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1637w$\作業用\企画・デ-タヘルス推進Ｇ【作業中】\3200_地域・職域連携推進協議会\R6\03_HP更新\250401_令和６年度第１回　資料掲載\"/>
    </mc:Choice>
  </mc:AlternateContent>
  <xr:revisionPtr revIDLastSave="0" documentId="13_ncr:1_{08EAEFF2-3211-43F6-B680-E7A248E77BC4}" xr6:coauthVersionLast="47" xr6:coauthVersionMax="47" xr10:uidLastSave="{00000000-0000-0000-0000-000000000000}"/>
  <bookViews>
    <workbookView xWindow="-108" yWindow="-108" windowWidth="23256" windowHeight="14160" xr2:uid="{00000000-000D-0000-FFFF-FFFF00000000}"/>
  </bookViews>
  <sheets>
    <sheet name="参考資料２" sheetId="5" r:id="rId1"/>
    <sheet name="まとめ" sheetId="6" r:id="rId2"/>
  </sheets>
  <definedNames>
    <definedName name="_xlnm._FilterDatabase" localSheetId="0" hidden="1">参考資料２!$C$8:$AC$72</definedName>
    <definedName name="_xlnm.Print_Area" localSheetId="0">参考資料２!$C$1:$AD$73</definedName>
    <definedName name="_xlnm.Print_Titles" localSheetId="0">参考資料２!$C:$E,参考資料２!$5:$7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 i="6" l="1"/>
  <c r="Z10" i="6"/>
  <c r="Y10" i="6"/>
  <c r="X10" i="6"/>
  <c r="W10" i="6"/>
  <c r="V10" i="6"/>
  <c r="U10" i="6"/>
  <c r="T10" i="6"/>
  <c r="S10" i="6"/>
  <c r="R10" i="6"/>
  <c r="Q10" i="6"/>
  <c r="P10" i="6"/>
  <c r="O10" i="6"/>
  <c r="N10" i="6"/>
  <c r="M10" i="6"/>
  <c r="L10" i="6"/>
  <c r="K10" i="6"/>
  <c r="J10" i="6"/>
  <c r="H10" i="6"/>
  <c r="G10" i="6"/>
  <c r="I10" i="6"/>
  <c r="I23" i="6"/>
  <c r="H23" i="6"/>
  <c r="G23" i="6"/>
  <c r="I22" i="6"/>
  <c r="H22" i="6"/>
  <c r="G22" i="6"/>
  <c r="I21" i="6"/>
  <c r="H21" i="6"/>
  <c r="I20" i="6"/>
  <c r="H20" i="6"/>
  <c r="I19" i="6"/>
  <c r="H19" i="6"/>
  <c r="I18" i="6"/>
  <c r="H18" i="6"/>
  <c r="I17" i="6"/>
  <c r="H17" i="6"/>
  <c r="I16" i="6"/>
  <c r="H16" i="6"/>
  <c r="I15" i="6"/>
  <c r="H15" i="6"/>
  <c r="I14" i="6"/>
  <c r="H14" i="6"/>
  <c r="G14" i="6"/>
  <c r="I13" i="6"/>
  <c r="H13" i="6"/>
  <c r="G13" i="6"/>
  <c r="I12" i="6"/>
  <c r="H12" i="6"/>
  <c r="G12" i="6"/>
  <c r="I11" i="6"/>
  <c r="H11" i="6"/>
  <c r="I9" i="6"/>
  <c r="H9" i="6"/>
  <c r="I8" i="6"/>
  <c r="H8" i="6"/>
  <c r="I7" i="6"/>
  <c r="H7" i="6"/>
  <c r="G21" i="6"/>
  <c r="G20" i="6"/>
  <c r="G11" i="6"/>
  <c r="AA23" i="6"/>
  <c r="Z23" i="6"/>
  <c r="Y23" i="6"/>
  <c r="X23" i="6"/>
  <c r="W23" i="6"/>
  <c r="V23" i="6"/>
  <c r="U23" i="6"/>
  <c r="T23" i="6"/>
  <c r="S23" i="6"/>
  <c r="R23" i="6"/>
  <c r="Q23" i="6"/>
  <c r="P23" i="6"/>
  <c r="O23" i="6"/>
  <c r="N23" i="6"/>
  <c r="M23" i="6"/>
  <c r="L23" i="6"/>
  <c r="K23" i="6"/>
  <c r="J23" i="6"/>
  <c r="AA22" i="6"/>
  <c r="Z22" i="6"/>
  <c r="Y22" i="6"/>
  <c r="X22" i="6"/>
  <c r="W22" i="6"/>
  <c r="V22" i="6"/>
  <c r="U22" i="6"/>
  <c r="T22" i="6"/>
  <c r="S22" i="6"/>
  <c r="R22" i="6"/>
  <c r="Q22" i="6"/>
  <c r="P22" i="6"/>
  <c r="O22" i="6"/>
  <c r="N22" i="6"/>
  <c r="M22" i="6"/>
  <c r="L22" i="6"/>
  <c r="K22" i="6"/>
  <c r="J22" i="6"/>
  <c r="AA21" i="6"/>
  <c r="Z21" i="6"/>
  <c r="Y21" i="6"/>
  <c r="X21" i="6"/>
  <c r="W21" i="6"/>
  <c r="V21" i="6"/>
  <c r="U21" i="6"/>
  <c r="T21" i="6"/>
  <c r="S21" i="6"/>
  <c r="R21" i="6"/>
  <c r="Q21" i="6"/>
  <c r="P21" i="6"/>
  <c r="O21" i="6"/>
  <c r="N21" i="6"/>
  <c r="M21" i="6"/>
  <c r="L21" i="6"/>
  <c r="K21" i="6"/>
  <c r="J21" i="6"/>
  <c r="AA20" i="6"/>
  <c r="Z20" i="6"/>
  <c r="Y20" i="6"/>
  <c r="X20" i="6"/>
  <c r="W20" i="6"/>
  <c r="V20" i="6"/>
  <c r="U20" i="6"/>
  <c r="T20" i="6"/>
  <c r="S20" i="6"/>
  <c r="R20" i="6"/>
  <c r="Q20" i="6"/>
  <c r="P20" i="6"/>
  <c r="O20" i="6"/>
  <c r="N20" i="6"/>
  <c r="M20" i="6"/>
  <c r="L20" i="6"/>
  <c r="K20" i="6"/>
  <c r="J20" i="6"/>
  <c r="AA19" i="6"/>
  <c r="Z19" i="6"/>
  <c r="Y19" i="6"/>
  <c r="X19" i="6"/>
  <c r="W19" i="6"/>
  <c r="V19" i="6"/>
  <c r="U19" i="6"/>
  <c r="T19" i="6"/>
  <c r="S19" i="6"/>
  <c r="R19" i="6"/>
  <c r="Q19" i="6"/>
  <c r="P19" i="6"/>
  <c r="O19" i="6"/>
  <c r="N19" i="6"/>
  <c r="M19" i="6"/>
  <c r="L19" i="6"/>
  <c r="K19" i="6"/>
  <c r="J19" i="6"/>
  <c r="G19" i="6"/>
  <c r="AA18" i="6"/>
  <c r="Z18" i="6"/>
  <c r="Y18" i="6"/>
  <c r="X18" i="6"/>
  <c r="W18" i="6"/>
  <c r="V18" i="6"/>
  <c r="U18" i="6"/>
  <c r="T18" i="6"/>
  <c r="S18" i="6"/>
  <c r="R18" i="6"/>
  <c r="Q18" i="6"/>
  <c r="P18" i="6"/>
  <c r="O18" i="6"/>
  <c r="N18" i="6"/>
  <c r="M18" i="6"/>
  <c r="L18" i="6"/>
  <c r="K18" i="6"/>
  <c r="J18" i="6"/>
  <c r="G18" i="6"/>
  <c r="AA17" i="6"/>
  <c r="Z17" i="6"/>
  <c r="Y17" i="6"/>
  <c r="X17" i="6"/>
  <c r="W17" i="6"/>
  <c r="V17" i="6"/>
  <c r="U17" i="6"/>
  <c r="T17" i="6"/>
  <c r="S17" i="6"/>
  <c r="R17" i="6"/>
  <c r="Q17" i="6"/>
  <c r="P17" i="6"/>
  <c r="O17" i="6"/>
  <c r="N17" i="6"/>
  <c r="M17" i="6"/>
  <c r="L17" i="6"/>
  <c r="K17" i="6"/>
  <c r="J17" i="6"/>
  <c r="G17" i="6"/>
  <c r="AA16" i="6"/>
  <c r="Z16" i="6"/>
  <c r="Y16" i="6"/>
  <c r="X16" i="6"/>
  <c r="W16" i="6"/>
  <c r="V16" i="6"/>
  <c r="U16" i="6"/>
  <c r="T16" i="6"/>
  <c r="S16" i="6"/>
  <c r="R16" i="6"/>
  <c r="Q16" i="6"/>
  <c r="P16" i="6"/>
  <c r="O16" i="6"/>
  <c r="N16" i="6"/>
  <c r="M16" i="6"/>
  <c r="L16" i="6"/>
  <c r="K16" i="6"/>
  <c r="J16" i="6"/>
  <c r="G16" i="6"/>
  <c r="AA15" i="6"/>
  <c r="Z15" i="6"/>
  <c r="Y15" i="6"/>
  <c r="X15" i="6"/>
  <c r="W15" i="6"/>
  <c r="V15" i="6"/>
  <c r="U15" i="6"/>
  <c r="T15" i="6"/>
  <c r="S15" i="6"/>
  <c r="R15" i="6"/>
  <c r="Q15" i="6"/>
  <c r="P15" i="6"/>
  <c r="O15" i="6"/>
  <c r="N15" i="6"/>
  <c r="M15" i="6"/>
  <c r="L15" i="6"/>
  <c r="K15" i="6"/>
  <c r="J15" i="6"/>
  <c r="G15" i="6"/>
  <c r="AA14" i="6"/>
  <c r="Z14" i="6"/>
  <c r="Y14" i="6"/>
  <c r="X14" i="6"/>
  <c r="W14" i="6"/>
  <c r="V14" i="6"/>
  <c r="U14" i="6"/>
  <c r="T14" i="6"/>
  <c r="S14" i="6"/>
  <c r="R14" i="6"/>
  <c r="Q14" i="6"/>
  <c r="P14" i="6"/>
  <c r="O14" i="6"/>
  <c r="N14" i="6"/>
  <c r="M14" i="6"/>
  <c r="L14" i="6"/>
  <c r="K14" i="6"/>
  <c r="J14" i="6"/>
  <c r="AA13" i="6"/>
  <c r="Z13" i="6"/>
  <c r="Y13" i="6"/>
  <c r="X13" i="6"/>
  <c r="W13" i="6"/>
  <c r="V13" i="6"/>
  <c r="U13" i="6"/>
  <c r="T13" i="6"/>
  <c r="S13" i="6"/>
  <c r="R13" i="6"/>
  <c r="Q13" i="6"/>
  <c r="P13" i="6"/>
  <c r="O13" i="6"/>
  <c r="N13" i="6"/>
  <c r="M13" i="6"/>
  <c r="L13" i="6"/>
  <c r="K13" i="6"/>
  <c r="J13" i="6"/>
  <c r="AA12" i="6"/>
  <c r="Z12" i="6"/>
  <c r="Y12" i="6"/>
  <c r="X12" i="6"/>
  <c r="W12" i="6"/>
  <c r="V12" i="6"/>
  <c r="U12" i="6"/>
  <c r="T12" i="6"/>
  <c r="S12" i="6"/>
  <c r="R12" i="6"/>
  <c r="Q12" i="6"/>
  <c r="P12" i="6"/>
  <c r="O12" i="6"/>
  <c r="N12" i="6"/>
  <c r="M12" i="6"/>
  <c r="L12" i="6"/>
  <c r="K12" i="6"/>
  <c r="J12" i="6"/>
  <c r="AA11" i="6"/>
  <c r="Z11" i="6"/>
  <c r="Y11" i="6"/>
  <c r="X11" i="6"/>
  <c r="W11" i="6"/>
  <c r="V11" i="6"/>
  <c r="U11" i="6"/>
  <c r="T11" i="6"/>
  <c r="S11" i="6"/>
  <c r="R11" i="6"/>
  <c r="Q11" i="6"/>
  <c r="P11" i="6"/>
  <c r="O11" i="6"/>
  <c r="N11" i="6"/>
  <c r="M11" i="6"/>
  <c r="L11" i="6"/>
  <c r="K11" i="6"/>
  <c r="J11" i="6"/>
  <c r="AA9" i="6"/>
  <c r="Z9" i="6"/>
  <c r="Y9" i="6"/>
  <c r="X9" i="6"/>
  <c r="W9" i="6"/>
  <c r="V9" i="6"/>
  <c r="U9" i="6"/>
  <c r="T9" i="6"/>
  <c r="S9" i="6"/>
  <c r="R9" i="6"/>
  <c r="Q9" i="6"/>
  <c r="P9" i="6"/>
  <c r="O9" i="6"/>
  <c r="N9" i="6"/>
  <c r="M9" i="6"/>
  <c r="L9" i="6"/>
  <c r="K9" i="6"/>
  <c r="J9" i="6"/>
  <c r="G9" i="6"/>
  <c r="AA8" i="6"/>
  <c r="Z8" i="6"/>
  <c r="Y8" i="6"/>
  <c r="X8" i="6"/>
  <c r="W8" i="6"/>
  <c r="V8" i="6"/>
  <c r="U8" i="6"/>
  <c r="T8" i="6"/>
  <c r="S8" i="6"/>
  <c r="R8" i="6"/>
  <c r="Q8" i="6"/>
  <c r="P8" i="6"/>
  <c r="O8" i="6"/>
  <c r="N8" i="6"/>
  <c r="M8" i="6"/>
  <c r="L8" i="6"/>
  <c r="K8" i="6"/>
  <c r="J8" i="6"/>
  <c r="G8" i="6"/>
  <c r="AA7" i="6"/>
  <c r="Z7" i="6"/>
  <c r="Y7" i="6"/>
  <c r="X7" i="6"/>
  <c r="W7" i="6"/>
  <c r="V7" i="6"/>
  <c r="U7" i="6"/>
  <c r="T7" i="6"/>
  <c r="S7" i="6"/>
  <c r="R7" i="6"/>
  <c r="Q7" i="6"/>
  <c r="P7" i="6"/>
  <c r="O7" i="6"/>
  <c r="N7" i="6"/>
  <c r="M7" i="6"/>
  <c r="L7" i="6"/>
  <c r="K7" i="6"/>
  <c r="J7" i="6"/>
  <c r="G7" i="6"/>
  <c r="AA6" i="6"/>
  <c r="Z6" i="6"/>
  <c r="Y6" i="6"/>
  <c r="X6" i="6"/>
  <c r="W6" i="6"/>
  <c r="V6" i="6"/>
  <c r="U6" i="6"/>
  <c r="T6" i="6"/>
  <c r="S6" i="6"/>
  <c r="R6" i="6"/>
  <c r="Q6" i="6"/>
  <c r="P6" i="6"/>
  <c r="O6" i="6"/>
  <c r="N6" i="6"/>
  <c r="M6" i="6"/>
  <c r="L6" i="6"/>
  <c r="K6" i="6"/>
  <c r="J6" i="6"/>
  <c r="I6" i="6"/>
  <c r="H6" i="6"/>
  <c r="G6" i="6"/>
  <c r="F12" i="6" l="1"/>
  <c r="I24" i="6"/>
  <c r="G24" i="6" l="1"/>
  <c r="AA24" i="6"/>
  <c r="Y24" i="6"/>
  <c r="X24" i="6"/>
  <c r="Z24" i="6"/>
  <c r="R24" i="6"/>
  <c r="W24" i="6"/>
  <c r="V24" i="6"/>
  <c r="U24" i="6"/>
  <c r="T24" i="6"/>
  <c r="S24" i="6"/>
  <c r="Q24" i="6"/>
  <c r="P24" i="6"/>
  <c r="O24" i="6"/>
  <c r="F22" i="6"/>
  <c r="F6" i="6"/>
  <c r="F10" i="6"/>
  <c r="N24" i="6"/>
  <c r="M24" i="6"/>
  <c r="L24" i="6"/>
  <c r="K24" i="6"/>
  <c r="F7" i="6"/>
  <c r="F8" i="6"/>
  <c r="F15" i="6"/>
  <c r="F20" i="6"/>
  <c r="F23" i="6"/>
  <c r="F9" i="6"/>
  <c r="F13" i="6"/>
  <c r="F11" i="6"/>
  <c r="F17" i="6"/>
  <c r="F21" i="6"/>
  <c r="H24" i="6"/>
  <c r="F18" i="6"/>
  <c r="F19" i="6"/>
  <c r="F14" i="6"/>
  <c r="J24" i="6"/>
  <c r="F16" i="6"/>
  <c r="F24" i="6" l="1"/>
</calcChain>
</file>

<file path=xl/sharedStrings.xml><?xml version="1.0" encoding="utf-8"?>
<sst xmlns="http://schemas.openxmlformats.org/spreadsheetml/2006/main" count="1167" uniqueCount="394">
  <si>
    <t>喫煙</t>
    <rPh sb="0" eb="2">
      <t>キツエン</t>
    </rPh>
    <phoneticPr fontId="2"/>
  </si>
  <si>
    <t>飲酒</t>
    <rPh sb="0" eb="2">
      <t>インシュ</t>
    </rPh>
    <phoneticPr fontId="2"/>
  </si>
  <si>
    <t>休養・睡眠</t>
    <rPh sb="0" eb="2">
      <t>キュウヨウ</t>
    </rPh>
    <rPh sb="3" eb="5">
      <t>スイミン</t>
    </rPh>
    <phoneticPr fontId="2"/>
  </si>
  <si>
    <t>健診</t>
    <rPh sb="0" eb="2">
      <t>ケンシン</t>
    </rPh>
    <phoneticPr fontId="2"/>
  </si>
  <si>
    <t>がん検診</t>
    <rPh sb="2" eb="4">
      <t>ケンシン</t>
    </rPh>
    <phoneticPr fontId="2"/>
  </si>
  <si>
    <t>重症化予防</t>
    <rPh sb="0" eb="3">
      <t>ジュウショウカ</t>
    </rPh>
    <rPh sb="3" eb="5">
      <t>ヨボウ</t>
    </rPh>
    <phoneticPr fontId="2"/>
  </si>
  <si>
    <t>その他</t>
    <rPh sb="2" eb="3">
      <t>タ</t>
    </rPh>
    <phoneticPr fontId="2"/>
  </si>
  <si>
    <t>社会環境整備</t>
    <rPh sb="0" eb="2">
      <t>シャカイ</t>
    </rPh>
    <rPh sb="2" eb="4">
      <t>カンキョウ</t>
    </rPh>
    <rPh sb="4" eb="6">
      <t>セイビ</t>
    </rPh>
    <phoneticPr fontId="2"/>
  </si>
  <si>
    <t>健康経営</t>
    <rPh sb="0" eb="4">
      <t>ケンコウケイエイ</t>
    </rPh>
    <phoneticPr fontId="2"/>
  </si>
  <si>
    <t>地域住民の栄養・食生活の改善及び糖尿病の重症化予防</t>
    <rPh sb="0" eb="4">
      <t>チイキジュウミン</t>
    </rPh>
    <rPh sb="5" eb="7">
      <t>エイヨウ</t>
    </rPh>
    <rPh sb="8" eb="11">
      <t>ショクセイカツ</t>
    </rPh>
    <rPh sb="12" eb="14">
      <t>カイゼン</t>
    </rPh>
    <rPh sb="14" eb="15">
      <t>オヨ</t>
    </rPh>
    <rPh sb="16" eb="19">
      <t>トウニョウビョウ</t>
    </rPh>
    <rPh sb="20" eb="23">
      <t>ジュウショウカ</t>
    </rPh>
    <rPh sb="23" eb="25">
      <t>ヨボウ</t>
    </rPh>
    <phoneticPr fontId="2"/>
  </si>
  <si>
    <t>池田保健所管内 地域職域連携推進協議会</t>
    <rPh sb="0" eb="2">
      <t>イケダ</t>
    </rPh>
    <rPh sb="2" eb="5">
      <t>ホケンショ</t>
    </rPh>
    <rPh sb="5" eb="7">
      <t>カンナイ</t>
    </rPh>
    <rPh sb="8" eb="10">
      <t>チイキ</t>
    </rPh>
    <rPh sb="10" eb="12">
      <t>ショクイキ</t>
    </rPh>
    <rPh sb="12" eb="14">
      <t>レンケイ</t>
    </rPh>
    <rPh sb="14" eb="16">
      <t>スイシン</t>
    </rPh>
    <rPh sb="16" eb="19">
      <t>キョウギカイ</t>
    </rPh>
    <phoneticPr fontId="2"/>
  </si>
  <si>
    <t>地域住民の栄養・食生活の改善</t>
    <rPh sb="0" eb="4">
      <t>チイキジュウミン</t>
    </rPh>
    <rPh sb="5" eb="7">
      <t>エイヨウ</t>
    </rPh>
    <rPh sb="8" eb="11">
      <t>ショクセイカツ</t>
    </rPh>
    <rPh sb="12" eb="14">
      <t>カイゼン</t>
    </rPh>
    <phoneticPr fontId="2"/>
  </si>
  <si>
    <t>池田保健所管内 地域職域連携推進事業　ワーキング会議①</t>
    <rPh sb="0" eb="2">
      <t>イケダ</t>
    </rPh>
    <rPh sb="2" eb="5">
      <t>ホケンショ</t>
    </rPh>
    <rPh sb="5" eb="7">
      <t>カンナイ</t>
    </rPh>
    <rPh sb="8" eb="10">
      <t>チイキ</t>
    </rPh>
    <rPh sb="10" eb="12">
      <t>ショクイキ</t>
    </rPh>
    <rPh sb="12" eb="14">
      <t>レンケイ</t>
    </rPh>
    <rPh sb="14" eb="16">
      <t>スイシン</t>
    </rPh>
    <rPh sb="16" eb="18">
      <t>ジギョウ</t>
    </rPh>
    <rPh sb="24" eb="26">
      <t>カイギ</t>
    </rPh>
    <phoneticPr fontId="2"/>
  </si>
  <si>
    <t>池田保健所管内 地域職域連携推進事業　ワーキング会議②</t>
    <rPh sb="0" eb="2">
      <t>イケダ</t>
    </rPh>
    <rPh sb="2" eb="5">
      <t>ホケンショ</t>
    </rPh>
    <rPh sb="5" eb="7">
      <t>カンナイ</t>
    </rPh>
    <rPh sb="8" eb="10">
      <t>チイキ</t>
    </rPh>
    <rPh sb="10" eb="12">
      <t>ショクイキ</t>
    </rPh>
    <rPh sb="12" eb="14">
      <t>レンケイ</t>
    </rPh>
    <rPh sb="14" eb="16">
      <t>スイシン</t>
    </rPh>
    <rPh sb="16" eb="18">
      <t>ジギョウ</t>
    </rPh>
    <rPh sb="24" eb="26">
      <t>カイギ</t>
    </rPh>
    <phoneticPr fontId="2"/>
  </si>
  <si>
    <t>R7年02月</t>
  </si>
  <si>
    <t>R6年07月</t>
  </si>
  <si>
    <t>取組名</t>
    <rPh sb="0" eb="2">
      <t>トリク</t>
    </rPh>
    <rPh sb="2" eb="3">
      <t>メイ</t>
    </rPh>
    <phoneticPr fontId="2"/>
  </si>
  <si>
    <t>取組む地域の健康課題</t>
    <rPh sb="0" eb="2">
      <t>トリク</t>
    </rPh>
    <rPh sb="3" eb="5">
      <t>チイキ</t>
    </rPh>
    <rPh sb="6" eb="8">
      <t>ケンコウ</t>
    </rPh>
    <rPh sb="8" eb="10">
      <t>カダイ</t>
    </rPh>
    <phoneticPr fontId="2"/>
  </si>
  <si>
    <t>〇</t>
  </si>
  <si>
    <t>R6年11月</t>
  </si>
  <si>
    <t>R6年10月</t>
    <phoneticPr fontId="2"/>
  </si>
  <si>
    <t>R6年04月</t>
  </si>
  <si>
    <t>地域職域連携推進全体会議(書面開催、Web会議含む）</t>
  </si>
  <si>
    <t>○事務局機能や各関係機関との連携はできている。
○生活習慣病に関する指標が全体的に悪い。
〇令和６年度の取組み内容は、生活習慣病を予防するための運動に決定。</t>
    <rPh sb="25" eb="30">
      <t>セイカツシュウカンビョウ</t>
    </rPh>
    <rPh sb="31" eb="32">
      <t>カン</t>
    </rPh>
    <rPh sb="34" eb="36">
      <t>シヒョウ</t>
    </rPh>
    <rPh sb="37" eb="40">
      <t>ゼンタイテキ</t>
    </rPh>
    <rPh sb="41" eb="42">
      <t>ワル</t>
    </rPh>
    <rPh sb="59" eb="64">
      <t>セイカツシュウカンビョウ</t>
    </rPh>
    <rPh sb="65" eb="67">
      <t>ヨボウ</t>
    </rPh>
    <rPh sb="72" eb="74">
      <t>ウンドウ</t>
    </rPh>
    <phoneticPr fontId="2"/>
  </si>
  <si>
    <t>地域職域連携推進ワーキング会議(Web会議含む）</t>
  </si>
  <si>
    <t>R6年06月</t>
  </si>
  <si>
    <t>地域・職域連携推進協議会</t>
    <phoneticPr fontId="2"/>
  </si>
  <si>
    <t>R7年01月</t>
  </si>
  <si>
    <t>◎</t>
    <phoneticPr fontId="2"/>
  </si>
  <si>
    <t>地域・職域連携推進協議会
事業検討部会</t>
    <rPh sb="13" eb="15">
      <t>ジギョウ</t>
    </rPh>
    <rPh sb="15" eb="17">
      <t>ケントウ</t>
    </rPh>
    <rPh sb="17" eb="19">
      <t>ブカイ</t>
    </rPh>
    <phoneticPr fontId="2"/>
  </si>
  <si>
    <t>地域・職域連携推進協議会
けんしん・保健指導向上部会</t>
    <rPh sb="18" eb="22">
      <t>ホケンシドウ</t>
    </rPh>
    <rPh sb="22" eb="24">
      <t>コウジョウ</t>
    </rPh>
    <rPh sb="24" eb="26">
      <t>ブカイ</t>
    </rPh>
    <phoneticPr fontId="2"/>
  </si>
  <si>
    <t>健診受診が低い
(特にがん健診)</t>
    <rPh sb="0" eb="2">
      <t>ケンシン</t>
    </rPh>
    <rPh sb="2" eb="4">
      <t>ジュシン</t>
    </rPh>
    <rPh sb="5" eb="6">
      <t>ヒク</t>
    </rPh>
    <rPh sb="9" eb="10">
      <t>トク</t>
    </rPh>
    <rPh sb="13" eb="15">
      <t>ケンシン</t>
    </rPh>
    <phoneticPr fontId="2"/>
  </si>
  <si>
    <t>商工会・商工会議所健診時の啓発</t>
    <phoneticPr fontId="2"/>
  </si>
  <si>
    <t>職域において、喫煙率や高血圧該当率が高い。</t>
    <phoneticPr fontId="2"/>
  </si>
  <si>
    <t>働く世代に対してSNS等啓発媒体を活用した健康情報の発信</t>
    <phoneticPr fontId="2"/>
  </si>
  <si>
    <t>高血圧有病率が高い。</t>
    <phoneticPr fontId="2"/>
  </si>
  <si>
    <t>地域に密着した大型スーパーと行政の連携による健康づくり</t>
    <phoneticPr fontId="2"/>
  </si>
  <si>
    <t>R6年05月</t>
  </si>
  <si>
    <t>◎</t>
  </si>
  <si>
    <t>地域・職域連携推進協議会</t>
    <rPh sb="0" eb="2">
      <t>チイキ</t>
    </rPh>
    <rPh sb="3" eb="5">
      <t>ショクイキ</t>
    </rPh>
    <rPh sb="5" eb="7">
      <t>レンケイ</t>
    </rPh>
    <rPh sb="7" eb="9">
      <t>スイシン</t>
    </rPh>
    <rPh sb="9" eb="12">
      <t>キョウギカイ</t>
    </rPh>
    <phoneticPr fontId="2"/>
  </si>
  <si>
    <t>R7年03月</t>
  </si>
  <si>
    <t>管内の健康寿命延伸（令和６年度は職域への５部位の市がん検診啓発による受診率向上）</t>
    <rPh sb="0" eb="2">
      <t>カンナイ</t>
    </rPh>
    <rPh sb="3" eb="7">
      <t>ケンコウジュミョウ</t>
    </rPh>
    <rPh sb="7" eb="9">
      <t>エンシン</t>
    </rPh>
    <rPh sb="10" eb="12">
      <t>レイワ</t>
    </rPh>
    <rPh sb="13" eb="15">
      <t>ネンド</t>
    </rPh>
    <rPh sb="16" eb="18">
      <t>ショクイキ</t>
    </rPh>
    <rPh sb="21" eb="23">
      <t>ブイ</t>
    </rPh>
    <rPh sb="24" eb="25">
      <t>シ</t>
    </rPh>
    <rPh sb="27" eb="29">
      <t>ケンシン</t>
    </rPh>
    <rPh sb="29" eb="31">
      <t>ケイハツ</t>
    </rPh>
    <rPh sb="34" eb="37">
      <t>ジュシンリツ</t>
    </rPh>
    <rPh sb="37" eb="39">
      <t>コウジョウ</t>
    </rPh>
    <phoneticPr fontId="2"/>
  </si>
  <si>
    <t>地域・職域連携推進協議会　管内4市共通啓発資材作成ワーキング会議等</t>
    <rPh sb="0" eb="2">
      <t>チイキ</t>
    </rPh>
    <rPh sb="3" eb="5">
      <t>ショクイキ</t>
    </rPh>
    <rPh sb="5" eb="7">
      <t>レンケイ</t>
    </rPh>
    <rPh sb="7" eb="9">
      <t>スイシン</t>
    </rPh>
    <rPh sb="9" eb="12">
      <t>キョウギカイ</t>
    </rPh>
    <rPh sb="13" eb="15">
      <t>カンナイ</t>
    </rPh>
    <rPh sb="16" eb="17">
      <t>シ</t>
    </rPh>
    <rPh sb="17" eb="19">
      <t>キョウツウ</t>
    </rPh>
    <rPh sb="19" eb="23">
      <t>ケイハツシザイ</t>
    </rPh>
    <rPh sb="23" eb="25">
      <t>サクセイ</t>
    </rPh>
    <rPh sb="30" eb="32">
      <t>カイギ</t>
    </rPh>
    <rPh sb="32" eb="33">
      <t>トウ</t>
    </rPh>
    <phoneticPr fontId="2"/>
  </si>
  <si>
    <t>管内4市共通啓発資材「市がん検診啓発ミニポスター」作成</t>
    <rPh sb="0" eb="2">
      <t>カンナイ</t>
    </rPh>
    <rPh sb="3" eb="4">
      <t>シ</t>
    </rPh>
    <rPh sb="4" eb="6">
      <t>キョウツウ</t>
    </rPh>
    <rPh sb="6" eb="8">
      <t>ケイハツ</t>
    </rPh>
    <rPh sb="8" eb="10">
      <t>シザイ</t>
    </rPh>
    <rPh sb="11" eb="12">
      <t>シ</t>
    </rPh>
    <rPh sb="14" eb="16">
      <t>ケンシン</t>
    </rPh>
    <rPh sb="16" eb="18">
      <t>ケイハツ</t>
    </rPh>
    <rPh sb="25" eb="27">
      <t>サクセイ</t>
    </rPh>
    <phoneticPr fontId="2"/>
  </si>
  <si>
    <t>啓発対象事業所にかかる商工会・商工会議所と、市がん検診担当課との調整等</t>
    <rPh sb="0" eb="2">
      <t>ケイハツ</t>
    </rPh>
    <rPh sb="2" eb="4">
      <t>タイショウ</t>
    </rPh>
    <rPh sb="4" eb="7">
      <t>ジギョウショ</t>
    </rPh>
    <rPh sb="11" eb="14">
      <t>ショウコウカイ</t>
    </rPh>
    <rPh sb="15" eb="20">
      <t>ショウコウカイギショ</t>
    </rPh>
    <rPh sb="22" eb="23">
      <t>シ</t>
    </rPh>
    <rPh sb="25" eb="27">
      <t>ケンシン</t>
    </rPh>
    <rPh sb="27" eb="30">
      <t>タントウカ</t>
    </rPh>
    <rPh sb="32" eb="34">
      <t>チョウセイ</t>
    </rPh>
    <rPh sb="34" eb="35">
      <t>トウ</t>
    </rPh>
    <phoneticPr fontId="2"/>
  </si>
  <si>
    <t>事業効果把握のための対象事業所等に対する調査</t>
    <rPh sb="0" eb="2">
      <t>ジギョウ</t>
    </rPh>
    <rPh sb="2" eb="4">
      <t>コウカ</t>
    </rPh>
    <rPh sb="4" eb="6">
      <t>ハアク</t>
    </rPh>
    <rPh sb="10" eb="12">
      <t>タイショウ</t>
    </rPh>
    <rPh sb="12" eb="15">
      <t>ジギョウショ</t>
    </rPh>
    <rPh sb="15" eb="16">
      <t>トウ</t>
    </rPh>
    <rPh sb="17" eb="18">
      <t>タイ</t>
    </rPh>
    <rPh sb="20" eb="22">
      <t>チョウサ</t>
    </rPh>
    <phoneticPr fontId="2"/>
  </si>
  <si>
    <t>富田林保健所地域・職域連携推進協議会</t>
    <rPh sb="0" eb="3">
      <t>トンダバヤシ</t>
    </rPh>
    <rPh sb="3" eb="6">
      <t>ホケンショ</t>
    </rPh>
    <rPh sb="6" eb="8">
      <t>チイキ</t>
    </rPh>
    <rPh sb="9" eb="11">
      <t>ショクイキ</t>
    </rPh>
    <rPh sb="11" eb="13">
      <t>レンケイ</t>
    </rPh>
    <rPh sb="13" eb="15">
      <t>スイシン</t>
    </rPh>
    <rPh sb="15" eb="18">
      <t>キョウギカイ</t>
    </rPh>
    <phoneticPr fontId="2"/>
  </si>
  <si>
    <t>地域と職域の連携強化
働く世代の健康づくり</t>
    <rPh sb="0" eb="2">
      <t>チイキ</t>
    </rPh>
    <rPh sb="3" eb="5">
      <t>ショクイキ</t>
    </rPh>
    <rPh sb="6" eb="8">
      <t>レンケイ</t>
    </rPh>
    <rPh sb="8" eb="10">
      <t>キョウカ</t>
    </rPh>
    <rPh sb="11" eb="12">
      <t>ハタラ</t>
    </rPh>
    <rPh sb="13" eb="15">
      <t>セダイ</t>
    </rPh>
    <rPh sb="16" eb="18">
      <t>ケンコウ</t>
    </rPh>
    <phoneticPr fontId="2"/>
  </si>
  <si>
    <t>働く世代の健康づくり</t>
    <rPh sb="0" eb="1">
      <t>ハタラ</t>
    </rPh>
    <rPh sb="2" eb="4">
      <t>セダイ</t>
    </rPh>
    <rPh sb="5" eb="7">
      <t>ケンコウ</t>
    </rPh>
    <phoneticPr fontId="2"/>
  </si>
  <si>
    <t>地域・職域連携推進連絡会</t>
    <rPh sb="5" eb="9">
      <t>レンケイスイシン</t>
    </rPh>
    <phoneticPr fontId="2"/>
  </si>
  <si>
    <t>○</t>
  </si>
  <si>
    <t>健診受診率の向上</t>
    <rPh sb="0" eb="5">
      <t>ケンシンジュシンリツ</t>
    </rPh>
    <rPh sb="6" eb="8">
      <t>コウジョウ</t>
    </rPh>
    <phoneticPr fontId="2"/>
  </si>
  <si>
    <t>地域・職域連携推進ワーキング</t>
    <phoneticPr fontId="2"/>
  </si>
  <si>
    <t>ヘルスリテラシーの向上</t>
  </si>
  <si>
    <t>健康経営の促進</t>
    <rPh sb="0" eb="4">
      <t>ケンコウケイエイ</t>
    </rPh>
    <rPh sb="5" eb="7">
      <t>ソクシン</t>
    </rPh>
    <phoneticPr fontId="2"/>
  </si>
  <si>
    <t>地域職域連携協議会</t>
    <rPh sb="0" eb="4">
      <t>チイキショクイキ</t>
    </rPh>
    <rPh sb="4" eb="9">
      <t>レンケイキョウギカイ</t>
    </rPh>
    <phoneticPr fontId="2"/>
  </si>
  <si>
    <t>R6年10月</t>
  </si>
  <si>
    <t>商工会議所が開催する定期健康診断での啓発事業</t>
    <rPh sb="0" eb="5">
      <t>ショウコウカイギショ</t>
    </rPh>
    <rPh sb="6" eb="8">
      <t>カイサイ</t>
    </rPh>
    <rPh sb="10" eb="16">
      <t>テイキケンコウシンダン</t>
    </rPh>
    <rPh sb="18" eb="22">
      <t>ケイハツジギョウ</t>
    </rPh>
    <phoneticPr fontId="2"/>
  </si>
  <si>
    <t>商工会議所広報誌での受動喫煙防止の啓発</t>
    <rPh sb="0" eb="5">
      <t>ショウコウカイギショ</t>
    </rPh>
    <rPh sb="5" eb="8">
      <t>コウホウシ</t>
    </rPh>
    <rPh sb="10" eb="14">
      <t>ジュドウキツエン</t>
    </rPh>
    <rPh sb="14" eb="16">
      <t>ボウシ</t>
    </rPh>
    <rPh sb="17" eb="19">
      <t>ケイハツ</t>
    </rPh>
    <phoneticPr fontId="2"/>
  </si>
  <si>
    <t>岸和田市祭礼合同路線説明会での未成年者喫煙防止・受動喫煙防止啓発</t>
    <rPh sb="0" eb="3">
      <t>キシワダ</t>
    </rPh>
    <rPh sb="3" eb="4">
      <t>シ</t>
    </rPh>
    <rPh sb="4" eb="6">
      <t>サイレイ</t>
    </rPh>
    <rPh sb="6" eb="13">
      <t>ゴウドウロセンセツメイカイ</t>
    </rPh>
    <rPh sb="15" eb="19">
      <t>ミセイネンシャ</t>
    </rPh>
    <rPh sb="19" eb="21">
      <t>キツエン</t>
    </rPh>
    <rPh sb="21" eb="23">
      <t>ボウシ</t>
    </rPh>
    <rPh sb="24" eb="28">
      <t>ジュドウキツエン</t>
    </rPh>
    <rPh sb="28" eb="30">
      <t>ボウシ</t>
    </rPh>
    <rPh sb="30" eb="32">
      <t>ケイハツ</t>
    </rPh>
    <phoneticPr fontId="2"/>
  </si>
  <si>
    <t>岸和田市祭礼関係者（青年団）献血イベントにおける喫煙・受動喫煙防止啓発活動</t>
    <rPh sb="0" eb="4">
      <t>キシワダシ</t>
    </rPh>
    <rPh sb="4" eb="9">
      <t>サイレイカンケイシャ</t>
    </rPh>
    <rPh sb="10" eb="13">
      <t>セイネンダン</t>
    </rPh>
    <rPh sb="14" eb="16">
      <t>ケンケツ</t>
    </rPh>
    <rPh sb="24" eb="26">
      <t>キツエン</t>
    </rPh>
    <rPh sb="27" eb="31">
      <t>ジュドウキツエン</t>
    </rPh>
    <rPh sb="31" eb="35">
      <t>ボウシケイハツ</t>
    </rPh>
    <rPh sb="35" eb="37">
      <t>カツドウ</t>
    </rPh>
    <phoneticPr fontId="2"/>
  </si>
  <si>
    <t>働く世代の健康づくり事業</t>
  </si>
  <si>
    <t>働く世代の生活習慣病予防</t>
    <rPh sb="0" eb="1">
      <t>ハタラ</t>
    </rPh>
    <rPh sb="2" eb="4">
      <t>セダイ</t>
    </rPh>
    <rPh sb="5" eb="7">
      <t>セイカツ</t>
    </rPh>
    <rPh sb="7" eb="9">
      <t>シュウカン</t>
    </rPh>
    <rPh sb="9" eb="10">
      <t>ビョウ</t>
    </rPh>
    <rPh sb="10" eb="12">
      <t>ヨボウ</t>
    </rPh>
    <phoneticPr fontId="2"/>
  </si>
  <si>
    <t>禁煙治療促進環境整備事業</t>
  </si>
  <si>
    <t>喫煙・受動喫煙対策</t>
    <rPh sb="0" eb="2">
      <t>キツエン</t>
    </rPh>
    <rPh sb="3" eb="5">
      <t>ジュドウ</t>
    </rPh>
    <rPh sb="5" eb="7">
      <t>キツエン</t>
    </rPh>
    <rPh sb="7" eb="9">
      <t>タイサク</t>
    </rPh>
    <phoneticPr fontId="2"/>
  </si>
  <si>
    <t>【目的】
①喫煙率・受動喫煙の減少
②禁煙治療につながりやすい環境整備
【内容・対象】
①禁煙治療医療機関リスト更新し、保健所HPやチラシ等により、府民・各市町保健担当者・職域担当者等に対し情報発信する。</t>
    <rPh sb="1" eb="3">
      <t>モクテキ</t>
    </rPh>
    <rPh sb="6" eb="8">
      <t>キツエン</t>
    </rPh>
    <rPh sb="8" eb="9">
      <t>リツ</t>
    </rPh>
    <rPh sb="10" eb="12">
      <t>ジュドウ</t>
    </rPh>
    <rPh sb="12" eb="14">
      <t>キツエン</t>
    </rPh>
    <rPh sb="15" eb="17">
      <t>ゲンショウ</t>
    </rPh>
    <rPh sb="19" eb="21">
      <t>キンエン</t>
    </rPh>
    <rPh sb="21" eb="23">
      <t>チリョウ</t>
    </rPh>
    <rPh sb="31" eb="33">
      <t>カンキョウ</t>
    </rPh>
    <rPh sb="33" eb="35">
      <t>セイビ</t>
    </rPh>
    <rPh sb="37" eb="39">
      <t>ナイヨウ</t>
    </rPh>
    <rPh sb="40" eb="42">
      <t>タイショウ</t>
    </rPh>
    <rPh sb="45" eb="49">
      <t>キンエンチリョウ</t>
    </rPh>
    <rPh sb="49" eb="53">
      <t>イリョウキカン</t>
    </rPh>
    <rPh sb="56" eb="58">
      <t>コウシン</t>
    </rPh>
    <rPh sb="60" eb="63">
      <t>ホケンショ</t>
    </rPh>
    <rPh sb="69" eb="70">
      <t>ナド</t>
    </rPh>
    <rPh sb="74" eb="76">
      <t>フミン</t>
    </rPh>
    <rPh sb="77" eb="80">
      <t>カクシマチ</t>
    </rPh>
    <rPh sb="80" eb="85">
      <t>ホケンタントウシャ</t>
    </rPh>
    <rPh sb="86" eb="91">
      <t>ショクイキタントウシャ</t>
    </rPh>
    <rPh sb="91" eb="92">
      <t>ナド</t>
    </rPh>
    <rPh sb="93" eb="94">
      <t>タイ</t>
    </rPh>
    <rPh sb="95" eb="99">
      <t>ジョウホウハッシン</t>
    </rPh>
    <phoneticPr fontId="2"/>
  </si>
  <si>
    <t>若い世代への健康づくり支援事業</t>
  </si>
  <si>
    <t>若い世代からの生活習慣病予防</t>
    <rPh sb="0" eb="1">
      <t>ワカ</t>
    </rPh>
    <rPh sb="2" eb="4">
      <t>セダイ</t>
    </rPh>
    <rPh sb="7" eb="9">
      <t>セイカツ</t>
    </rPh>
    <rPh sb="9" eb="11">
      <t>シュウカン</t>
    </rPh>
    <rPh sb="11" eb="12">
      <t>ビョウ</t>
    </rPh>
    <rPh sb="12" eb="14">
      <t>ヨボウ</t>
    </rPh>
    <phoneticPr fontId="2"/>
  </si>
  <si>
    <t>【内容】
若い世代への情報提供
・栄養バランスのとれた食生活の実践のため、事業所や大学等と連携し情報提供を行う。
【対象】管内事業所・大学等</t>
    <rPh sb="5" eb="6">
      <t>ワカ</t>
    </rPh>
    <rPh sb="7" eb="9">
      <t>セダイ</t>
    </rPh>
    <rPh sb="11" eb="13">
      <t>ジョウホウ</t>
    </rPh>
    <rPh sb="13" eb="15">
      <t>テイキョウ</t>
    </rPh>
    <rPh sb="17" eb="19">
      <t>エイヨウ</t>
    </rPh>
    <rPh sb="28" eb="30">
      <t>セイカツ</t>
    </rPh>
    <rPh sb="37" eb="40">
      <t>ジギョウショ</t>
    </rPh>
    <rPh sb="41" eb="43">
      <t>ダイガク</t>
    </rPh>
    <rPh sb="43" eb="44">
      <t>トウ</t>
    </rPh>
    <rPh sb="45" eb="47">
      <t>レンケイ</t>
    </rPh>
    <rPh sb="48" eb="50">
      <t>ジョウホウ</t>
    </rPh>
    <rPh sb="50" eb="52">
      <t>テイキョウ</t>
    </rPh>
    <rPh sb="53" eb="54">
      <t>オコナ</t>
    </rPh>
    <rPh sb="61" eb="63">
      <t>カンナイ</t>
    </rPh>
    <rPh sb="63" eb="66">
      <t>ジギョウショ</t>
    </rPh>
    <rPh sb="67" eb="69">
      <t>ダイガク</t>
    </rPh>
    <phoneticPr fontId="2"/>
  </si>
  <si>
    <t>地域・職域連携推進会議</t>
    <rPh sb="0" eb="2">
      <t>チイキ</t>
    </rPh>
    <rPh sb="3" eb="11">
      <t>ショクイキレンケイスイシンカイギ</t>
    </rPh>
    <phoneticPr fontId="2"/>
  </si>
  <si>
    <t>特定健診・がん検診受診率低値、高血圧、フレイル・サルコペニア、喫煙</t>
    <rPh sb="0" eb="4">
      <t>トクテイケンシン</t>
    </rPh>
    <rPh sb="7" eb="9">
      <t>ケンシン</t>
    </rPh>
    <rPh sb="9" eb="12">
      <t>ジュシンリツ</t>
    </rPh>
    <rPh sb="12" eb="14">
      <t>テイチ</t>
    </rPh>
    <rPh sb="15" eb="16">
      <t>コウ</t>
    </rPh>
    <rPh sb="16" eb="18">
      <t>ケツアツ</t>
    </rPh>
    <rPh sb="31" eb="33">
      <t>キツエン</t>
    </rPh>
    <phoneticPr fontId="2"/>
  </si>
  <si>
    <t>協会けんぽ　被扶養者集団健診におけるがん検診の啓発</t>
    <rPh sb="0" eb="2">
      <t>キョウカイ</t>
    </rPh>
    <rPh sb="6" eb="10">
      <t>ヒフヨウシャ</t>
    </rPh>
    <rPh sb="10" eb="12">
      <t>シュウダン</t>
    </rPh>
    <rPh sb="12" eb="14">
      <t>ケンシン</t>
    </rPh>
    <rPh sb="20" eb="22">
      <t>ケンシン</t>
    </rPh>
    <rPh sb="23" eb="25">
      <t>ケイハツ</t>
    </rPh>
    <phoneticPr fontId="2"/>
  </si>
  <si>
    <t>○</t>
    <phoneticPr fontId="2"/>
  </si>
  <si>
    <t>協会けんぽの被扶養者のがん検診の受診率が低く、認知度も低い。</t>
    <rPh sb="0" eb="2">
      <t>キョウカイ</t>
    </rPh>
    <rPh sb="6" eb="10">
      <t>ヒフヨウシャ</t>
    </rPh>
    <rPh sb="13" eb="15">
      <t>ケンシン</t>
    </rPh>
    <rPh sb="16" eb="18">
      <t>ジュシン</t>
    </rPh>
    <rPh sb="18" eb="19">
      <t>リツ</t>
    </rPh>
    <rPh sb="20" eb="21">
      <t>ヒク</t>
    </rPh>
    <rPh sb="23" eb="25">
      <t>ニンチ</t>
    </rPh>
    <rPh sb="25" eb="26">
      <t>ド</t>
    </rPh>
    <rPh sb="27" eb="28">
      <t>ヒク</t>
    </rPh>
    <phoneticPr fontId="2"/>
  </si>
  <si>
    <t>健康たかつき２１ネットワーク実践交流会</t>
    <phoneticPr fontId="2"/>
  </si>
  <si>
    <t>市民の健康・食育フェア＆健康たかつき２１シンポジウム</t>
    <phoneticPr fontId="2"/>
  </si>
  <si>
    <t>働く人の健康づくり会議</t>
    <rPh sb="0" eb="1">
      <t>ハタラ</t>
    </rPh>
    <rPh sb="2" eb="3">
      <t>ヒト</t>
    </rPh>
    <rPh sb="4" eb="6">
      <t>ケンコウ</t>
    </rPh>
    <rPh sb="9" eb="11">
      <t>カイギ</t>
    </rPh>
    <phoneticPr fontId="2"/>
  </si>
  <si>
    <t>R6年10月10日</t>
    <rPh sb="2" eb="3">
      <t>ネン</t>
    </rPh>
    <rPh sb="5" eb="6">
      <t>ガツ</t>
    </rPh>
    <rPh sb="8" eb="9">
      <t>ヒ</t>
    </rPh>
    <phoneticPr fontId="2"/>
  </si>
  <si>
    <t>働く人の健康づくり会議に参加する企業数が市域全体の数からみてまだ少ない。</t>
    <rPh sb="0" eb="1">
      <t>ハタラ</t>
    </rPh>
    <rPh sb="2" eb="3">
      <t>ヒト</t>
    </rPh>
    <rPh sb="4" eb="6">
      <t>ケンコウ</t>
    </rPh>
    <rPh sb="9" eb="11">
      <t>カイギ</t>
    </rPh>
    <rPh sb="12" eb="14">
      <t>サンカ</t>
    </rPh>
    <rPh sb="16" eb="18">
      <t>キギョウ</t>
    </rPh>
    <rPh sb="18" eb="19">
      <t>スウ</t>
    </rPh>
    <rPh sb="20" eb="22">
      <t>シイキ</t>
    </rPh>
    <rPh sb="22" eb="24">
      <t>ゼンタイ</t>
    </rPh>
    <rPh sb="25" eb="26">
      <t>カズ</t>
    </rPh>
    <rPh sb="32" eb="33">
      <t>スク</t>
    </rPh>
    <phoneticPr fontId="2"/>
  </si>
  <si>
    <t>地域・職域連携推進会議</t>
    <rPh sb="0" eb="2">
      <t>チイキ</t>
    </rPh>
    <rPh sb="3" eb="5">
      <t>ショクイキ</t>
    </rPh>
    <rPh sb="5" eb="7">
      <t>レンケイ</t>
    </rPh>
    <rPh sb="7" eb="9">
      <t>スイシン</t>
    </rPh>
    <rPh sb="9" eb="11">
      <t>カイギ</t>
    </rPh>
    <phoneticPr fontId="2"/>
  </si>
  <si>
    <t>地域と職域の連携の具体的な方法について検討していくため、継続して議論（会議）を行う必要がある。</t>
    <rPh sb="0" eb="2">
      <t>チイキ</t>
    </rPh>
    <rPh sb="3" eb="5">
      <t>ショクイキ</t>
    </rPh>
    <rPh sb="6" eb="8">
      <t>レンケイ</t>
    </rPh>
    <rPh sb="9" eb="11">
      <t>グタイ</t>
    </rPh>
    <rPh sb="11" eb="12">
      <t>テキ</t>
    </rPh>
    <rPh sb="13" eb="15">
      <t>ホウホウ</t>
    </rPh>
    <rPh sb="19" eb="21">
      <t>ケントウ</t>
    </rPh>
    <rPh sb="28" eb="30">
      <t>ケイゾク</t>
    </rPh>
    <rPh sb="32" eb="34">
      <t>ギロン</t>
    </rPh>
    <rPh sb="35" eb="37">
      <t>カイギ</t>
    </rPh>
    <rPh sb="39" eb="40">
      <t>オコナ</t>
    </rPh>
    <rPh sb="41" eb="43">
      <t>ヒツヨウ</t>
    </rPh>
    <phoneticPr fontId="2"/>
  </si>
  <si>
    <t>出張乳がん検診</t>
    <rPh sb="0" eb="3">
      <t>シュッチョウニュウ</t>
    </rPh>
    <rPh sb="5" eb="7">
      <t>ケンシン</t>
    </rPh>
    <phoneticPr fontId="2"/>
  </si>
  <si>
    <t>仕事を理由に検診未受診の方がいるため、働く人の健康づくり会議出席者に職員周知の協力の依頼を行ったが、職域関係者が必ずしも市民でないこともあり検診申込件数は少なかった。</t>
    <rPh sb="0" eb="2">
      <t>シゴト</t>
    </rPh>
    <rPh sb="3" eb="5">
      <t>リユウ</t>
    </rPh>
    <rPh sb="6" eb="8">
      <t>ケンシン</t>
    </rPh>
    <rPh sb="8" eb="11">
      <t>ミジュシン</t>
    </rPh>
    <rPh sb="12" eb="13">
      <t>カタ</t>
    </rPh>
    <rPh sb="19" eb="20">
      <t>ハタラ</t>
    </rPh>
    <rPh sb="21" eb="22">
      <t>ヒト</t>
    </rPh>
    <rPh sb="23" eb="25">
      <t>ケンコウ</t>
    </rPh>
    <rPh sb="28" eb="30">
      <t>カイギ</t>
    </rPh>
    <rPh sb="30" eb="33">
      <t>シュッセキシャ</t>
    </rPh>
    <rPh sb="34" eb="36">
      <t>ショクイン</t>
    </rPh>
    <rPh sb="36" eb="38">
      <t>シュウチ</t>
    </rPh>
    <rPh sb="39" eb="41">
      <t>キョウリョク</t>
    </rPh>
    <rPh sb="42" eb="44">
      <t>イライ</t>
    </rPh>
    <rPh sb="45" eb="46">
      <t>オコナ</t>
    </rPh>
    <rPh sb="50" eb="52">
      <t>ショクイキ</t>
    </rPh>
    <rPh sb="52" eb="55">
      <t>カンケイシャ</t>
    </rPh>
    <rPh sb="56" eb="57">
      <t>カナラ</t>
    </rPh>
    <rPh sb="60" eb="62">
      <t>シミン</t>
    </rPh>
    <rPh sb="70" eb="72">
      <t>ケンシン</t>
    </rPh>
    <rPh sb="72" eb="74">
      <t>モウシコミ</t>
    </rPh>
    <rPh sb="74" eb="76">
      <t>ケンスウ</t>
    </rPh>
    <rPh sb="77" eb="78">
      <t>スク</t>
    </rPh>
    <phoneticPr fontId="2"/>
  </si>
  <si>
    <t>全国健康保険協会の扶養者健診での啓発</t>
    <rPh sb="0" eb="2">
      <t>ゼンコク</t>
    </rPh>
    <rPh sb="2" eb="4">
      <t>ケンコウ</t>
    </rPh>
    <rPh sb="4" eb="6">
      <t>ホケン</t>
    </rPh>
    <rPh sb="6" eb="8">
      <t>キョウカイ</t>
    </rPh>
    <rPh sb="9" eb="12">
      <t>フヨウシャ</t>
    </rPh>
    <rPh sb="12" eb="14">
      <t>ケンシン</t>
    </rPh>
    <rPh sb="16" eb="18">
      <t>ケイハツ</t>
    </rPh>
    <phoneticPr fontId="2"/>
  </si>
  <si>
    <t>健診会場で市のがん検診の受診勧奨、禁煙や予疾病防等の健康情報の提供を行ったが反応が乏しかった。</t>
    <rPh sb="0" eb="2">
      <t>ケンシン</t>
    </rPh>
    <rPh sb="2" eb="4">
      <t>カイジョウ</t>
    </rPh>
    <rPh sb="5" eb="6">
      <t>シ</t>
    </rPh>
    <rPh sb="9" eb="11">
      <t>ケンシン</t>
    </rPh>
    <rPh sb="12" eb="16">
      <t>ジュシンカンショウ</t>
    </rPh>
    <rPh sb="17" eb="19">
      <t>キンエン</t>
    </rPh>
    <rPh sb="20" eb="21">
      <t>ヨ</t>
    </rPh>
    <rPh sb="21" eb="23">
      <t>シッペイ</t>
    </rPh>
    <rPh sb="23" eb="24">
      <t>ボウ</t>
    </rPh>
    <rPh sb="24" eb="25">
      <t>トウ</t>
    </rPh>
    <rPh sb="26" eb="30">
      <t>ケンコウジョウホウ</t>
    </rPh>
    <rPh sb="31" eb="33">
      <t>テイキョウ</t>
    </rPh>
    <rPh sb="34" eb="35">
      <t>オコナ</t>
    </rPh>
    <rPh sb="38" eb="40">
      <t>ハンノウ</t>
    </rPh>
    <rPh sb="41" eb="42">
      <t>トボ</t>
    </rPh>
    <phoneticPr fontId="2"/>
  </si>
  <si>
    <t>北大阪商工会議所の従業員健診会場での啓発</t>
    <rPh sb="0" eb="8">
      <t>キタオオサカショウコウカイギショ</t>
    </rPh>
    <rPh sb="9" eb="12">
      <t>ジュウギョウイン</t>
    </rPh>
    <rPh sb="12" eb="14">
      <t>ケンシン</t>
    </rPh>
    <rPh sb="14" eb="16">
      <t>カイジョウ</t>
    </rPh>
    <rPh sb="18" eb="20">
      <t>ケイハツ</t>
    </rPh>
    <phoneticPr fontId="2"/>
  </si>
  <si>
    <t>健診会場で市のがん検診の受診勧奨、禁煙や疾病予防等の健康情報の提供を行ったが反応が乏しかった。</t>
    <rPh sb="0" eb="2">
      <t>ケンシン</t>
    </rPh>
    <rPh sb="2" eb="4">
      <t>カイジョウ</t>
    </rPh>
    <rPh sb="5" eb="6">
      <t>シ</t>
    </rPh>
    <rPh sb="9" eb="11">
      <t>ケンシン</t>
    </rPh>
    <rPh sb="12" eb="16">
      <t>ジュシンカンショウ</t>
    </rPh>
    <rPh sb="17" eb="19">
      <t>キンエン</t>
    </rPh>
    <rPh sb="20" eb="22">
      <t>シッペイ</t>
    </rPh>
    <rPh sb="22" eb="24">
      <t>ヨボウ</t>
    </rPh>
    <rPh sb="24" eb="25">
      <t>トウ</t>
    </rPh>
    <rPh sb="26" eb="30">
      <t>ケンコウジョウホウ</t>
    </rPh>
    <rPh sb="31" eb="33">
      <t>テイキョウ</t>
    </rPh>
    <rPh sb="34" eb="35">
      <t>オコナ</t>
    </rPh>
    <rPh sb="38" eb="40">
      <t>ハンノウ</t>
    </rPh>
    <rPh sb="41" eb="42">
      <t>トボ</t>
    </rPh>
    <phoneticPr fontId="2"/>
  </si>
  <si>
    <t>大学の健康祭や、地域のイベントでの啓発</t>
    <rPh sb="0" eb="2">
      <t>ダイガク</t>
    </rPh>
    <rPh sb="3" eb="6">
      <t>ケンコウサイ</t>
    </rPh>
    <rPh sb="8" eb="10">
      <t>チイキ</t>
    </rPh>
    <rPh sb="17" eb="19">
      <t>ケイハツ</t>
    </rPh>
    <phoneticPr fontId="2"/>
  </si>
  <si>
    <t>若年層へのがん検診受診勧奨、がん・疾病の予防や、禁煙等について健康情報の提供を行っているが、受診率向上に繋がらない。</t>
    <rPh sb="0" eb="3">
      <t>ジャクネンソウ</t>
    </rPh>
    <rPh sb="7" eb="9">
      <t>ケンシン</t>
    </rPh>
    <rPh sb="9" eb="11">
      <t>ジュシン</t>
    </rPh>
    <rPh sb="11" eb="13">
      <t>カンショウ</t>
    </rPh>
    <rPh sb="17" eb="19">
      <t>シッペイ</t>
    </rPh>
    <rPh sb="20" eb="22">
      <t>ヨボウ</t>
    </rPh>
    <rPh sb="24" eb="26">
      <t>キンエン</t>
    </rPh>
    <rPh sb="26" eb="27">
      <t>ナド</t>
    </rPh>
    <rPh sb="31" eb="33">
      <t>ケンコウ</t>
    </rPh>
    <rPh sb="33" eb="35">
      <t>ジョウホウ</t>
    </rPh>
    <rPh sb="36" eb="38">
      <t>テイキョウ</t>
    </rPh>
    <rPh sb="39" eb="40">
      <t>オコナ</t>
    </rPh>
    <rPh sb="46" eb="49">
      <t>ジュシンリツ</t>
    </rPh>
    <rPh sb="49" eb="51">
      <t>コウジョウ</t>
    </rPh>
    <rPh sb="52" eb="53">
      <t>ツナ</t>
    </rPh>
    <phoneticPr fontId="2"/>
  </si>
  <si>
    <t>特定健診実施医療機関・歯科医院・薬局に受診勧奨チラシ、ポスターの配布</t>
    <rPh sb="0" eb="4">
      <t>トクテイケンシン</t>
    </rPh>
    <rPh sb="4" eb="6">
      <t>ジッシ</t>
    </rPh>
    <rPh sb="6" eb="10">
      <t>イリョウキカン</t>
    </rPh>
    <rPh sb="11" eb="13">
      <t>シカ</t>
    </rPh>
    <rPh sb="13" eb="15">
      <t>イイン</t>
    </rPh>
    <rPh sb="16" eb="18">
      <t>ヤッキョク</t>
    </rPh>
    <rPh sb="19" eb="23">
      <t>ジュシンカンショウ</t>
    </rPh>
    <rPh sb="32" eb="34">
      <t>ハイフ</t>
    </rPh>
    <phoneticPr fontId="2"/>
  </si>
  <si>
    <t>若年層から高齢層へのがん検診・特定健診・歯科健診受診勧奨、についての健康情報の提供を行っているが、受診率向上に繋がらない。</t>
    <rPh sb="0" eb="3">
      <t>ジャクネンソウ</t>
    </rPh>
    <rPh sb="5" eb="8">
      <t>コウレイソウ</t>
    </rPh>
    <rPh sb="12" eb="14">
      <t>ケンシン</t>
    </rPh>
    <rPh sb="15" eb="17">
      <t>トクテイ</t>
    </rPh>
    <rPh sb="17" eb="19">
      <t>ケンシン</t>
    </rPh>
    <rPh sb="20" eb="22">
      <t>シカ</t>
    </rPh>
    <rPh sb="22" eb="24">
      <t>ケンシン</t>
    </rPh>
    <rPh sb="24" eb="26">
      <t>ジュシン</t>
    </rPh>
    <rPh sb="26" eb="28">
      <t>カンショウ</t>
    </rPh>
    <rPh sb="34" eb="36">
      <t>ケンコウ</t>
    </rPh>
    <rPh sb="36" eb="38">
      <t>ジョウホウ</t>
    </rPh>
    <rPh sb="39" eb="41">
      <t>テイキョウ</t>
    </rPh>
    <rPh sb="42" eb="43">
      <t>オコナ</t>
    </rPh>
    <rPh sb="49" eb="51">
      <t>ジュシン</t>
    </rPh>
    <rPh sb="51" eb="52">
      <t>リツ</t>
    </rPh>
    <rPh sb="52" eb="54">
      <t>コウジョウ</t>
    </rPh>
    <rPh sb="55" eb="56">
      <t>ツナ</t>
    </rPh>
    <phoneticPr fontId="2"/>
  </si>
  <si>
    <t>市内事業所の健康経営を推進する公民連携の取り組み</t>
    <rPh sb="15" eb="19">
      <t>コウミンレンケイ</t>
    </rPh>
    <phoneticPr fontId="2"/>
  </si>
  <si>
    <t>国保の腎不全の医療費や糖尿病の医療費が国や大阪府と比べて高く、また要介護認定率も高いため、若い世代を含む働く世代に対して健康づくりに取り組む習慣をつける必要がある。</t>
    <rPh sb="0" eb="2">
      <t>コクホ</t>
    </rPh>
    <rPh sb="3" eb="6">
      <t>ジンフゼン</t>
    </rPh>
    <rPh sb="7" eb="10">
      <t>イリョウヒ</t>
    </rPh>
    <rPh sb="11" eb="14">
      <t>トウニョウビョウ</t>
    </rPh>
    <rPh sb="15" eb="18">
      <t>イリョウヒ</t>
    </rPh>
    <rPh sb="19" eb="20">
      <t>クニ</t>
    </rPh>
    <rPh sb="21" eb="24">
      <t>オオサカフ</t>
    </rPh>
    <rPh sb="25" eb="26">
      <t>クラ</t>
    </rPh>
    <rPh sb="28" eb="29">
      <t>タカ</t>
    </rPh>
    <rPh sb="33" eb="36">
      <t>ヨウカイゴ</t>
    </rPh>
    <rPh sb="36" eb="39">
      <t>ニンテイリツ</t>
    </rPh>
    <rPh sb="40" eb="41">
      <t>タカ</t>
    </rPh>
    <rPh sb="45" eb="46">
      <t>ワカ</t>
    </rPh>
    <rPh sb="47" eb="49">
      <t>セダイ</t>
    </rPh>
    <rPh sb="50" eb="51">
      <t>フク</t>
    </rPh>
    <rPh sb="52" eb="53">
      <t>ハタラ</t>
    </rPh>
    <rPh sb="54" eb="56">
      <t>セダイ</t>
    </rPh>
    <rPh sb="57" eb="58">
      <t>タイ</t>
    </rPh>
    <rPh sb="76" eb="78">
      <t>ヒツヨウ</t>
    </rPh>
    <phoneticPr fontId="2"/>
  </si>
  <si>
    <t>【目的】
企業における従業員等の健康管理を経営的視点で考え、経営戦略的に実践する「健康経営®」への取り組みを中小企業の多い本市として推進することにより、地域での健康づくりとあわせたポピュレーションアプローチの両輪として、市民の健康寿命の延伸につなげて行く。
【内容】
明治安田生命保険相互会社との「健康経営推進に係る八尾市健康まちづくり共創協定」に基づき、市内事業所の健康経営を推進する取り組みを実施する。また、全国健康保険協会大阪支部とも連携する。
・健康経営優良法人認定取得に向けた明治安田生命保険相互会社からの無料サポートの実施
・市内事業所と健康経営推進のための効果的な取り組みについて意見交換の実施
【対象】
市内の事業所等</t>
    <rPh sb="130" eb="132">
      <t>ナイヨウ</t>
    </rPh>
    <rPh sb="206" eb="208">
      <t>ゼンコク</t>
    </rPh>
    <rPh sb="208" eb="214">
      <t>ケンコウホケンキョウカイ</t>
    </rPh>
    <rPh sb="214" eb="218">
      <t>オオサカシブ</t>
    </rPh>
    <rPh sb="220" eb="222">
      <t>レンケイ</t>
    </rPh>
    <rPh sb="227" eb="231">
      <t>ケンコウケイエイ</t>
    </rPh>
    <rPh sb="231" eb="235">
      <t>ユウリョウホウジン</t>
    </rPh>
    <rPh sb="235" eb="237">
      <t>ニンテイ</t>
    </rPh>
    <rPh sb="237" eb="239">
      <t>シュトク</t>
    </rPh>
    <rPh sb="240" eb="241">
      <t>ム</t>
    </rPh>
    <rPh sb="243" eb="247">
      <t>メイジヤスタ</t>
    </rPh>
    <rPh sb="247" eb="255">
      <t>セイメイホケンソウゴガイシャ</t>
    </rPh>
    <rPh sb="258" eb="260">
      <t>ムリョウ</t>
    </rPh>
    <rPh sb="265" eb="267">
      <t>ジッシ</t>
    </rPh>
    <rPh sb="269" eb="274">
      <t>シナイジギョウショ</t>
    </rPh>
    <rPh sb="275" eb="279">
      <t>ケンコウケイエイ</t>
    </rPh>
    <rPh sb="279" eb="281">
      <t>スイシン</t>
    </rPh>
    <rPh sb="285" eb="288">
      <t>コウカテキ</t>
    </rPh>
    <rPh sb="289" eb="290">
      <t>ト</t>
    </rPh>
    <rPh sb="291" eb="292">
      <t>ク</t>
    </rPh>
    <rPh sb="297" eb="301">
      <t>イケンコウカン</t>
    </rPh>
    <rPh sb="302" eb="304">
      <t>ジッシ</t>
    </rPh>
    <rPh sb="310" eb="312">
      <t>シナイ</t>
    </rPh>
    <rPh sb="313" eb="316">
      <t>ジギョウショ</t>
    </rPh>
    <rPh sb="316" eb="317">
      <t>トウ</t>
    </rPh>
    <phoneticPr fontId="2"/>
  </si>
  <si>
    <t>八尾市地域職域連携推進連絡会</t>
    <phoneticPr fontId="2"/>
  </si>
  <si>
    <t xml:space="preserve">・コロナ後、久々の開催で具体的な取り組みにつなげられていない。まずは課題の共有が必要。
・前回の連絡会では、中小企業への健康経営について浸透、情報提供や、産業医や産業保健師がいない中でどのように取り組んでいくかが課題であるという意見が出た。
</t>
    <rPh sb="4" eb="5">
      <t>ゴ</t>
    </rPh>
    <rPh sb="6" eb="8">
      <t>ヒサビサ</t>
    </rPh>
    <rPh sb="9" eb="11">
      <t>カイサイ</t>
    </rPh>
    <rPh sb="12" eb="15">
      <t>グタイテキ</t>
    </rPh>
    <rPh sb="16" eb="17">
      <t>ト</t>
    </rPh>
    <rPh sb="18" eb="19">
      <t>ク</t>
    </rPh>
    <rPh sb="34" eb="36">
      <t>カダイ</t>
    </rPh>
    <rPh sb="37" eb="39">
      <t>キョウユウ</t>
    </rPh>
    <rPh sb="40" eb="42">
      <t>ヒツヨウ</t>
    </rPh>
    <rPh sb="45" eb="47">
      <t>ゼンカイ</t>
    </rPh>
    <rPh sb="48" eb="51">
      <t>レンラクカイ</t>
    </rPh>
    <rPh sb="97" eb="98">
      <t>ト</t>
    </rPh>
    <rPh sb="99" eb="100">
      <t>ク</t>
    </rPh>
    <rPh sb="106" eb="108">
      <t>カダイ</t>
    </rPh>
    <rPh sb="114" eb="116">
      <t>イケン</t>
    </rPh>
    <rPh sb="117" eb="118">
      <t>デ</t>
    </rPh>
    <phoneticPr fontId="2"/>
  </si>
  <si>
    <t>東大阪市地域・職域連携推進協議会</t>
    <rPh sb="0" eb="4">
      <t>ヒガシオオサカシ</t>
    </rPh>
    <rPh sb="4" eb="6">
      <t>チイキ</t>
    </rPh>
    <rPh sb="7" eb="8">
      <t>ショク</t>
    </rPh>
    <rPh sb="8" eb="9">
      <t>イキ</t>
    </rPh>
    <rPh sb="9" eb="11">
      <t>レンケイ</t>
    </rPh>
    <rPh sb="11" eb="13">
      <t>スイシン</t>
    </rPh>
    <rPh sb="13" eb="16">
      <t>キョウギカイ</t>
    </rPh>
    <phoneticPr fontId="2"/>
  </si>
  <si>
    <t>地域・職域保健実務者会議</t>
    <rPh sb="0" eb="2">
      <t>チイキ</t>
    </rPh>
    <rPh sb="3" eb="5">
      <t>ショクイキ</t>
    </rPh>
    <rPh sb="5" eb="7">
      <t>ホケン</t>
    </rPh>
    <rPh sb="7" eb="10">
      <t>ジツムシャ</t>
    </rPh>
    <rPh sb="10" eb="12">
      <t>カイギ</t>
    </rPh>
    <phoneticPr fontId="2"/>
  </si>
  <si>
    <t>働き世代の健康管理を充実させるための地域・職域との連携が十分でない。</t>
    <rPh sb="0" eb="1">
      <t>ハタラ</t>
    </rPh>
    <rPh sb="2" eb="4">
      <t>セダイ</t>
    </rPh>
    <rPh sb="5" eb="9">
      <t>ケンコウカンリ</t>
    </rPh>
    <rPh sb="10" eb="12">
      <t>ジュウジツ</t>
    </rPh>
    <rPh sb="18" eb="20">
      <t>チイキ</t>
    </rPh>
    <rPh sb="21" eb="23">
      <t>ショクイキ</t>
    </rPh>
    <rPh sb="25" eb="27">
      <t>レンケイ</t>
    </rPh>
    <rPh sb="28" eb="30">
      <t>ジュウブン</t>
    </rPh>
    <phoneticPr fontId="2"/>
  </si>
  <si>
    <t>堺市健康増進に関する連携協定締結企業担当者会議</t>
    <phoneticPr fontId="2"/>
  </si>
  <si>
    <t>働く世代に向けた健康増進に関する知識の普及、周知が十分にできていない。</t>
    <phoneticPr fontId="2"/>
  </si>
  <si>
    <t>さかい健康フェスティバルinイオンモール堺鉄砲町</t>
    <rPh sb="3" eb="5">
      <t>ケンコウ</t>
    </rPh>
    <rPh sb="20" eb="21">
      <t>サカイ</t>
    </rPh>
    <rPh sb="21" eb="24">
      <t>テッポウチョウ</t>
    </rPh>
    <phoneticPr fontId="2"/>
  </si>
  <si>
    <t>働く世代に向けた健康増進に関する知識の普及、周知が十分にできていない。</t>
    <rPh sb="0" eb="1">
      <t>ハタラ</t>
    </rPh>
    <rPh sb="2" eb="4">
      <t>セダイ</t>
    </rPh>
    <rPh sb="5" eb="6">
      <t>ム</t>
    </rPh>
    <rPh sb="8" eb="12">
      <t>ケンコウゾウシン</t>
    </rPh>
    <rPh sb="13" eb="14">
      <t>カン</t>
    </rPh>
    <rPh sb="16" eb="18">
      <t>チシキ</t>
    </rPh>
    <rPh sb="19" eb="21">
      <t>フキュウ</t>
    </rPh>
    <rPh sb="22" eb="24">
      <t>シュウチ</t>
    </rPh>
    <rPh sb="25" eb="27">
      <t>ジュウブン</t>
    </rPh>
    <phoneticPr fontId="2"/>
  </si>
  <si>
    <t>健康づくりパートナー事業所への情報提供</t>
    <rPh sb="0" eb="2">
      <t>ケンコウ</t>
    </rPh>
    <rPh sb="10" eb="13">
      <t>ジギョウショ</t>
    </rPh>
    <rPh sb="15" eb="17">
      <t>ジョウホウ</t>
    </rPh>
    <rPh sb="17" eb="19">
      <t>テイキョウ</t>
    </rPh>
    <phoneticPr fontId="2"/>
  </si>
  <si>
    <t>堺市内の中小企業が健康に関する情報を得る機会が少なく、従業員の健康増進の取組をつなげることができていない</t>
    <rPh sb="0" eb="3">
      <t>サカイシナイ</t>
    </rPh>
    <rPh sb="4" eb="8">
      <t>チュウショウキギョウ</t>
    </rPh>
    <rPh sb="9" eb="11">
      <t>ケンコウ</t>
    </rPh>
    <rPh sb="12" eb="13">
      <t>カン</t>
    </rPh>
    <rPh sb="15" eb="17">
      <t>ジョウホウ</t>
    </rPh>
    <rPh sb="18" eb="19">
      <t>エ</t>
    </rPh>
    <rPh sb="20" eb="22">
      <t>キカイ</t>
    </rPh>
    <rPh sb="23" eb="24">
      <t>スク</t>
    </rPh>
    <rPh sb="27" eb="30">
      <t>ジュウギョウイン</t>
    </rPh>
    <rPh sb="31" eb="33">
      <t>ケンコウ</t>
    </rPh>
    <rPh sb="33" eb="35">
      <t>ゾウシン</t>
    </rPh>
    <rPh sb="36" eb="37">
      <t>ト</t>
    </rPh>
    <rPh sb="37" eb="38">
      <t>グミ</t>
    </rPh>
    <phoneticPr fontId="2"/>
  </si>
  <si>
    <t>就労者対象歯科検診事業</t>
    <rPh sb="0" eb="2">
      <t>シュウロウ</t>
    </rPh>
    <rPh sb="2" eb="3">
      <t>シャ</t>
    </rPh>
    <rPh sb="3" eb="5">
      <t>タイショウ</t>
    </rPh>
    <rPh sb="5" eb="7">
      <t>シカ</t>
    </rPh>
    <rPh sb="7" eb="9">
      <t>ケンシン</t>
    </rPh>
    <rPh sb="9" eb="11">
      <t>ジギョウ</t>
    </rPh>
    <phoneticPr fontId="2"/>
  </si>
  <si>
    <t>就労世代における定期的な歯科検診の受診状況は芳しくなく、その背景には検診のために時間を割くことが難しいといった実情が見受けられる。</t>
    <rPh sb="8" eb="11">
      <t>テイキテキ</t>
    </rPh>
    <phoneticPr fontId="2"/>
  </si>
  <si>
    <t>健康すいた21推進懇談会</t>
    <rPh sb="0" eb="2">
      <t>ケンコウ</t>
    </rPh>
    <rPh sb="7" eb="9">
      <t>スイシン</t>
    </rPh>
    <rPh sb="9" eb="12">
      <t>コンダンカイ</t>
    </rPh>
    <phoneticPr fontId="2"/>
  </si>
  <si>
    <t>01豊能</t>
    <rPh sb="2" eb="4">
      <t>トヨノ</t>
    </rPh>
    <phoneticPr fontId="2"/>
  </si>
  <si>
    <t>02三島</t>
    <rPh sb="2" eb="4">
      <t>ミシマ</t>
    </rPh>
    <phoneticPr fontId="2"/>
  </si>
  <si>
    <t>03北河内</t>
    <rPh sb="2" eb="5">
      <t>キタカワチ</t>
    </rPh>
    <phoneticPr fontId="2"/>
  </si>
  <si>
    <t>04中河内</t>
    <rPh sb="2" eb="5">
      <t>ナカカワチ</t>
    </rPh>
    <phoneticPr fontId="2"/>
  </si>
  <si>
    <t>04中河内/05南河内</t>
    <rPh sb="2" eb="5">
      <t>ナカカワチ</t>
    </rPh>
    <rPh sb="8" eb="11">
      <t>ミナミカワチ</t>
    </rPh>
    <phoneticPr fontId="2"/>
  </si>
  <si>
    <t>05南河内</t>
    <rPh sb="2" eb="5">
      <t>ミナミカワチ</t>
    </rPh>
    <phoneticPr fontId="2"/>
  </si>
  <si>
    <t>07泉州</t>
    <rPh sb="2" eb="4">
      <t>センシュウ</t>
    </rPh>
    <phoneticPr fontId="2"/>
  </si>
  <si>
    <t>08大阪市</t>
    <rPh sb="2" eb="5">
      <t>オオサカシ</t>
    </rPh>
    <phoneticPr fontId="2"/>
  </si>
  <si>
    <t>06堺市</t>
    <rPh sb="2" eb="4">
      <t>サカイシ</t>
    </rPh>
    <phoneticPr fontId="2"/>
  </si>
  <si>
    <t>名称</t>
    <rPh sb="0" eb="2">
      <t>メイショウ</t>
    </rPh>
    <phoneticPr fontId="2"/>
  </si>
  <si>
    <t>01池田保健所</t>
    <rPh sb="4" eb="7">
      <t>ホケンショ</t>
    </rPh>
    <phoneticPr fontId="2"/>
  </si>
  <si>
    <t>●</t>
    <phoneticPr fontId="2"/>
  </si>
  <si>
    <t>02吹田市</t>
    <rPh sb="2" eb="4">
      <t>スイタ</t>
    </rPh>
    <rPh sb="4" eb="5">
      <t>シ</t>
    </rPh>
    <phoneticPr fontId="2"/>
  </si>
  <si>
    <t>03豊中市保健所</t>
    <rPh sb="2" eb="4">
      <t>トヨナカ</t>
    </rPh>
    <rPh sb="4" eb="5">
      <t>シ</t>
    </rPh>
    <rPh sb="5" eb="8">
      <t>ホケンショ</t>
    </rPh>
    <phoneticPr fontId="2"/>
  </si>
  <si>
    <t>二次
医療圏</t>
    <rPh sb="0" eb="2">
      <t>ニジ</t>
    </rPh>
    <rPh sb="3" eb="6">
      <t>イリョウケン</t>
    </rPh>
    <phoneticPr fontId="4"/>
  </si>
  <si>
    <t>01豊能</t>
    <rPh sb="2" eb="4">
      <t>トヨノ</t>
    </rPh>
    <phoneticPr fontId="4"/>
  </si>
  <si>
    <t>01池田保健所</t>
    <phoneticPr fontId="4"/>
  </si>
  <si>
    <t>02吹田市</t>
    <phoneticPr fontId="4"/>
  </si>
  <si>
    <t>03豊中市保健所</t>
    <rPh sb="5" eb="8">
      <t>ホケンショ</t>
    </rPh>
    <phoneticPr fontId="4"/>
  </si>
  <si>
    <t>02三島</t>
    <rPh sb="2" eb="4">
      <t>ミシマ</t>
    </rPh>
    <phoneticPr fontId="4"/>
  </si>
  <si>
    <t>04茨木保健所</t>
    <rPh sb="2" eb="7">
      <t>イバラキホケンジョ</t>
    </rPh>
    <phoneticPr fontId="4"/>
  </si>
  <si>
    <t>05高槻市保健所</t>
    <rPh sb="2" eb="5">
      <t>タカツキシ</t>
    </rPh>
    <rPh sb="5" eb="8">
      <t>ホケンショ</t>
    </rPh>
    <phoneticPr fontId="4"/>
  </si>
  <si>
    <t>03北河内</t>
    <rPh sb="2" eb="5">
      <t>キタカワチ</t>
    </rPh>
    <phoneticPr fontId="4"/>
  </si>
  <si>
    <t>06寝屋川市</t>
    <rPh sb="2" eb="6">
      <t>ネヤガワシ</t>
    </rPh>
    <phoneticPr fontId="4"/>
  </si>
  <si>
    <t>07守口保健所</t>
    <rPh sb="2" eb="7">
      <t>モリグチホケンジョ</t>
    </rPh>
    <phoneticPr fontId="4"/>
  </si>
  <si>
    <t>08四條畷保健所</t>
    <rPh sb="2" eb="8">
      <t>シジョウナワテホケンジョ</t>
    </rPh>
    <phoneticPr fontId="4"/>
  </si>
  <si>
    <t>09枚方市</t>
    <rPh sb="2" eb="4">
      <t>ヒラカタ</t>
    </rPh>
    <phoneticPr fontId="4"/>
  </si>
  <si>
    <t>04中河内</t>
    <rPh sb="2" eb="5">
      <t>ナカカワチ</t>
    </rPh>
    <phoneticPr fontId="4"/>
  </si>
  <si>
    <t>10八尾市保健所</t>
    <rPh sb="2" eb="5">
      <t>ヤオシ</t>
    </rPh>
    <rPh sb="5" eb="8">
      <t>ホケンショ</t>
    </rPh>
    <phoneticPr fontId="4"/>
  </si>
  <si>
    <t>11東大阪市保健所</t>
    <rPh sb="2" eb="6">
      <t>ヒガシオオサカシ</t>
    </rPh>
    <rPh sb="6" eb="9">
      <t>ホケンショ</t>
    </rPh>
    <phoneticPr fontId="4"/>
  </si>
  <si>
    <t>04中河内/05南河内</t>
    <rPh sb="2" eb="5">
      <t>ナカカワチ</t>
    </rPh>
    <rPh sb="8" eb="11">
      <t>ミナミカワチ</t>
    </rPh>
    <phoneticPr fontId="4"/>
  </si>
  <si>
    <t>05南河内</t>
    <rPh sb="2" eb="5">
      <t>ミナミカワチ</t>
    </rPh>
    <phoneticPr fontId="4"/>
  </si>
  <si>
    <t>13富田林保健所</t>
    <rPh sb="2" eb="8">
      <t>トンダバヤシホケンジョ</t>
    </rPh>
    <phoneticPr fontId="4"/>
  </si>
  <si>
    <t>06堺市</t>
    <rPh sb="2" eb="4">
      <t>サカイシ</t>
    </rPh>
    <phoneticPr fontId="4"/>
  </si>
  <si>
    <t>14堺市</t>
    <phoneticPr fontId="4"/>
  </si>
  <si>
    <t>07泉州</t>
    <rPh sb="2" eb="4">
      <t>センシュウ</t>
    </rPh>
    <phoneticPr fontId="4"/>
  </si>
  <si>
    <t>15和泉保健所</t>
    <rPh sb="2" eb="7">
      <t>イズミホケンジョ</t>
    </rPh>
    <phoneticPr fontId="4"/>
  </si>
  <si>
    <t>16岸和田保健所</t>
    <rPh sb="2" eb="8">
      <t>キシワダホケンジョ</t>
    </rPh>
    <phoneticPr fontId="4"/>
  </si>
  <si>
    <t>17泉佐野保健所</t>
    <rPh sb="2" eb="8">
      <t>イズミサノホケンジョ</t>
    </rPh>
    <phoneticPr fontId="4"/>
  </si>
  <si>
    <t>08大阪市</t>
    <rPh sb="2" eb="5">
      <t>オオサカシ</t>
    </rPh>
    <phoneticPr fontId="4"/>
  </si>
  <si>
    <t>18大阪市</t>
    <rPh sb="2" eb="5">
      <t>オオサカシ</t>
    </rPh>
    <phoneticPr fontId="4"/>
  </si>
  <si>
    <t>05高槻市保健所</t>
    <rPh sb="2" eb="4">
      <t>タカツキ</t>
    </rPh>
    <rPh sb="4" eb="5">
      <t>シ</t>
    </rPh>
    <rPh sb="5" eb="8">
      <t>ホケンショ</t>
    </rPh>
    <phoneticPr fontId="2"/>
  </si>
  <si>
    <t>07守口保健所</t>
    <phoneticPr fontId="2"/>
  </si>
  <si>
    <t>08四條畷保健所</t>
    <phoneticPr fontId="2"/>
  </si>
  <si>
    <t>06寝屋川市</t>
    <rPh sb="2" eb="5">
      <t>ネヤガワ</t>
    </rPh>
    <rPh sb="5" eb="6">
      <t>シ</t>
    </rPh>
    <phoneticPr fontId="2"/>
  </si>
  <si>
    <t>10八尾市保健所</t>
    <rPh sb="2" eb="4">
      <t>ヤオ</t>
    </rPh>
    <rPh sb="4" eb="5">
      <t>シ</t>
    </rPh>
    <rPh sb="5" eb="8">
      <t>ホケンショ</t>
    </rPh>
    <phoneticPr fontId="2"/>
  </si>
  <si>
    <t>11東大阪市保健所</t>
    <rPh sb="2" eb="5">
      <t>ヒガシオオサカ</t>
    </rPh>
    <rPh sb="5" eb="6">
      <t>シ</t>
    </rPh>
    <rPh sb="6" eb="9">
      <t>ホケンショ</t>
    </rPh>
    <phoneticPr fontId="2"/>
  </si>
  <si>
    <t>12藤井寺保健所</t>
    <phoneticPr fontId="2"/>
  </si>
  <si>
    <t>13富田林保健所</t>
    <phoneticPr fontId="2"/>
  </si>
  <si>
    <t>15和泉保健所</t>
    <phoneticPr fontId="2"/>
  </si>
  <si>
    <t>16岸和田保健所</t>
    <phoneticPr fontId="2"/>
  </si>
  <si>
    <t>17泉佐野保健所</t>
    <phoneticPr fontId="2"/>
  </si>
  <si>
    <t>18大阪市</t>
    <rPh sb="2" eb="4">
      <t>オオサカ</t>
    </rPh>
    <rPh sb="4" eb="5">
      <t>シ</t>
    </rPh>
    <phoneticPr fontId="2"/>
  </si>
  <si>
    <t>14堺市</t>
    <rPh sb="2" eb="3">
      <t>サカイ</t>
    </rPh>
    <rPh sb="3" eb="4">
      <t>シ</t>
    </rPh>
    <phoneticPr fontId="2"/>
  </si>
  <si>
    <t>二次
医療圏</t>
    <phoneticPr fontId="2"/>
  </si>
  <si>
    <t>生活習慣病
発症予防</t>
    <rPh sb="0" eb="2">
      <t>セイカツ</t>
    </rPh>
    <rPh sb="2" eb="5">
      <t>シュウカンビョウ</t>
    </rPh>
    <rPh sb="6" eb="8">
      <t>ハッショウ</t>
    </rPh>
    <rPh sb="8" eb="10">
      <t>ヨボウ</t>
    </rPh>
    <phoneticPr fontId="2"/>
  </si>
  <si>
    <t>早期発見
重症化予防</t>
    <rPh sb="0" eb="2">
      <t>ソウキ</t>
    </rPh>
    <rPh sb="2" eb="4">
      <t>ハッケン</t>
    </rPh>
    <rPh sb="5" eb="8">
      <t>ジュウショウカ</t>
    </rPh>
    <rPh sb="8" eb="10">
      <t>ヨボウ</t>
    </rPh>
    <phoneticPr fontId="2"/>
  </si>
  <si>
    <t>生活機能
維持・向上</t>
    <rPh sb="0" eb="2">
      <t>セイカツ</t>
    </rPh>
    <rPh sb="2" eb="4">
      <t>キノウ</t>
    </rPh>
    <rPh sb="5" eb="7">
      <t>イジ</t>
    </rPh>
    <rPh sb="8" eb="10">
      <t>コウジョウ</t>
    </rPh>
    <phoneticPr fontId="2"/>
  </si>
  <si>
    <t>社会環境
整備</t>
    <rPh sb="0" eb="2">
      <t>シャカイ</t>
    </rPh>
    <rPh sb="2" eb="4">
      <t>カンキョウ</t>
    </rPh>
    <rPh sb="5" eb="7">
      <t>セイビ</t>
    </rPh>
    <phoneticPr fontId="2"/>
  </si>
  <si>
    <t>取組
区分</t>
    <phoneticPr fontId="2"/>
  </si>
  <si>
    <t>保健所圏域</t>
    <rPh sb="0" eb="3">
      <t>ホケンショ</t>
    </rPh>
    <rPh sb="3" eb="5">
      <t>ケンイキ</t>
    </rPh>
    <phoneticPr fontId="2"/>
  </si>
  <si>
    <t>メンタルヘルス</t>
    <phoneticPr fontId="2"/>
  </si>
  <si>
    <t>ロコモ</t>
    <phoneticPr fontId="2"/>
  </si>
  <si>
    <t>フレイル</t>
    <phoneticPr fontId="2"/>
  </si>
  <si>
    <t>骨粗鬆症</t>
    <rPh sb="0" eb="4">
      <t>コツソショウショウ</t>
    </rPh>
    <phoneticPr fontId="2"/>
  </si>
  <si>
    <t>ICT(PHR等）活用</t>
    <rPh sb="7" eb="8">
      <t>ナド</t>
    </rPh>
    <rPh sb="9" eb="11">
      <t>カツヨウ</t>
    </rPh>
    <phoneticPr fontId="2"/>
  </si>
  <si>
    <t>結果・課題</t>
    <phoneticPr fontId="2"/>
  </si>
  <si>
    <t>実施月</t>
    <phoneticPr fontId="2"/>
  </si>
  <si>
    <t>●：府管
○：政中市</t>
    <rPh sb="2" eb="3">
      <t>フ</t>
    </rPh>
    <rPh sb="3" eb="4">
      <t>カン</t>
    </rPh>
    <rPh sb="7" eb="8">
      <t>セイ</t>
    </rPh>
    <rPh sb="8" eb="9">
      <t>チュウ</t>
    </rPh>
    <rPh sb="9" eb="10">
      <t>シ</t>
    </rPh>
    <phoneticPr fontId="2"/>
  </si>
  <si>
    <t>R6年06月、R6年9月、R6年11月</t>
    <rPh sb="9" eb="10">
      <t>ネン</t>
    </rPh>
    <rPh sb="11" eb="12">
      <t>ガツ</t>
    </rPh>
    <rPh sb="15" eb="16">
      <t>ネン</t>
    </rPh>
    <rPh sb="18" eb="19">
      <t>ガツ</t>
    </rPh>
    <phoneticPr fontId="2"/>
  </si>
  <si>
    <t>地域・職域連携推進協議会</t>
    <rPh sb="7" eb="9">
      <t>スイシン</t>
    </rPh>
    <phoneticPr fontId="2"/>
  </si>
  <si>
    <t>【結果】
日　 時：1月22日（水）14:00～15:30
参加数：18機関　20人
・健康日本21及び府健康増進計画における本協議会の位置づけと本協議会の経過について共通認識を持つことができた。
・昨年度の協議会での意見をもとに提案した共同事業（健康モデル事業、うわさプロジェクト）の実施について、合意を得ることができた。
・健康に関するうわさの啓発「うわさプロジェクト」は、３月18日に摂津市千里丘にある万能塀にて掲出予定。併せて、次年度は各機関においても同啓発物を掲出することとなった。
【課題】
協議会事業として取組を継続して出来るよう、体制作りが必要。</t>
    <rPh sb="1" eb="3">
      <t>ケッカ</t>
    </rPh>
    <rPh sb="11" eb="12">
      <t>ガツ</t>
    </rPh>
    <rPh sb="14" eb="15">
      <t>ニチ</t>
    </rPh>
    <rPh sb="16" eb="17">
      <t>スイ</t>
    </rPh>
    <rPh sb="30" eb="32">
      <t>サンカ</t>
    </rPh>
    <rPh sb="32" eb="33">
      <t>スウ</t>
    </rPh>
    <rPh sb="44" eb="46">
      <t>ケンコウ</t>
    </rPh>
    <rPh sb="46" eb="48">
      <t>ニホン</t>
    </rPh>
    <rPh sb="50" eb="51">
      <t>オヨ</t>
    </rPh>
    <rPh sb="52" eb="57">
      <t>フケンコウゾウシン</t>
    </rPh>
    <rPh sb="57" eb="59">
      <t>ケイカク</t>
    </rPh>
    <rPh sb="63" eb="67">
      <t>ホンキョウギカイ</t>
    </rPh>
    <rPh sb="68" eb="70">
      <t>イチ</t>
    </rPh>
    <rPh sb="73" eb="77">
      <t>ホンキョウギカイ</t>
    </rPh>
    <rPh sb="78" eb="80">
      <t>ケイカ</t>
    </rPh>
    <rPh sb="84" eb="88">
      <t>キョウツウニンシキ</t>
    </rPh>
    <rPh sb="89" eb="90">
      <t>モ</t>
    </rPh>
    <rPh sb="100" eb="103">
      <t>サクネンド</t>
    </rPh>
    <rPh sb="104" eb="107">
      <t>キョウギカイ</t>
    </rPh>
    <rPh sb="109" eb="111">
      <t>イケン</t>
    </rPh>
    <rPh sb="115" eb="117">
      <t>テイアン</t>
    </rPh>
    <rPh sb="119" eb="121">
      <t>キョウドウ</t>
    </rPh>
    <rPh sb="121" eb="123">
      <t>ジギョウ</t>
    </rPh>
    <rPh sb="124" eb="126">
      <t>ケンコウ</t>
    </rPh>
    <rPh sb="129" eb="131">
      <t>ジギョウ</t>
    </rPh>
    <rPh sb="143" eb="145">
      <t>ジッシ</t>
    </rPh>
    <rPh sb="150" eb="152">
      <t>ゴウイ</t>
    </rPh>
    <rPh sb="153" eb="154">
      <t>エ</t>
    </rPh>
    <rPh sb="164" eb="166">
      <t>ケンコウ</t>
    </rPh>
    <rPh sb="167" eb="168">
      <t>カン</t>
    </rPh>
    <rPh sb="174" eb="176">
      <t>ケイハツ</t>
    </rPh>
    <rPh sb="190" eb="191">
      <t>ガツ</t>
    </rPh>
    <rPh sb="193" eb="194">
      <t>ヒ</t>
    </rPh>
    <rPh sb="195" eb="198">
      <t>セッツシ</t>
    </rPh>
    <rPh sb="198" eb="201">
      <t>センリオカ</t>
    </rPh>
    <rPh sb="204" eb="207">
      <t>バンノウヘイ</t>
    </rPh>
    <rPh sb="209" eb="211">
      <t>ケイシュツ</t>
    </rPh>
    <rPh sb="211" eb="213">
      <t>ヨテイ</t>
    </rPh>
    <rPh sb="214" eb="215">
      <t>アワ</t>
    </rPh>
    <rPh sb="218" eb="221">
      <t>ジネンド</t>
    </rPh>
    <rPh sb="222" eb="225">
      <t>カクキカン</t>
    </rPh>
    <rPh sb="230" eb="231">
      <t>ドウ</t>
    </rPh>
    <rPh sb="231" eb="233">
      <t>ケイハツ</t>
    </rPh>
    <rPh sb="233" eb="234">
      <t>ブツ</t>
    </rPh>
    <rPh sb="235" eb="237">
      <t>ケイシュツ</t>
    </rPh>
    <rPh sb="248" eb="250">
      <t>カダイ</t>
    </rPh>
    <rPh sb="255" eb="257">
      <t>ジギョウ</t>
    </rPh>
    <rPh sb="267" eb="269">
      <t>デキ</t>
    </rPh>
    <phoneticPr fontId="2"/>
  </si>
  <si>
    <t>大学等と連携した健康づくりのモデル事業</t>
    <rPh sb="17" eb="19">
      <t>ジギョウ</t>
    </rPh>
    <phoneticPr fontId="2"/>
  </si>
  <si>
    <t>【結果】
➀学生対象アンケート
実施時期：11 月1 日（金）～15 日（金）
回答数：183人（学生数8,605人）
学生対象アンケートでは、学内コンビニエンスストアの利用状況や昼食の購入内容、普段の食生活や健康感等について把握することができた。
②学内コンビニエンスストアでの取組み
実施時期：１月10日（金）～23日（木）
取組内容：カップ麺コーナーにおいて、商品陳列位置の変更を実施。現在、食塩の含有量が少ない商品の購入割合の売上変化について確認中。
【課題】
健康に対する関心度に関わらず、自然に栄養バランスのとれた食事を選択できる仕掛けの検討が必要。</t>
    <rPh sb="1" eb="3">
      <t>ケッカ</t>
    </rPh>
    <rPh sb="6" eb="8">
      <t>ガクセイ</t>
    </rPh>
    <rPh sb="8" eb="10">
      <t>タイショウ</t>
    </rPh>
    <rPh sb="16" eb="20">
      <t>ジッシジキ</t>
    </rPh>
    <rPh sb="29" eb="30">
      <t>キン</t>
    </rPh>
    <rPh sb="37" eb="38">
      <t>キン</t>
    </rPh>
    <rPh sb="40" eb="42">
      <t>カイトウ</t>
    </rPh>
    <rPh sb="42" eb="43">
      <t>スウ</t>
    </rPh>
    <rPh sb="47" eb="48">
      <t>ニン</t>
    </rPh>
    <rPh sb="49" eb="51">
      <t>ガクセイ</t>
    </rPh>
    <rPh sb="51" eb="52">
      <t>スウ</t>
    </rPh>
    <rPh sb="57" eb="58">
      <t>ニン</t>
    </rPh>
    <rPh sb="60" eb="62">
      <t>ガクセイ</t>
    </rPh>
    <rPh sb="62" eb="64">
      <t>タイショウ</t>
    </rPh>
    <rPh sb="72" eb="74">
      <t>ガクナイ</t>
    </rPh>
    <rPh sb="85" eb="87">
      <t>リヨウ</t>
    </rPh>
    <rPh sb="87" eb="89">
      <t>ジョウキョウ</t>
    </rPh>
    <rPh sb="90" eb="92">
      <t>チュウショク</t>
    </rPh>
    <rPh sb="93" eb="95">
      <t>コウニュウ</t>
    </rPh>
    <rPh sb="95" eb="97">
      <t>ナイヨウ</t>
    </rPh>
    <rPh sb="98" eb="100">
      <t>フダン</t>
    </rPh>
    <rPh sb="101" eb="104">
      <t>ショクセイカツ</t>
    </rPh>
    <rPh sb="105" eb="107">
      <t>ケンコウ</t>
    </rPh>
    <rPh sb="107" eb="108">
      <t>カン</t>
    </rPh>
    <rPh sb="108" eb="109">
      <t>トウ</t>
    </rPh>
    <rPh sb="113" eb="115">
      <t>ハアク</t>
    </rPh>
    <rPh sb="126" eb="128">
      <t>ガクナイ</t>
    </rPh>
    <rPh sb="140" eb="142">
      <t>トリク</t>
    </rPh>
    <rPh sb="144" eb="146">
      <t>ジッシ</t>
    </rPh>
    <rPh sb="146" eb="148">
      <t>ジキ</t>
    </rPh>
    <rPh sb="155" eb="156">
      <t>キン</t>
    </rPh>
    <rPh sb="162" eb="163">
      <t>モク</t>
    </rPh>
    <rPh sb="165" eb="167">
      <t>トリク</t>
    </rPh>
    <rPh sb="167" eb="169">
      <t>ナイヨウ</t>
    </rPh>
    <rPh sb="173" eb="174">
      <t>メン</t>
    </rPh>
    <rPh sb="183" eb="185">
      <t>ショウヒン</t>
    </rPh>
    <rPh sb="185" eb="187">
      <t>チンレツ</t>
    </rPh>
    <rPh sb="187" eb="189">
      <t>イチ</t>
    </rPh>
    <rPh sb="190" eb="192">
      <t>ヘンコウ</t>
    </rPh>
    <rPh sb="193" eb="195">
      <t>ジッシ</t>
    </rPh>
    <rPh sb="196" eb="198">
      <t>ゲンザイ</t>
    </rPh>
    <rPh sb="199" eb="201">
      <t>ショクエン</t>
    </rPh>
    <rPh sb="202" eb="205">
      <t>ガンユウリョウ</t>
    </rPh>
    <rPh sb="206" eb="207">
      <t>スク</t>
    </rPh>
    <rPh sb="209" eb="211">
      <t>ショウヒン</t>
    </rPh>
    <rPh sb="212" eb="214">
      <t>コウニュウ</t>
    </rPh>
    <rPh sb="214" eb="216">
      <t>ワリアイ</t>
    </rPh>
    <rPh sb="217" eb="219">
      <t>ウリアゲ</t>
    </rPh>
    <rPh sb="219" eb="221">
      <t>ヘンカ</t>
    </rPh>
    <rPh sb="225" eb="227">
      <t>カクニン</t>
    </rPh>
    <rPh sb="231" eb="233">
      <t>カダイ</t>
    </rPh>
    <rPh sb="235" eb="237">
      <t>ケンコウ</t>
    </rPh>
    <rPh sb="238" eb="239">
      <t>タイ</t>
    </rPh>
    <rPh sb="241" eb="244">
      <t>カンシンド</t>
    </rPh>
    <rPh sb="245" eb="246">
      <t>カカ</t>
    </rPh>
    <rPh sb="250" eb="252">
      <t>シゼン</t>
    </rPh>
    <rPh sb="253" eb="255">
      <t>エイヨウ</t>
    </rPh>
    <rPh sb="263" eb="265">
      <t>ショクジ</t>
    </rPh>
    <rPh sb="266" eb="268">
      <t>センタク</t>
    </rPh>
    <rPh sb="271" eb="273">
      <t>シカ</t>
    </rPh>
    <rPh sb="275" eb="277">
      <t>ケントウ</t>
    </rPh>
    <rPh sb="278" eb="280">
      <t>ヒツヨウ</t>
    </rPh>
    <phoneticPr fontId="2"/>
  </si>
  <si>
    <t>地域・職域連携推進協議会ワークショップ「うわさプロジェクト」</t>
    <rPh sb="7" eb="9">
      <t>スイシン</t>
    </rPh>
    <phoneticPr fontId="2"/>
  </si>
  <si>
    <t>糖尿病等生活習慣予防の啓発</t>
    <rPh sb="3" eb="4">
      <t>ナド</t>
    </rPh>
    <rPh sb="4" eb="8">
      <t>セイカツシュウカン</t>
    </rPh>
    <phoneticPr fontId="2"/>
  </si>
  <si>
    <t>令和7年2月5日開催予定</t>
    <rPh sb="0" eb="2">
      <t>レイワ</t>
    </rPh>
    <rPh sb="3" eb="4">
      <t>ネン</t>
    </rPh>
    <rPh sb="5" eb="6">
      <t>ガツ</t>
    </rPh>
    <rPh sb="7" eb="8">
      <t>ニチ</t>
    </rPh>
    <rPh sb="8" eb="10">
      <t>カイサイ</t>
    </rPh>
    <rPh sb="10" eb="12">
      <t>ヨテイ</t>
    </rPh>
    <phoneticPr fontId="2"/>
  </si>
  <si>
    <t>台風接近により中止</t>
    <rPh sb="0" eb="2">
      <t>タイフウ</t>
    </rPh>
    <rPh sb="2" eb="4">
      <t>セッキン</t>
    </rPh>
    <rPh sb="7" eb="9">
      <t>チュウシ</t>
    </rPh>
    <phoneticPr fontId="2"/>
  </si>
  <si>
    <t>R6年08月、R7年03月</t>
    <rPh sb="9" eb="10">
      <t>ネン</t>
    </rPh>
    <rPh sb="12" eb="13">
      <t>ガツ</t>
    </rPh>
    <phoneticPr fontId="2"/>
  </si>
  <si>
    <t>【目的】
地域と職域が連携し、地域全体の健康課題を解決する方策を検討することにより、住民が生涯を通じて継続的な健康支援を受けられる基盤づくりを目指す。
【内容】
８/5：第1回全体会議
１）本会議の経緯について報告
２）令和６年度運動の取組み内容の決定
3/13：第2回全体会議
１）今年度の取組み内容報告
２）今年度の自組織の取組・取組案報告
３）来年度の取組み内容計画の承認
【対象】(地域）守口市・門真市（保健衛生・国保部門）、守口市教育委員会、門真市教育委員会、守口市医師会、門真市医師会、守口市歯科医師会、門真市歯科医師会、守口市薬剤師会、門真市薬剤師会　　（職域）北大阪労働基準監督署、北大阪産業保健センター、守口門真商工会議所、全国健康保険組合大阪府支部協会けんぽ、パナソニック健康保険組合</t>
    <rPh sb="115" eb="117">
      <t>ウンドウ</t>
    </rPh>
    <rPh sb="124" eb="126">
      <t>ケッテイ</t>
    </rPh>
    <rPh sb="167" eb="170">
      <t>トリクミアン</t>
    </rPh>
    <phoneticPr fontId="2"/>
  </si>
  <si>
    <t>オープンファクトリー</t>
    <phoneticPr fontId="2"/>
  </si>
  <si>
    <t>R6年11月</t>
    <phoneticPr fontId="2"/>
  </si>
  <si>
    <t>職域や働く世代や子供への周知啓発が必要</t>
    <rPh sb="0" eb="2">
      <t>ショクイキ</t>
    </rPh>
    <rPh sb="3" eb="4">
      <t>ハタラ</t>
    </rPh>
    <rPh sb="5" eb="7">
      <t>セダイ</t>
    </rPh>
    <rPh sb="8" eb="10">
      <t>コドモ</t>
    </rPh>
    <rPh sb="12" eb="16">
      <t>シュウチケイハツ</t>
    </rPh>
    <rPh sb="17" eb="19">
      <t>ヒツヨウ</t>
    </rPh>
    <phoneticPr fontId="2"/>
  </si>
  <si>
    <t>R6年04月</t>
    <phoneticPr fontId="2"/>
  </si>
  <si>
    <t xml:space="preserve">【結果】
　今年度で３年目の実施。事業所（新規含む）は７事業所、大阪建設国民健康保険組合、寝屋川市（人事室、保健総務課）が参加した。グループワークでは無関心層への対応の難しさの共有と工夫について活発な意見交換と情報共有がが行われた。会議の開催にあたって、寝屋川市商業団体連合会と本市の産業振興室の協力を得て参加するまでには至らなかったものの、本会議の存在を広く周知することができた。
【課題】
　他事業所の健康づくりの取り組みについての情報を得る機会が少ないことから、この会議において情報交換は継続していきたいと考えるが、今後は新規の事業所を増やしていきたい。
　今年度から、寝屋川市商業団体連合会と本市の産業振興室室とも連携し、広く参加を呼びかけたが、参加事業所数は増えなかった。関係機関との連携をさらに深めていきたい。
</t>
    <rPh sb="1" eb="3">
      <t>ケッカ</t>
    </rPh>
    <rPh sb="14" eb="16">
      <t>ジッシ</t>
    </rPh>
    <rPh sb="21" eb="23">
      <t>シンキ</t>
    </rPh>
    <rPh sb="23" eb="24">
      <t>フク</t>
    </rPh>
    <rPh sb="45" eb="49">
      <t>ネヤガワシ</t>
    </rPh>
    <rPh sb="50" eb="53">
      <t>ジンジシツ</t>
    </rPh>
    <rPh sb="54" eb="59">
      <t>ホケンソウムカ</t>
    </rPh>
    <rPh sb="61" eb="63">
      <t>サンカ</t>
    </rPh>
    <rPh sb="88" eb="90">
      <t>キョウユウ</t>
    </rPh>
    <rPh sb="116" eb="118">
      <t>カイギ</t>
    </rPh>
    <rPh sb="119" eb="121">
      <t>カイサイ</t>
    </rPh>
    <rPh sb="127" eb="131">
      <t>ネヤガワシ</t>
    </rPh>
    <rPh sb="131" eb="133">
      <t>ショウギョウ</t>
    </rPh>
    <rPh sb="133" eb="135">
      <t>ダンタイ</t>
    </rPh>
    <rPh sb="135" eb="138">
      <t>レンゴウカイ</t>
    </rPh>
    <rPh sb="139" eb="141">
      <t>ホンシ</t>
    </rPh>
    <rPh sb="142" eb="147">
      <t>サンギョウシンコウシツ</t>
    </rPh>
    <rPh sb="148" eb="150">
      <t>キョウリョク</t>
    </rPh>
    <rPh sb="151" eb="152">
      <t>エ</t>
    </rPh>
    <rPh sb="153" eb="155">
      <t>サンカ</t>
    </rPh>
    <rPh sb="161" eb="162">
      <t>イタ</t>
    </rPh>
    <rPh sb="171" eb="174">
      <t>ホンカイギ</t>
    </rPh>
    <rPh sb="175" eb="177">
      <t>ソンザイ</t>
    </rPh>
    <rPh sb="178" eb="179">
      <t>ヒロ</t>
    </rPh>
    <rPh sb="180" eb="182">
      <t>シュウチ</t>
    </rPh>
    <rPh sb="198" eb="199">
      <t>タ</t>
    </rPh>
    <rPh sb="199" eb="202">
      <t>ジギョウショ</t>
    </rPh>
    <rPh sb="203" eb="205">
      <t>ケンコウ</t>
    </rPh>
    <rPh sb="209" eb="210">
      <t>ト</t>
    </rPh>
    <rPh sb="211" eb="212">
      <t>ク</t>
    </rPh>
    <rPh sb="218" eb="220">
      <t>ジョウホウ</t>
    </rPh>
    <rPh sb="221" eb="222">
      <t>エ</t>
    </rPh>
    <rPh sb="223" eb="225">
      <t>キカイ</t>
    </rPh>
    <rPh sb="226" eb="227">
      <t>スク</t>
    </rPh>
    <rPh sb="236" eb="238">
      <t>カイギ</t>
    </rPh>
    <rPh sb="247" eb="249">
      <t>ケイゾク</t>
    </rPh>
    <rPh sb="256" eb="257">
      <t>カンガ</t>
    </rPh>
    <rPh sb="261" eb="263">
      <t>コンゴ</t>
    </rPh>
    <rPh sb="264" eb="266">
      <t>シンキ</t>
    </rPh>
    <rPh sb="267" eb="270">
      <t>ジギョウショ</t>
    </rPh>
    <rPh sb="271" eb="272">
      <t>フ</t>
    </rPh>
    <rPh sb="332" eb="333">
      <t>スウ</t>
    </rPh>
    <rPh sb="334" eb="335">
      <t>フ</t>
    </rPh>
    <phoneticPr fontId="2"/>
  </si>
  <si>
    <t xml:space="preserve">
①健康経営に取り組む事業所がまだまだ少ない
②がん検診や成人歯科健診、特定健診の受診率が低くヘルスリテラシーに課題がある</t>
    <rPh sb="2" eb="6">
      <t>ケンコウケイエイ</t>
    </rPh>
    <rPh sb="7" eb="8">
      <t>ト</t>
    </rPh>
    <rPh sb="9" eb="10">
      <t>ク</t>
    </rPh>
    <rPh sb="11" eb="14">
      <t>ジギョウショ</t>
    </rPh>
    <rPh sb="19" eb="20">
      <t>スク</t>
    </rPh>
    <rPh sb="26" eb="28">
      <t>ケンシン</t>
    </rPh>
    <rPh sb="29" eb="31">
      <t>セイジン</t>
    </rPh>
    <rPh sb="31" eb="33">
      <t>シカ</t>
    </rPh>
    <rPh sb="33" eb="35">
      <t>ケンシン</t>
    </rPh>
    <rPh sb="36" eb="38">
      <t>トクテイ</t>
    </rPh>
    <rPh sb="38" eb="40">
      <t>ケンシン</t>
    </rPh>
    <rPh sb="41" eb="43">
      <t>ジュシン</t>
    </rPh>
    <rPh sb="43" eb="44">
      <t>リツ</t>
    </rPh>
    <rPh sb="45" eb="46">
      <t>ヒク</t>
    </rPh>
    <rPh sb="56" eb="58">
      <t>カダイ</t>
    </rPh>
    <phoneticPr fontId="2"/>
  </si>
  <si>
    <t>04中河内</t>
    <phoneticPr fontId="2"/>
  </si>
  <si>
    <t>健康経営推進部会</t>
    <rPh sb="0" eb="4">
      <t>ケンコウケイエイ</t>
    </rPh>
    <rPh sb="4" eb="6">
      <t>スイシン</t>
    </rPh>
    <rPh sb="6" eb="8">
      <t>ブカイ</t>
    </rPh>
    <phoneticPr fontId="2"/>
  </si>
  <si>
    <t>中小企業の健康経営の取り組みや健康診断や二次健診の受診状況など実態が把握できていない。</t>
    <rPh sb="0" eb="4">
      <t>チュウショウキギョウ</t>
    </rPh>
    <rPh sb="5" eb="9">
      <t>ケンコウケイエイ</t>
    </rPh>
    <rPh sb="10" eb="11">
      <t>ト</t>
    </rPh>
    <rPh sb="12" eb="13">
      <t>ク</t>
    </rPh>
    <rPh sb="15" eb="19">
      <t>ケンコウシンダン</t>
    </rPh>
    <rPh sb="20" eb="24">
      <t>ニジケンシン</t>
    </rPh>
    <rPh sb="25" eb="27">
      <t>ジュシン</t>
    </rPh>
    <rPh sb="27" eb="29">
      <t>ジョウキョウ</t>
    </rPh>
    <rPh sb="31" eb="33">
      <t>ジッタイ</t>
    </rPh>
    <rPh sb="34" eb="36">
      <t>ハアク</t>
    </rPh>
    <phoneticPr fontId="2"/>
  </si>
  <si>
    <t>令和7年1月23日
左記に同じ</t>
    <rPh sb="10" eb="12">
      <t>サキ</t>
    </rPh>
    <rPh sb="13" eb="14">
      <t>オナ</t>
    </rPh>
    <phoneticPr fontId="2"/>
  </si>
  <si>
    <t>啓発活動部会</t>
    <rPh sb="0" eb="2">
      <t>ケイハツ</t>
    </rPh>
    <rPh sb="2" eb="6">
      <t>カツドウブカイ</t>
    </rPh>
    <phoneticPr fontId="2"/>
  </si>
  <si>
    <t>がん検診や特定健診、歯科健診の受診率が低い。
国や府と比較して健康寿命が低い</t>
    <rPh sb="2" eb="4">
      <t>ケンシン</t>
    </rPh>
    <rPh sb="5" eb="9">
      <t>トクテイケンシン</t>
    </rPh>
    <rPh sb="10" eb="14">
      <t>シカケンシン</t>
    </rPh>
    <rPh sb="15" eb="18">
      <t>ジュシンリツ</t>
    </rPh>
    <rPh sb="19" eb="20">
      <t>ヒク</t>
    </rPh>
    <rPh sb="23" eb="24">
      <t>クニ</t>
    </rPh>
    <rPh sb="25" eb="26">
      <t>フ</t>
    </rPh>
    <rPh sb="27" eb="29">
      <t>ヒカク</t>
    </rPh>
    <rPh sb="31" eb="35">
      <t>ケンコウジュミョウ</t>
    </rPh>
    <rPh sb="36" eb="37">
      <t>ヒク</t>
    </rPh>
    <phoneticPr fontId="2"/>
  </si>
  <si>
    <t>令和7年2月6日 実施予定</t>
    <rPh sb="9" eb="11">
      <t>ジッシ</t>
    </rPh>
    <rPh sb="11" eb="13">
      <t>ヨテイ</t>
    </rPh>
    <phoneticPr fontId="2"/>
  </si>
  <si>
    <t>3月11日（火）開催予定</t>
    <rPh sb="1" eb="2">
      <t>ガツ</t>
    </rPh>
    <rPh sb="4" eb="5">
      <t>ヒ</t>
    </rPh>
    <rPh sb="6" eb="7">
      <t>カ</t>
    </rPh>
    <rPh sb="8" eb="12">
      <t>カイサイヨテイ</t>
    </rPh>
    <phoneticPr fontId="2"/>
  </si>
  <si>
    <t>【結果】
管内４市の担当者による電子ツールを用いたディスカッションおよび集合会議を通じ、課題共有や連携をはかった。
【課題】
今後の方向性および課題共有等については、協議会にて報告、検討予定。</t>
    <rPh sb="1" eb="3">
      <t>ケッカ</t>
    </rPh>
    <rPh sb="16" eb="18">
      <t>デンシ</t>
    </rPh>
    <rPh sb="22" eb="23">
      <t>モチ</t>
    </rPh>
    <rPh sb="49" eb="51">
      <t>レンケイ</t>
    </rPh>
    <rPh sb="59" eb="61">
      <t>カダイ</t>
    </rPh>
    <rPh sb="63" eb="65">
      <t>コンゴ</t>
    </rPh>
    <rPh sb="66" eb="69">
      <t>ホウコウセイ</t>
    </rPh>
    <rPh sb="72" eb="74">
      <t>カダイ</t>
    </rPh>
    <rPh sb="74" eb="76">
      <t>キョウユウ</t>
    </rPh>
    <rPh sb="76" eb="77">
      <t>トウ</t>
    </rPh>
    <rPh sb="83" eb="86">
      <t>キョウギカイ</t>
    </rPh>
    <rPh sb="88" eb="90">
      <t>ホウコク</t>
    </rPh>
    <rPh sb="91" eb="93">
      <t>ケントウ</t>
    </rPh>
    <rPh sb="93" eb="95">
      <t>ヨテイ</t>
    </rPh>
    <phoneticPr fontId="2"/>
  </si>
  <si>
    <t>【結果】
職域被雇用者向けに、管内4市共通の啓発資材を作成した（6月）
【課題】
今後の方向性および課題共有等については、協議会にて報告、検討予定。</t>
    <rPh sb="1" eb="3">
      <t>ケッカ</t>
    </rPh>
    <rPh sb="5" eb="7">
      <t>ショクイキ</t>
    </rPh>
    <rPh sb="7" eb="8">
      <t>ヒ</t>
    </rPh>
    <rPh sb="8" eb="11">
      <t>コヨウシャ</t>
    </rPh>
    <rPh sb="11" eb="12">
      <t>ム</t>
    </rPh>
    <rPh sb="15" eb="17">
      <t>カンナイ</t>
    </rPh>
    <rPh sb="18" eb="19">
      <t>シ</t>
    </rPh>
    <rPh sb="19" eb="21">
      <t>キョウツウ</t>
    </rPh>
    <rPh sb="22" eb="26">
      <t>ケイハツシザイ</t>
    </rPh>
    <rPh sb="27" eb="29">
      <t>サクセイ</t>
    </rPh>
    <rPh sb="33" eb="34">
      <t>ガツ</t>
    </rPh>
    <rPh sb="37" eb="39">
      <t>カダイ</t>
    </rPh>
    <phoneticPr fontId="2"/>
  </si>
  <si>
    <t>【結果】
協力を得られた実施事業所11ヵ所に対し、事業所での反応および受診行動への効果 について調査中（定性）。
【課題】
今後の方向性および課題共有等については、協議会にて報告、検討予定。</t>
    <rPh sb="1" eb="3">
      <t>ケッカ</t>
    </rPh>
    <rPh sb="5" eb="7">
      <t>キョウリョク</t>
    </rPh>
    <rPh sb="8" eb="9">
      <t>エ</t>
    </rPh>
    <rPh sb="12" eb="14">
      <t>ジッシ</t>
    </rPh>
    <rPh sb="22" eb="23">
      <t>タイ</t>
    </rPh>
    <rPh sb="58" eb="60">
      <t>カダイ</t>
    </rPh>
    <phoneticPr fontId="2"/>
  </si>
  <si>
    <t>働く世代の健康づくり会議</t>
    <rPh sb="10" eb="12">
      <t>カイギ</t>
    </rPh>
    <phoneticPr fontId="2"/>
  </si>
  <si>
    <t>R6年05月～R7年2月</t>
    <rPh sb="9" eb="10">
      <t>ネン</t>
    </rPh>
    <rPh sb="11" eb="12">
      <t>ガツ</t>
    </rPh>
    <phoneticPr fontId="2"/>
  </si>
  <si>
    <t>職域への啓発</t>
    <phoneticPr fontId="2"/>
  </si>
  <si>
    <t>R6年05月～R7年３月</t>
    <rPh sb="9" eb="10">
      <t>ネン</t>
    </rPh>
    <rPh sb="11" eb="12">
      <t>ガツ</t>
    </rPh>
    <phoneticPr fontId="2"/>
  </si>
  <si>
    <t>・地域・職域連携推進会議　意見交換会で、「禁煙支援」「フレイル・サルコペニア予防」「高血圧予防」「特定健診・がん検診受診勧奨」の４つのテーマそれぞれで、意見交換を行った（７月）
・意見交換で出た意見から、今後の取組テーマは「がん検診受診勧奨」となったため、２回目の地域・職域連携推進会議では具体的な取組について検討する。（２月）</t>
    <rPh sb="1" eb="3">
      <t>チイキ</t>
    </rPh>
    <rPh sb="4" eb="6">
      <t>ショクイキ</t>
    </rPh>
    <rPh sb="6" eb="12">
      <t>レンケイスイシンカイギ</t>
    </rPh>
    <rPh sb="13" eb="18">
      <t>イケンコウカンカイ</t>
    </rPh>
    <rPh sb="76" eb="80">
      <t>イケンコウカン</t>
    </rPh>
    <rPh sb="81" eb="82">
      <t>オコナ</t>
    </rPh>
    <rPh sb="86" eb="87">
      <t>ガツ</t>
    </rPh>
    <rPh sb="90" eb="94">
      <t>イケンコウカン</t>
    </rPh>
    <rPh sb="95" eb="96">
      <t>デ</t>
    </rPh>
    <rPh sb="97" eb="99">
      <t>イケン</t>
    </rPh>
    <rPh sb="102" eb="104">
      <t>コンゴ</t>
    </rPh>
    <rPh sb="105" eb="107">
      <t>トリクミ</t>
    </rPh>
    <rPh sb="114" eb="116">
      <t>ケンシン</t>
    </rPh>
    <rPh sb="116" eb="120">
      <t>ジュシンカンショウ</t>
    </rPh>
    <rPh sb="129" eb="131">
      <t>カイメ</t>
    </rPh>
    <rPh sb="162" eb="163">
      <t>ガツ</t>
    </rPh>
    <phoneticPr fontId="2"/>
  </si>
  <si>
    <t>健康経営基礎セミナー</t>
    <rPh sb="0" eb="2">
      <t>ケンコウ</t>
    </rPh>
    <rPh sb="2" eb="4">
      <t>ケイエイ</t>
    </rPh>
    <rPh sb="4" eb="6">
      <t>キソ</t>
    </rPh>
    <phoneticPr fontId="2"/>
  </si>
  <si>
    <t>行政の取組のみでは、就労世代への健康増進に向けてのアプローチが届きにくい。</t>
    <rPh sb="0" eb="2">
      <t>ギョウセイ</t>
    </rPh>
    <rPh sb="3" eb="5">
      <t>トリクミ</t>
    </rPh>
    <rPh sb="10" eb="12">
      <t>シュウロウ</t>
    </rPh>
    <rPh sb="12" eb="14">
      <t>セダイ</t>
    </rPh>
    <rPh sb="16" eb="18">
      <t>ケンコウ</t>
    </rPh>
    <rPh sb="18" eb="20">
      <t>ゾウシン</t>
    </rPh>
    <rPh sb="21" eb="22">
      <t>ム</t>
    </rPh>
    <rPh sb="31" eb="32">
      <t>トド</t>
    </rPh>
    <phoneticPr fontId="2"/>
  </si>
  <si>
    <t>栄養・食生活</t>
    <rPh sb="0" eb="2">
      <t>エイヨウ</t>
    </rPh>
    <rPh sb="3" eb="4">
      <t>ショク</t>
    </rPh>
    <rPh sb="4" eb="6">
      <t>セイカツ</t>
    </rPh>
    <phoneticPr fontId="2"/>
  </si>
  <si>
    <t>身体活動・運動</t>
    <rPh sb="0" eb="2">
      <t>シンタイ</t>
    </rPh>
    <rPh sb="2" eb="4">
      <t>カツドウ</t>
    </rPh>
    <rPh sb="5" eb="7">
      <t>ウンドウ</t>
    </rPh>
    <phoneticPr fontId="2"/>
  </si>
  <si>
    <t>歯と口の健康</t>
    <rPh sb="0" eb="1">
      <t>ハ</t>
    </rPh>
    <rPh sb="2" eb="3">
      <t>クチ</t>
    </rPh>
    <rPh sb="4" eb="6">
      <t>ケンコウ</t>
    </rPh>
    <phoneticPr fontId="2"/>
  </si>
  <si>
    <t>ヘルスリテラシー・気運醸成</t>
    <rPh sb="9" eb="11">
      <t>キウン</t>
    </rPh>
    <rPh sb="11" eb="13">
      <t>ジョウセイ</t>
    </rPh>
    <phoneticPr fontId="2"/>
  </si>
  <si>
    <t>高血圧有病率が高い。
健診未受診
生活習慣の乱れ
（特に禁煙）</t>
    <rPh sb="11" eb="16">
      <t>ケンシンミジュシン</t>
    </rPh>
    <rPh sb="17" eb="19">
      <t>セイカツ</t>
    </rPh>
    <rPh sb="19" eb="21">
      <t>シュウカン</t>
    </rPh>
    <rPh sb="22" eb="23">
      <t>ミダ</t>
    </rPh>
    <rPh sb="26" eb="27">
      <t>トク</t>
    </rPh>
    <rPh sb="28" eb="30">
      <t>キンエン</t>
    </rPh>
    <phoneticPr fontId="2"/>
  </si>
  <si>
    <t>R6年12月</t>
    <phoneticPr fontId="2"/>
  </si>
  <si>
    <t>中小企業等への啓発</t>
    <rPh sb="0" eb="4">
      <t>チュウショウキギョウ</t>
    </rPh>
    <rPh sb="4" eb="5">
      <t>トウ</t>
    </rPh>
    <rPh sb="7" eb="9">
      <t>ケイハツ</t>
    </rPh>
    <phoneticPr fontId="2"/>
  </si>
  <si>
    <t>R6年07月
R6年09月</t>
    <phoneticPr fontId="2"/>
  </si>
  <si>
    <t>R6年06月
R6年10月</t>
    <phoneticPr fontId="2"/>
  </si>
  <si>
    <t>・商工会会報誌への健康づくりに関する記事の提供　
　泉佐野商工会議所：６月禁煙治療、9月野菜摂取や泉佐野保健所クックパッドの紹介、３月フレイル
　阪南市商工会：７月野菜摂取や泉佐野保健所クックパッドの紹介</t>
    <rPh sb="29" eb="34">
      <t>ショウコウカイギショ</t>
    </rPh>
    <rPh sb="37" eb="41">
      <t>キンエンチリョウ</t>
    </rPh>
    <rPh sb="44" eb="48">
      <t>ヤサイセッシュ</t>
    </rPh>
    <rPh sb="49" eb="52">
      <t>イズミサノ</t>
    </rPh>
    <rPh sb="52" eb="55">
      <t>ホケンジョ</t>
    </rPh>
    <rPh sb="62" eb="64">
      <t>ショウカイ</t>
    </rPh>
    <rPh sb="75" eb="76">
      <t>シ</t>
    </rPh>
    <rPh sb="76" eb="79">
      <t>ショウコウカイ</t>
    </rPh>
    <rPh sb="82" eb="86">
      <t>ヤサイセッシュ</t>
    </rPh>
    <phoneticPr fontId="2"/>
  </si>
  <si>
    <t>・11月25日大学の特殊健康診断日に合わせて、大学内ロビーにブースを設置し、健康に関する知識（バランスのよい食生活・喫煙防止等）の啓発を行った。
・管内事業所や管内市町保健センターと連携し、バランスの良い食事や野菜摂取の必要性、クックパッド泉佐野保健所公式キッチンについて、従業員や市町民へ情報提供。
・クックパッド泉佐野保健所公式キッチンに簡単野菜メニューやヘルシー（V.O.S.基準）献立を掲載。
・おおさか食育通信Facebookへ、V.O.S.メニューやクックパッドについて情報発信。</t>
    <rPh sb="3" eb="4">
      <t>ガツ</t>
    </rPh>
    <rPh sb="6" eb="7">
      <t>ニチ</t>
    </rPh>
    <rPh sb="7" eb="9">
      <t>ダイガク</t>
    </rPh>
    <rPh sb="10" eb="12">
      <t>トクシュ</t>
    </rPh>
    <rPh sb="12" eb="17">
      <t>ケンコウシンダンビ</t>
    </rPh>
    <rPh sb="18" eb="19">
      <t>ア</t>
    </rPh>
    <rPh sb="23" eb="26">
      <t>ダイガクナイ</t>
    </rPh>
    <rPh sb="34" eb="36">
      <t>セッチ</t>
    </rPh>
    <rPh sb="38" eb="40">
      <t>ケンコウ</t>
    </rPh>
    <rPh sb="41" eb="42">
      <t>カン</t>
    </rPh>
    <rPh sb="44" eb="46">
      <t>チシキ</t>
    </rPh>
    <rPh sb="54" eb="57">
      <t>ショクセイカツ</t>
    </rPh>
    <rPh sb="58" eb="62">
      <t>キツエンボウシ</t>
    </rPh>
    <rPh sb="62" eb="63">
      <t>トウ</t>
    </rPh>
    <rPh sb="65" eb="67">
      <t>ケイハツ</t>
    </rPh>
    <rPh sb="68" eb="69">
      <t>オコナ</t>
    </rPh>
    <phoneticPr fontId="2"/>
  </si>
  <si>
    <t>取組分野</t>
    <rPh sb="0" eb="2">
      <t>トリク</t>
    </rPh>
    <rPh sb="2" eb="4">
      <t>ブンヤ</t>
    </rPh>
    <phoneticPr fontId="2"/>
  </si>
  <si>
    <t>ロコモ</t>
  </si>
  <si>
    <t>フレイル</t>
  </si>
  <si>
    <t>メンタルヘルス</t>
  </si>
  <si>
    <t>09枚方市</t>
    <rPh sb="2" eb="4">
      <t>ヒラカタ</t>
    </rPh>
    <rPh sb="4" eb="5">
      <t>シ</t>
    </rPh>
    <phoneticPr fontId="2"/>
  </si>
  <si>
    <t>地域・職域連携推進連絡会</t>
  </si>
  <si>
    <t>健康経営セミナー</t>
    <rPh sb="0" eb="4">
      <t>ケンコウケイエイ</t>
    </rPh>
    <phoneticPr fontId="2"/>
  </si>
  <si>
    <t>市内事業者の具体的な取り組みを増やすこと</t>
    <phoneticPr fontId="2"/>
  </si>
  <si>
    <t>健康経営普及セミナー</t>
    <rPh sb="0" eb="4">
      <t>ケンコウケイエイ</t>
    </rPh>
    <rPh sb="4" eb="6">
      <t>フキュウ</t>
    </rPh>
    <phoneticPr fontId="2"/>
  </si>
  <si>
    <t>企業の従業員の健康づくりの取組はまだまだ少ない・企業が従業員の健康づくりに取り組むためには人員と予算が課題に上がると企業がアンケートにて回答している</t>
    <rPh sb="51" eb="53">
      <t>カダイ</t>
    </rPh>
    <rPh sb="54" eb="55">
      <t>ア</t>
    </rPh>
    <rPh sb="58" eb="60">
      <t>キギョウ</t>
    </rPh>
    <rPh sb="68" eb="70">
      <t>カイトウ</t>
    </rPh>
    <phoneticPr fontId="2"/>
  </si>
  <si>
    <t>ひらかた健康経営推進会議</t>
    <phoneticPr fontId="2"/>
  </si>
  <si>
    <t>3者連携事業</t>
    <rPh sb="1" eb="2">
      <t>シャ</t>
    </rPh>
    <rPh sb="2" eb="4">
      <t>レンケイ</t>
    </rPh>
    <rPh sb="4" eb="6">
      <t>ジギョウ</t>
    </rPh>
    <phoneticPr fontId="2"/>
  </si>
  <si>
    <t>今後も引継ぎ事業者や職域の医療保険者との連携を進め、職場における健康づくりを推進していくこと</t>
    <rPh sb="0" eb="2">
      <t>コンゴ</t>
    </rPh>
    <rPh sb="3" eb="5">
      <t>ヒキツ</t>
    </rPh>
    <rPh sb="6" eb="9">
      <t>ジギョウシャ</t>
    </rPh>
    <rPh sb="10" eb="12">
      <t>ショクイキ</t>
    </rPh>
    <rPh sb="13" eb="15">
      <t>イリョウ</t>
    </rPh>
    <rPh sb="15" eb="17">
      <t>ホケン</t>
    </rPh>
    <rPh sb="17" eb="18">
      <t>シャ</t>
    </rPh>
    <rPh sb="20" eb="22">
      <t>レンケイ</t>
    </rPh>
    <rPh sb="23" eb="24">
      <t>スス</t>
    </rPh>
    <rPh sb="26" eb="28">
      <t>ショクバ</t>
    </rPh>
    <rPh sb="32" eb="34">
      <t>ケンコウ</t>
    </rPh>
    <rPh sb="38" eb="40">
      <t>スイシン</t>
    </rPh>
    <phoneticPr fontId="2"/>
  </si>
  <si>
    <t>ひらかた健康優良企業</t>
    <phoneticPr fontId="2"/>
  </si>
  <si>
    <t>取組</t>
    <rPh sb="0" eb="2">
      <t>トリクミ</t>
    </rPh>
    <phoneticPr fontId="2"/>
  </si>
  <si>
    <t>会議</t>
    <phoneticPr fontId="2"/>
  </si>
  <si>
    <t>取組数
（会議以外）</t>
    <rPh sb="0" eb="3">
      <t>トリクミスウ</t>
    </rPh>
    <rPh sb="5" eb="7">
      <t>カイギ</t>
    </rPh>
    <rPh sb="7" eb="9">
      <t>イガイ</t>
    </rPh>
    <phoneticPr fontId="2"/>
  </si>
  <si>
    <t>項目別取組数（会議・会議以外）</t>
    <rPh sb="0" eb="3">
      <t>コウモクベツ</t>
    </rPh>
    <rPh sb="3" eb="5">
      <t>トリク</t>
    </rPh>
    <rPh sb="5" eb="6">
      <t>スウ</t>
    </rPh>
    <rPh sb="7" eb="9">
      <t>カイギ</t>
    </rPh>
    <rPh sb="10" eb="12">
      <t>カイギ</t>
    </rPh>
    <rPh sb="12" eb="14">
      <t>イガイ</t>
    </rPh>
    <phoneticPr fontId="2"/>
  </si>
  <si>
    <t>実施</t>
    <rPh sb="0" eb="2">
      <t>ジッシ</t>
    </rPh>
    <phoneticPr fontId="2"/>
  </si>
  <si>
    <t>【凡例】◎：協議会＋協議会以外開催、○：協議会のみ開催、●協議会以外のみ開催</t>
    <rPh sb="1" eb="3">
      <t>ハンレイ</t>
    </rPh>
    <rPh sb="6" eb="8">
      <t>キョウギ</t>
    </rPh>
    <rPh sb="8" eb="9">
      <t>カイ</t>
    </rPh>
    <rPh sb="10" eb="13">
      <t>キョウギカイ</t>
    </rPh>
    <rPh sb="13" eb="15">
      <t>イガイ</t>
    </rPh>
    <rPh sb="15" eb="17">
      <t>カイサイ</t>
    </rPh>
    <rPh sb="20" eb="23">
      <t>キョウギカイ</t>
    </rPh>
    <rPh sb="25" eb="27">
      <t>カイサイ</t>
    </rPh>
    <rPh sb="29" eb="32">
      <t>キョウギカイ</t>
    </rPh>
    <rPh sb="32" eb="34">
      <t>イガイ</t>
    </rPh>
    <rPh sb="36" eb="38">
      <t>カイサイ</t>
    </rPh>
    <phoneticPr fontId="2"/>
  </si>
  <si>
    <t>開催数
（合計）</t>
    <rPh sb="0" eb="3">
      <t>カイサイスウ</t>
    </rPh>
    <rPh sb="5" eb="7">
      <t>ゴウケイ</t>
    </rPh>
    <phoneticPr fontId="4"/>
  </si>
  <si>
    <t>開催数
（協議会）</t>
    <rPh sb="0" eb="3">
      <t>カイサイスウ</t>
    </rPh>
    <rPh sb="5" eb="8">
      <t>キョウギカイ</t>
    </rPh>
    <phoneticPr fontId="2"/>
  </si>
  <si>
    <t>＜結果一覧＞令和６年度　保健所圏域　地域・職域連携推進事業実績報告（事業実績）</t>
    <rPh sb="1" eb="3">
      <t>ケッカ</t>
    </rPh>
    <rPh sb="3" eb="5">
      <t>イチラン</t>
    </rPh>
    <phoneticPr fontId="4"/>
  </si>
  <si>
    <t>合計</t>
    <rPh sb="0" eb="2">
      <t>ゴウケイ</t>
    </rPh>
    <phoneticPr fontId="2"/>
  </si>
  <si>
    <r>
      <t xml:space="preserve">開催数
</t>
    </r>
    <r>
      <rPr>
        <b/>
        <sz val="9"/>
        <color theme="1"/>
        <rFont val="Meiryo UI"/>
        <family val="3"/>
        <charset val="128"/>
      </rPr>
      <t>（協議会以外）</t>
    </r>
    <rPh sb="0" eb="3">
      <t>カイサイスウ</t>
    </rPh>
    <rPh sb="5" eb="8">
      <t>キョウギカイ</t>
    </rPh>
    <rPh sb="8" eb="10">
      <t>イガイ</t>
    </rPh>
    <phoneticPr fontId="2"/>
  </si>
  <si>
    <t>保健所等名</t>
    <rPh sb="0" eb="3">
      <t>ホケンショ</t>
    </rPh>
    <rPh sb="3" eb="4">
      <t>ナド</t>
    </rPh>
    <rPh sb="4" eb="5">
      <t>メイ</t>
    </rPh>
    <phoneticPr fontId="4"/>
  </si>
  <si>
    <t>政令・中核市</t>
    <rPh sb="0" eb="2">
      <t>セイレイ</t>
    </rPh>
    <rPh sb="3" eb="6">
      <t>チュウカクシ</t>
    </rPh>
    <phoneticPr fontId="2"/>
  </si>
  <si>
    <t>区分</t>
    <rPh sb="0" eb="2">
      <t>クブン</t>
    </rPh>
    <phoneticPr fontId="2"/>
  </si>
  <si>
    <t xml:space="preserve">
令和６年度　保健所圏域　地域・職域連携推進事業実績報告（保健所圏域別一覧）</t>
    <rPh sb="30" eb="33">
      <t>ホケンショ</t>
    </rPh>
    <rPh sb="33" eb="36">
      <t>ケンイキベツ</t>
    </rPh>
    <rPh sb="36" eb="38">
      <t>イチラン</t>
    </rPh>
    <phoneticPr fontId="4"/>
  </si>
  <si>
    <t>府管保健所</t>
    <rPh sb="0" eb="1">
      <t>フ</t>
    </rPh>
    <rPh sb="1" eb="2">
      <t>カン</t>
    </rPh>
    <rPh sb="2" eb="5">
      <t>ホケンショ</t>
    </rPh>
    <phoneticPr fontId="2"/>
  </si>
  <si>
    <t>【結果】
・令和６年11月29日(金)南コミュニティーセンターで出張特定健診実施。58人参加。
・令和7年２月23日(日)保健福祉センターで午前中休日特定検診の実施。101人申込み、96人参加。
【課題】
・若年層の特定健診受診率向上のため、休日特定健診の開催回数を増やす等、受診しやすい機会を作る</t>
    <phoneticPr fontId="2"/>
  </si>
  <si>
    <t>【結果】
令和7年２月12日(水)に地域・職域連携推進会議の実施。
医師会、歯科医師会、薬剤師会、全国健康保険協会大阪支部、大阪建設国民健康保険組合寝屋川支部、北大阪労働基準監督署、北大阪商工会議所寝屋川支所、特定非営利活動法人日本経営機構、寝屋川市（産業振興室、保健所保健総務課）の９機関の参加。
【課題】
大阪府作成の健康カルテ、ダッシュボードのデータを活用を考慮していく。産業振興室との連携の感想を聞いたり、働く人の健康づくり会議での意見を分かりやすく反映できるようにする。</t>
    <phoneticPr fontId="2"/>
  </si>
  <si>
    <t>●</t>
  </si>
  <si>
    <t>04茨木保健所</t>
  </si>
  <si>
    <t>府民のヘルスリテラシーの向上</t>
    <rPh sb="0" eb="2">
      <t>フミン</t>
    </rPh>
    <rPh sb="12" eb="14">
      <t>コウジョウ</t>
    </rPh>
    <phoneticPr fontId="2"/>
  </si>
  <si>
    <t>自然と健康的な食生活を選択できる環境整備</t>
  </si>
  <si>
    <t>職域における取組との連携が十分でない。</t>
  </si>
  <si>
    <t>R6年08月
R6年11月
R7年２月</t>
    <phoneticPr fontId="2"/>
  </si>
  <si>
    <t>〇</t>
    <phoneticPr fontId="2"/>
  </si>
  <si>
    <t>【目的】
地域職域における連携事業の決定と次年度の取組に関する検討
【内容】
・ワーキング会議における活動報告（健康課題と連携事業案について）
・各組織における個別取組報告
【対象】
管内医師会、市町健康・国保・後期高齢担当課、商工会議所・商工会、ダイハツ工業（株）</t>
    <phoneticPr fontId="2"/>
  </si>
  <si>
    <t>【結果】
・次年度もワーキング会議にて具体的な取組計画を策定し、協議会にて合意形成する体制で進める。
・「栄養・食生活（野菜）」、「糖尿病」、「健康経営」をテーマに具体的な取組を推進する。
・栄養・食生活は口腔やオーラルフレイルと密接な関係があることから、これらも反映できるようワーキング会議で情報提供しつつ方向性を検討する。</t>
    <rPh sb="1" eb="3">
      <t>ケッカ</t>
    </rPh>
    <rPh sb="6" eb="9">
      <t>ジネンド</t>
    </rPh>
    <rPh sb="15" eb="17">
      <t>カイギ</t>
    </rPh>
    <rPh sb="19" eb="22">
      <t>グタイテキ</t>
    </rPh>
    <rPh sb="23" eb="25">
      <t>トリクミ</t>
    </rPh>
    <rPh sb="25" eb="27">
      <t>ケイカク</t>
    </rPh>
    <rPh sb="28" eb="30">
      <t>サクテイ</t>
    </rPh>
    <rPh sb="32" eb="35">
      <t>キョウギカイ</t>
    </rPh>
    <rPh sb="37" eb="41">
      <t>ゴウイケイセイ</t>
    </rPh>
    <rPh sb="43" eb="45">
      <t>タイセイ</t>
    </rPh>
    <rPh sb="46" eb="47">
      <t>スス</t>
    </rPh>
    <rPh sb="53" eb="55">
      <t>エイヨウ</t>
    </rPh>
    <rPh sb="56" eb="59">
      <t>ショクセイカツ</t>
    </rPh>
    <rPh sb="60" eb="62">
      <t>ヤサイ</t>
    </rPh>
    <rPh sb="66" eb="69">
      <t>トウニョウビョウ</t>
    </rPh>
    <rPh sb="72" eb="74">
      <t>ケンコウ</t>
    </rPh>
    <rPh sb="74" eb="76">
      <t>ケイエイ</t>
    </rPh>
    <rPh sb="82" eb="85">
      <t>グタイテキ</t>
    </rPh>
    <rPh sb="86" eb="88">
      <t>トリクミ</t>
    </rPh>
    <rPh sb="89" eb="91">
      <t>スイシン</t>
    </rPh>
    <rPh sb="96" eb="98">
      <t>エイヨウ</t>
    </rPh>
    <rPh sb="99" eb="102">
      <t>ショクセイカツ</t>
    </rPh>
    <rPh sb="103" eb="105">
      <t>コウクウ</t>
    </rPh>
    <rPh sb="115" eb="117">
      <t>ミッセツ</t>
    </rPh>
    <rPh sb="118" eb="120">
      <t>カンケイ</t>
    </rPh>
    <rPh sb="132" eb="134">
      <t>ハンエイ</t>
    </rPh>
    <rPh sb="144" eb="146">
      <t>カイギ</t>
    </rPh>
    <rPh sb="147" eb="149">
      <t>ジョウホウ</t>
    </rPh>
    <rPh sb="149" eb="151">
      <t>テイキョウ</t>
    </rPh>
    <rPh sb="154" eb="157">
      <t>ホウコウセイ</t>
    </rPh>
    <rPh sb="158" eb="160">
      <t>ケントウ</t>
    </rPh>
    <phoneticPr fontId="2"/>
  </si>
  <si>
    <t>【目的】
栄養・食生活についての取組目標と取組内容や計画の作成
【対象】
市町健康・国保・後期高齢担当課、商工会議所・商工会、協会けんぽ、ダイハツ工業（株）
【内容】
1.【説明】　本日の進め方について
2.【取組紹介】　大阪大学大学院　医学系研究科　公衆衛生学　准教授　村木　功氏
3.【グループ別意見交換①】　活動計画の作成
4.【発表】　　各グループからの発表
5.【グループ別意見交換②】　評価指標の作成
6.【講評】　大阪大学大学院　医学系研究科　公衆衛生学　准教授　村木　功氏</t>
    <rPh sb="1" eb="3">
      <t>モクテキ</t>
    </rPh>
    <rPh sb="5" eb="7">
      <t>エイヨウ</t>
    </rPh>
    <rPh sb="8" eb="11">
      <t>ショクセイカツ</t>
    </rPh>
    <rPh sb="16" eb="20">
      <t>トリクミモクヒョウ</t>
    </rPh>
    <rPh sb="21" eb="23">
      <t>トリクミ</t>
    </rPh>
    <rPh sb="23" eb="25">
      <t>ナイヨウ</t>
    </rPh>
    <rPh sb="26" eb="28">
      <t>ケイカク</t>
    </rPh>
    <rPh sb="29" eb="31">
      <t>サクセイ</t>
    </rPh>
    <rPh sb="45" eb="49">
      <t>コウキコウレイ</t>
    </rPh>
    <rPh sb="80" eb="82">
      <t>ナイヨウ</t>
    </rPh>
    <phoneticPr fontId="2"/>
  </si>
  <si>
    <t>R6年06月
R6年08月</t>
    <phoneticPr fontId="2"/>
  </si>
  <si>
    <t>【結果】
昨年度に作成した糖尿病予防啓発動画をブラッシュアップし、駅ホームから多数の人に啓発できる某企業のデジタルサイネージにて放映。また、昨年度に引き続き、市町の健診の待合及び医療機関の待合等でも放映し、府民のヘルスリテラシー向上に向けた啓発が実施できた。
【課題】
評価指標及びより効果的な啓発手法の検討。</t>
    <rPh sb="1" eb="3">
      <t>ケッカ</t>
    </rPh>
    <rPh sb="5" eb="8">
      <t>サクネンド</t>
    </rPh>
    <rPh sb="9" eb="11">
      <t>サクセイ</t>
    </rPh>
    <rPh sb="13" eb="16">
      <t>トウニョウビョウ</t>
    </rPh>
    <rPh sb="16" eb="18">
      <t>ヨボウ</t>
    </rPh>
    <rPh sb="18" eb="20">
      <t>ケイハツ</t>
    </rPh>
    <rPh sb="20" eb="22">
      <t>ドウガ</t>
    </rPh>
    <rPh sb="33" eb="34">
      <t>エキ</t>
    </rPh>
    <rPh sb="39" eb="41">
      <t>タスウ</t>
    </rPh>
    <rPh sb="42" eb="43">
      <t>ヒト</t>
    </rPh>
    <rPh sb="44" eb="46">
      <t>ケイハツ</t>
    </rPh>
    <rPh sb="49" eb="50">
      <t>ボウ</t>
    </rPh>
    <rPh sb="50" eb="52">
      <t>キギョウ</t>
    </rPh>
    <rPh sb="64" eb="66">
      <t>ホウエイ</t>
    </rPh>
    <rPh sb="70" eb="73">
      <t>サクネンド</t>
    </rPh>
    <rPh sb="74" eb="75">
      <t>ヒ</t>
    </rPh>
    <rPh sb="76" eb="77">
      <t>ツヅ</t>
    </rPh>
    <rPh sb="82" eb="84">
      <t>ケンシン</t>
    </rPh>
    <rPh sb="85" eb="87">
      <t>マチアイ</t>
    </rPh>
    <rPh sb="87" eb="88">
      <t>オヨ</t>
    </rPh>
    <rPh sb="89" eb="93">
      <t>イリョウキカン</t>
    </rPh>
    <rPh sb="94" eb="96">
      <t>マチアイ</t>
    </rPh>
    <rPh sb="96" eb="97">
      <t>ナド</t>
    </rPh>
    <rPh sb="99" eb="101">
      <t>ホウエイ</t>
    </rPh>
    <rPh sb="103" eb="105">
      <t>フミン</t>
    </rPh>
    <rPh sb="114" eb="116">
      <t>コウジョウ</t>
    </rPh>
    <rPh sb="117" eb="118">
      <t>ム</t>
    </rPh>
    <rPh sb="120" eb="122">
      <t>ケイハツ</t>
    </rPh>
    <rPh sb="123" eb="125">
      <t>ジッシ</t>
    </rPh>
    <rPh sb="131" eb="133">
      <t>カダイ</t>
    </rPh>
    <rPh sb="135" eb="137">
      <t>ヒョウカ</t>
    </rPh>
    <rPh sb="137" eb="139">
      <t>シヒョウ</t>
    </rPh>
    <rPh sb="139" eb="140">
      <t>オヨ</t>
    </rPh>
    <rPh sb="143" eb="146">
      <t>コウカテキ</t>
    </rPh>
    <phoneticPr fontId="2"/>
  </si>
  <si>
    <t>働く世代の健康づくりに課題あり（運動習慣のある人の割合が低い・悩みやストレス等のために身体や心の不調がある人の割合が高い・睡眠による十分な休養がとれていない者が増えている・適正体重を保てていない割合が高い）
企業の健診後のフォローに課題あり</t>
    <rPh sb="0" eb="1">
      <t>ハタラ</t>
    </rPh>
    <rPh sb="2" eb="4">
      <t>セダイ</t>
    </rPh>
    <rPh sb="5" eb="7">
      <t>ケンコウ</t>
    </rPh>
    <rPh sb="11" eb="13">
      <t>カダイ</t>
    </rPh>
    <rPh sb="104" eb="106">
      <t>キギョウ</t>
    </rPh>
    <rPh sb="107" eb="110">
      <t>ケンシンゴ</t>
    </rPh>
    <rPh sb="116" eb="118">
      <t>カダイ</t>
    </rPh>
    <phoneticPr fontId="2"/>
  </si>
  <si>
    <t>【結果】
管内4市の市担当者および市商工会・商工会議所等間の連絡調整等を実施。
商工会・商工会議所等からの紹介事業所への市担当者による事業所への訪問啓発：11ヵ所
商工会互助会会員への啓発資材発送等
【課題】
今後の方向性および課題共有等については、協議会にて報告、検討予定。</t>
    <phoneticPr fontId="2"/>
  </si>
  <si>
    <t>【結果】
第１回：令和６年６月14日（金）10時～12時
第２回：令和６年11月13日（水）10時～12時
・今年度の取組内容と次年度取組の評価を行うため評価指標の設定（数値指標）を実施。
・他事業所の取組を参考にしたい等の意見があったことから、次年度の事業検討部会はオープン会議の実施及び構成機関以外の事業所より取組報告をしてもらう予定。
・構成機関の事業所より事業検討部会の取組の横展開として次年度地域と職域向けの研修会の実施の提案あり。次年度の研修会の実施に向けて準備中である。
【課題】
・地域と連携して健康づくりを行う職域をいかに拡充するか検討する必要がある。</t>
    <rPh sb="1" eb="3">
      <t>ケッカ</t>
    </rPh>
    <rPh sb="5" eb="6">
      <t>ダイ</t>
    </rPh>
    <rPh sb="7" eb="8">
      <t>カイ</t>
    </rPh>
    <rPh sb="9" eb="11">
      <t>レイワ</t>
    </rPh>
    <rPh sb="12" eb="13">
      <t>ネン</t>
    </rPh>
    <rPh sb="14" eb="15">
      <t>ガツ</t>
    </rPh>
    <rPh sb="17" eb="18">
      <t>ニチ</t>
    </rPh>
    <rPh sb="19" eb="20">
      <t>キン</t>
    </rPh>
    <rPh sb="23" eb="24">
      <t>ジ</t>
    </rPh>
    <rPh sb="27" eb="28">
      <t>ジ</t>
    </rPh>
    <rPh sb="29" eb="30">
      <t>ダイ</t>
    </rPh>
    <rPh sb="31" eb="32">
      <t>カイ</t>
    </rPh>
    <rPh sb="33" eb="35">
      <t>レイワ</t>
    </rPh>
    <rPh sb="36" eb="37">
      <t>ネン</t>
    </rPh>
    <rPh sb="39" eb="40">
      <t>ガツ</t>
    </rPh>
    <rPh sb="42" eb="43">
      <t>ニチ</t>
    </rPh>
    <rPh sb="44" eb="45">
      <t>スイ</t>
    </rPh>
    <rPh sb="48" eb="49">
      <t>ジ</t>
    </rPh>
    <rPh sb="52" eb="53">
      <t>ジ</t>
    </rPh>
    <rPh sb="55" eb="58">
      <t>コトシド</t>
    </rPh>
    <rPh sb="59" eb="63">
      <t>トリクミナイヨウ</t>
    </rPh>
    <rPh sb="64" eb="67">
      <t>ジネンド</t>
    </rPh>
    <rPh sb="67" eb="69">
      <t>トリクミ</t>
    </rPh>
    <rPh sb="77" eb="81">
      <t>ヒョウカシヒョウ</t>
    </rPh>
    <rPh sb="82" eb="84">
      <t>セッテイ</t>
    </rPh>
    <rPh sb="85" eb="87">
      <t>スウチ</t>
    </rPh>
    <rPh sb="87" eb="89">
      <t>シヒョウ</t>
    </rPh>
    <rPh sb="91" eb="93">
      <t>ジッシ</t>
    </rPh>
    <rPh sb="96" eb="97">
      <t>タ</t>
    </rPh>
    <rPh sb="97" eb="100">
      <t>ジギョウショ</t>
    </rPh>
    <rPh sb="101" eb="103">
      <t>トリクミ</t>
    </rPh>
    <rPh sb="104" eb="106">
      <t>サンコウ</t>
    </rPh>
    <rPh sb="110" eb="111">
      <t>トウ</t>
    </rPh>
    <rPh sb="112" eb="114">
      <t>イケン</t>
    </rPh>
    <rPh sb="123" eb="126">
      <t>ジネンド</t>
    </rPh>
    <rPh sb="127" eb="133">
      <t>ジギョウケントウブカイ</t>
    </rPh>
    <rPh sb="138" eb="140">
      <t>カイギ</t>
    </rPh>
    <rPh sb="141" eb="144">
      <t>ジッシオヨ</t>
    </rPh>
    <rPh sb="244" eb="246">
      <t>カダイ</t>
    </rPh>
    <rPh sb="249" eb="251">
      <t>チイキ</t>
    </rPh>
    <rPh sb="252" eb="254">
      <t>レンケイ</t>
    </rPh>
    <rPh sb="256" eb="258">
      <t>ケンコウ</t>
    </rPh>
    <rPh sb="262" eb="263">
      <t>オコナ</t>
    </rPh>
    <rPh sb="264" eb="266">
      <t>ショクイキ</t>
    </rPh>
    <rPh sb="270" eb="272">
      <t>カクジュウ</t>
    </rPh>
    <rPh sb="275" eb="277">
      <t>ケントウ</t>
    </rPh>
    <rPh sb="279" eb="281">
      <t>ヒツヨウ</t>
    </rPh>
    <phoneticPr fontId="2"/>
  </si>
  <si>
    <t>【結果】
参加者29人
　内訳：職域18人（９事業所）　
　　　　　　地域11人（４部門）
・講演後アンケート（回収率90％）の結果より
　非常に理解できた・理解できたとの回答が100％
　がん対策について取組めそうなこととして職域から「がんにり患している方の治療計画に協力する」との意見があった。
地域からはがん対策の課題として「働く世代、若い世代のがん検診受診率が低い。」「発見例における早期がんの割合が低い。」との意見があった。
【課題】
・商工会を通じて講演会の案内を職域へ約2600枚配布したが９事業所のみの参加であった。職域の参加を拡充するためにも開催日時、周知方法等について検討する必要がある。</t>
    <rPh sb="1" eb="3">
      <t>ケッカ</t>
    </rPh>
    <rPh sb="5" eb="8">
      <t>サンカシャ</t>
    </rPh>
    <rPh sb="10" eb="11">
      <t>ニン</t>
    </rPh>
    <rPh sb="13" eb="15">
      <t>ウチワケ</t>
    </rPh>
    <rPh sb="16" eb="18">
      <t>ショクイキ</t>
    </rPh>
    <rPh sb="20" eb="21">
      <t>ニン</t>
    </rPh>
    <rPh sb="23" eb="26">
      <t>ジギョウショ</t>
    </rPh>
    <rPh sb="35" eb="37">
      <t>チイキ</t>
    </rPh>
    <rPh sb="39" eb="40">
      <t>ニン</t>
    </rPh>
    <rPh sb="42" eb="44">
      <t>ブモン</t>
    </rPh>
    <rPh sb="47" eb="50">
      <t>コウエンゴ</t>
    </rPh>
    <rPh sb="56" eb="59">
      <t>カイシュウリツ</t>
    </rPh>
    <rPh sb="64" eb="66">
      <t>ケッカ</t>
    </rPh>
    <rPh sb="70" eb="72">
      <t>ヒジョウ</t>
    </rPh>
    <rPh sb="73" eb="75">
      <t>リカイ</t>
    </rPh>
    <rPh sb="79" eb="81">
      <t>リカイ</t>
    </rPh>
    <rPh sb="86" eb="88">
      <t>カイトウ</t>
    </rPh>
    <rPh sb="97" eb="99">
      <t>タイサク</t>
    </rPh>
    <rPh sb="103" eb="105">
      <t>トリクミ</t>
    </rPh>
    <rPh sb="114" eb="116">
      <t>ショクイキ</t>
    </rPh>
    <rPh sb="142" eb="144">
      <t>イケン</t>
    </rPh>
    <rPh sb="150" eb="152">
      <t>チイキ</t>
    </rPh>
    <rPh sb="157" eb="159">
      <t>タイサク</t>
    </rPh>
    <rPh sb="160" eb="162">
      <t>カダイ</t>
    </rPh>
    <rPh sb="210" eb="212">
      <t>イケン</t>
    </rPh>
    <rPh sb="219" eb="221">
      <t>カダイ</t>
    </rPh>
    <rPh sb="224" eb="227">
      <t>ショウコウカイ</t>
    </rPh>
    <rPh sb="228" eb="229">
      <t>ツウ</t>
    </rPh>
    <rPh sb="231" eb="234">
      <t>コウエンカイ</t>
    </rPh>
    <rPh sb="235" eb="237">
      <t>アンナイ</t>
    </rPh>
    <rPh sb="238" eb="240">
      <t>ショクイキ</t>
    </rPh>
    <rPh sb="241" eb="242">
      <t>ヤク</t>
    </rPh>
    <rPh sb="246" eb="247">
      <t>マイ</t>
    </rPh>
    <rPh sb="247" eb="249">
      <t>ハイフ</t>
    </rPh>
    <rPh sb="253" eb="256">
      <t>ジギョウショ</t>
    </rPh>
    <rPh sb="259" eb="261">
      <t>サンカ</t>
    </rPh>
    <rPh sb="266" eb="268">
      <t>ショクイキ</t>
    </rPh>
    <rPh sb="269" eb="271">
      <t>サンカ</t>
    </rPh>
    <rPh sb="272" eb="274">
      <t>カクジュウ</t>
    </rPh>
    <rPh sb="280" eb="284">
      <t>カイサイニチジ</t>
    </rPh>
    <rPh sb="285" eb="289">
      <t>シュウチホウホウ</t>
    </rPh>
    <rPh sb="289" eb="290">
      <t>トウ</t>
    </rPh>
    <rPh sb="294" eb="296">
      <t>ケントウ</t>
    </rPh>
    <rPh sb="298" eb="300">
      <t>ヒツヨウ</t>
    </rPh>
    <phoneticPr fontId="2"/>
  </si>
  <si>
    <t>【結果】
日時：
①令和６年５月28日（火）10～15時
②令和６年8月20日（火）10時～15時
③令和６年11月19日（火）9時45分～14時45分
④令和7年１月21日（火）（保健所欠席）
・第１回～第３回の参加者は延べ300名。　
・交野市在住者が85％以上を占め、地域住民に対して啓発することができた。
・参加者の2～６割は通りすがりにイベントに参加しており、健康無関心層にもアピールできた。
・次年度以降も、引き続き大型スーパーと連携した事業を実施予定。
【課題】
・現在連携している大型スーパーでの実施内容の成果を基に他のフィールドへの横展開についても検討が必要。</t>
    <rPh sb="5" eb="7">
      <t>ニチジ</t>
    </rPh>
    <rPh sb="10" eb="12">
      <t>レイワ</t>
    </rPh>
    <rPh sb="13" eb="14">
      <t>ネン</t>
    </rPh>
    <rPh sb="15" eb="16">
      <t>ガツ</t>
    </rPh>
    <rPh sb="18" eb="19">
      <t>ニチ</t>
    </rPh>
    <rPh sb="20" eb="21">
      <t>カ</t>
    </rPh>
    <rPh sb="27" eb="28">
      <t>ジ</t>
    </rPh>
    <rPh sb="30" eb="32">
      <t>レイワ</t>
    </rPh>
    <rPh sb="33" eb="34">
      <t>ネン</t>
    </rPh>
    <rPh sb="51" eb="53">
      <t>レイワ</t>
    </rPh>
    <rPh sb="54" eb="55">
      <t>ネン</t>
    </rPh>
    <rPh sb="78" eb="80">
      <t>レイワ</t>
    </rPh>
    <rPh sb="81" eb="82">
      <t>ネン</t>
    </rPh>
    <rPh sb="83" eb="84">
      <t>ガツ</t>
    </rPh>
    <rPh sb="86" eb="87">
      <t>ニチ</t>
    </rPh>
    <rPh sb="88" eb="89">
      <t>カ</t>
    </rPh>
    <rPh sb="91" eb="94">
      <t>ホケンショ</t>
    </rPh>
    <rPh sb="94" eb="96">
      <t>ケッセキ</t>
    </rPh>
    <rPh sb="99" eb="100">
      <t>ダイ</t>
    </rPh>
    <rPh sb="101" eb="102">
      <t>カイ</t>
    </rPh>
    <rPh sb="103" eb="104">
      <t>ダイ</t>
    </rPh>
    <rPh sb="105" eb="106">
      <t>カイ</t>
    </rPh>
    <rPh sb="131" eb="133">
      <t>イジョウ</t>
    </rPh>
    <rPh sb="134" eb="135">
      <t>シ</t>
    </rPh>
    <rPh sb="165" eb="166">
      <t>ワリ</t>
    </rPh>
    <rPh sb="230" eb="232">
      <t>ヨテイ</t>
    </rPh>
    <rPh sb="275" eb="278">
      <t>ヨコテンカイ</t>
    </rPh>
    <phoneticPr fontId="2"/>
  </si>
  <si>
    <t>【目的】
データによる管内の健康課題の抽出と地域職域における連携事業の計画作成
【対象】
市町健康・国保・後期高齢担当課、商工会議所・商工会、協会けんぽ、ダイハツ工業（株）
【内容】
1.地域・職域連携推進事業の意義と今年度の進め方について
2.講義：データから見える豊能地域の特徴について(大阪大学大学院医学系研究科　公衆衛生学　村木功氏)
3.グループワーク：栄養・食生活を切り口とした生活習慣病の発症予防について
(1)管内の健康課題の抽出と共有
(2)今年度の取り組みの内容について
(3)発表
4.講師より講評
5.情報提供</t>
    <rPh sb="11" eb="13">
      <t>カンナイ</t>
    </rPh>
    <rPh sb="14" eb="18">
      <t>ケンコウカダイ</t>
    </rPh>
    <rPh sb="19" eb="21">
      <t>チュウシュツ</t>
    </rPh>
    <rPh sb="22" eb="24">
      <t>チイキ</t>
    </rPh>
    <rPh sb="24" eb="26">
      <t>ショクイキ</t>
    </rPh>
    <rPh sb="30" eb="32">
      <t>レンケイ</t>
    </rPh>
    <rPh sb="32" eb="34">
      <t>ジギョウ</t>
    </rPh>
    <rPh sb="35" eb="39">
      <t>ケイカクサクセイ</t>
    </rPh>
    <rPh sb="41" eb="43">
      <t>タイショウ</t>
    </rPh>
    <rPh sb="53" eb="57">
      <t>コウキコウレイ</t>
    </rPh>
    <rPh sb="88" eb="90">
      <t>ナイヨウ</t>
    </rPh>
    <rPh sb="94" eb="96">
      <t>チイキ</t>
    </rPh>
    <rPh sb="97" eb="99">
      <t>ショクイキ</t>
    </rPh>
    <rPh sb="99" eb="105">
      <t>レンケイスイシンジギョウ</t>
    </rPh>
    <rPh sb="106" eb="108">
      <t>イギ</t>
    </rPh>
    <rPh sb="109" eb="112">
      <t>コンネンド</t>
    </rPh>
    <rPh sb="113" eb="114">
      <t>スス</t>
    </rPh>
    <rPh sb="115" eb="116">
      <t>カタ</t>
    </rPh>
    <rPh sb="123" eb="125">
      <t>コウギ</t>
    </rPh>
    <rPh sb="131" eb="132">
      <t>ミ</t>
    </rPh>
    <rPh sb="134" eb="138">
      <t>トヨノチイキ</t>
    </rPh>
    <rPh sb="139" eb="141">
      <t>トクチョウ</t>
    </rPh>
    <rPh sb="254" eb="256">
      <t>コウシ</t>
    </rPh>
    <rPh sb="258" eb="260">
      <t>コウヒョウ</t>
    </rPh>
    <rPh sb="263" eb="267">
      <t>ジョウホウテイキョウ</t>
    </rPh>
    <phoneticPr fontId="2"/>
  </si>
  <si>
    <t>【結果】
年2回、商工会議所会報誌に健康に関する啓発記事を掲載。6月は改正健康増進法や大阪府受動喫煙防止条例に基づく受動喫煙防止対策について、10月は高血圧予防周知・普及について情報を発信した。
【課題】
・健康情報の発信だけでなく、商工会議所会員のメリットになる内容となるよう、啓発内容の精査が必要</t>
    <rPh sb="1" eb="3">
      <t>ケッカ</t>
    </rPh>
    <rPh sb="7" eb="8">
      <t>カイ</t>
    </rPh>
    <rPh sb="9" eb="14">
      <t>ショウコウカイギショ</t>
    </rPh>
    <rPh sb="21" eb="22">
      <t>カン</t>
    </rPh>
    <rPh sb="33" eb="34">
      <t>ガツ</t>
    </rPh>
    <rPh sb="35" eb="37">
      <t>カイセイ</t>
    </rPh>
    <rPh sb="37" eb="42">
      <t>ケンコウゾウシンホウ</t>
    </rPh>
    <rPh sb="43" eb="46">
      <t>オオサカフ</t>
    </rPh>
    <rPh sb="46" eb="52">
      <t>ジュドウキツエンボウシ</t>
    </rPh>
    <rPh sb="52" eb="54">
      <t>ジョウレイ</t>
    </rPh>
    <rPh sb="55" eb="56">
      <t>モト</t>
    </rPh>
    <rPh sb="73" eb="74">
      <t>ガツ</t>
    </rPh>
    <rPh sb="75" eb="78">
      <t>コウケツアツ</t>
    </rPh>
    <rPh sb="78" eb="80">
      <t>ヨボウ</t>
    </rPh>
    <rPh sb="83" eb="85">
      <t>フキュウ</t>
    </rPh>
    <rPh sb="100" eb="102">
      <t>カダイ</t>
    </rPh>
    <rPh sb="105" eb="107">
      <t>ケンコウ</t>
    </rPh>
    <rPh sb="107" eb="109">
      <t>ジョウホウ</t>
    </rPh>
    <rPh sb="110" eb="112">
      <t>ハッシン</t>
    </rPh>
    <rPh sb="118" eb="123">
      <t>ショウコウカイギショ</t>
    </rPh>
    <rPh sb="123" eb="125">
      <t>カイイン</t>
    </rPh>
    <rPh sb="133" eb="135">
      <t>ナイヨウ</t>
    </rPh>
    <rPh sb="141" eb="145">
      <t>ケイハツナイヨウ</t>
    </rPh>
    <rPh sb="146" eb="148">
      <t>セイサ</t>
    </rPh>
    <rPh sb="149" eb="151">
      <t>ヒツヨウ</t>
    </rPh>
    <phoneticPr fontId="4"/>
  </si>
  <si>
    <t>・「健康経営🄬」に対して、関心が低い事業所が多いこと、そこまで労力をかけられない事業所、誤った認識を持っている事業所があることが分かった。また、明治安田生命保険会社による無料サポートについては、「生命保険会社」であることから敬遠される事業所もいることが分かり、令和７年度は、「健康経営🄬」に関心を持ってもらえるような取り組み、正しい健康経営🄬の知識を周知する取り組みを、関係機関と連携して行っていく予定である。</t>
    <rPh sb="2" eb="6">
      <t>ケンコウケイエイ</t>
    </rPh>
    <rPh sb="10" eb="11">
      <t>タイ</t>
    </rPh>
    <rPh sb="14" eb="16">
      <t>カンシン</t>
    </rPh>
    <rPh sb="17" eb="18">
      <t>ヒク</t>
    </rPh>
    <rPh sb="19" eb="22">
      <t>ジギョウショ</t>
    </rPh>
    <rPh sb="23" eb="24">
      <t>オオ</t>
    </rPh>
    <rPh sb="32" eb="34">
      <t>ロウリョク</t>
    </rPh>
    <rPh sb="41" eb="44">
      <t>ジギョウショ</t>
    </rPh>
    <rPh sb="45" eb="46">
      <t>アヤマ</t>
    </rPh>
    <rPh sb="48" eb="50">
      <t>ニンシキ</t>
    </rPh>
    <rPh sb="51" eb="52">
      <t>モ</t>
    </rPh>
    <rPh sb="56" eb="58">
      <t>ジギョウ</t>
    </rPh>
    <rPh sb="58" eb="59">
      <t>ショ</t>
    </rPh>
    <rPh sb="65" eb="66">
      <t>ワ</t>
    </rPh>
    <rPh sb="73" eb="77">
      <t>メイジヤスダ</t>
    </rPh>
    <rPh sb="77" eb="83">
      <t>セイメイホケンガイシャ</t>
    </rPh>
    <rPh sb="86" eb="88">
      <t>ムリョウ</t>
    </rPh>
    <rPh sb="99" eb="105">
      <t>セイメイホケンガイシャ</t>
    </rPh>
    <rPh sb="113" eb="115">
      <t>ケイエン</t>
    </rPh>
    <rPh sb="118" eb="121">
      <t>ジギョウショ</t>
    </rPh>
    <rPh sb="127" eb="128">
      <t>ワ</t>
    </rPh>
    <rPh sb="131" eb="133">
      <t>レイワ</t>
    </rPh>
    <rPh sb="134" eb="136">
      <t>ネンド</t>
    </rPh>
    <rPh sb="139" eb="143">
      <t>ケンコウケイエイ</t>
    </rPh>
    <rPh sb="147" eb="149">
      <t>カンシン</t>
    </rPh>
    <rPh sb="150" eb="151">
      <t>モ</t>
    </rPh>
    <rPh sb="160" eb="161">
      <t>ト</t>
    </rPh>
    <rPh sb="162" eb="163">
      <t>ク</t>
    </rPh>
    <rPh sb="165" eb="166">
      <t>タダ</t>
    </rPh>
    <rPh sb="168" eb="172">
      <t>ケンコウケイエイ</t>
    </rPh>
    <rPh sb="175" eb="177">
      <t>チシキ</t>
    </rPh>
    <rPh sb="178" eb="180">
      <t>シュウチ</t>
    </rPh>
    <rPh sb="182" eb="183">
      <t>ト</t>
    </rPh>
    <rPh sb="184" eb="185">
      <t>ク</t>
    </rPh>
    <rPh sb="188" eb="192">
      <t>カンケイキカン</t>
    </rPh>
    <rPh sb="193" eb="195">
      <t>レンケイ</t>
    </rPh>
    <rPh sb="197" eb="198">
      <t>オコナ</t>
    </rPh>
    <rPh sb="202" eb="204">
      <t>ヨテイ</t>
    </rPh>
    <phoneticPr fontId="2"/>
  </si>
  <si>
    <t>【目的】
市民一人ひとりが、主体的に健康づくりに取り組むことで健康の保持・増進を図ることを目的に、健康づくりの取組に関して関係機関が連携し、必要な意見交換を行うため
【内容】
・健康づくりに関する計画の策定・推進・評価に関する事項
・健康づくりの推進を目的とした関係機関の情報交換、情報共有及び連携に関する事項
【対象】
市民、大学、医師会、歯科医師会、薬剤師会、社会福祉協議会、商工会議所、栄養士会等</t>
    <rPh sb="161" eb="163">
      <t>シミン</t>
    </rPh>
    <rPh sb="164" eb="166">
      <t>ダイガク</t>
    </rPh>
    <rPh sb="200" eb="201">
      <t>トウ</t>
    </rPh>
    <phoneticPr fontId="2"/>
  </si>
  <si>
    <t>【目的】
地域保健・職域保健の連携により、保健事業を共同実施するとともに、保健事業の実施に要する社会資源を相互に有効利用し、生涯を通じた継続的な保健サービスの提供体制を整備する
【内容】
➀今年度の取組み内容の報告（健康づくりのモデル事業、うわさプロジェクト）
②地域・職域連携推進協議会の今後の体制について
【対象】
医師会、歯科医師会、薬剤師会、市町、商工会議所、協会けんぽ</t>
    <rPh sb="95" eb="98">
      <t>コンネンド</t>
    </rPh>
    <rPh sb="99" eb="101">
      <t>トリク</t>
    </rPh>
    <rPh sb="102" eb="104">
      <t>ナイヨウ</t>
    </rPh>
    <rPh sb="105" eb="107">
      <t>ホウコク</t>
    </rPh>
    <rPh sb="117" eb="119">
      <t>ジギョウ</t>
    </rPh>
    <rPh sb="132" eb="134">
      <t>チイキ</t>
    </rPh>
    <rPh sb="135" eb="137">
      <t>ショクイキ</t>
    </rPh>
    <rPh sb="137" eb="139">
      <t>レンケイ</t>
    </rPh>
    <rPh sb="139" eb="141">
      <t>スイシン</t>
    </rPh>
    <rPh sb="141" eb="144">
      <t>キョウギカイ</t>
    </rPh>
    <rPh sb="145" eb="147">
      <t>コンゴ</t>
    </rPh>
    <rPh sb="148" eb="150">
      <t>タイセイ</t>
    </rPh>
    <rPh sb="184" eb="186">
      <t>キョウカイ</t>
    </rPh>
    <phoneticPr fontId="2"/>
  </si>
  <si>
    <t>【目的】
健康無関心層が多い大学生等の若い世代が、自然と健康的な食生活を選択できる環境整備のモデル事例を創出する。
【内容】
➀学生の健康課題の把握
・WEBアンケート
・大学保健センターへのヒアリング
②学内コンビニエンスストアにおいて、ナッジを活用した栄養バランスのとれた食事の購入促進につなげる取組み
・カップ麺コーナーにおける食塩含有量別の商品陳列の変更による購入行動の変化に繋げる取組み
【対象】
管内大学の学生</t>
    <rPh sb="5" eb="7">
      <t>ケンコウ</t>
    </rPh>
    <rPh sb="7" eb="11">
      <t>ムカンシンソウ</t>
    </rPh>
    <rPh sb="12" eb="13">
      <t>オオ</t>
    </rPh>
    <rPh sb="14" eb="16">
      <t>ダイガク</t>
    </rPh>
    <rPh sb="16" eb="17">
      <t>セイ</t>
    </rPh>
    <rPh sb="17" eb="18">
      <t>トウ</t>
    </rPh>
    <rPh sb="19" eb="20">
      <t>ワカ</t>
    </rPh>
    <rPh sb="21" eb="23">
      <t>セダイ</t>
    </rPh>
    <rPh sb="25" eb="27">
      <t>シゼン</t>
    </rPh>
    <rPh sb="28" eb="30">
      <t>ケンコウ</t>
    </rPh>
    <rPh sb="30" eb="31">
      <t>テキ</t>
    </rPh>
    <rPh sb="32" eb="35">
      <t>ショクセイカツ</t>
    </rPh>
    <rPh sb="36" eb="38">
      <t>センタク</t>
    </rPh>
    <rPh sb="41" eb="43">
      <t>カンキョウ</t>
    </rPh>
    <rPh sb="43" eb="45">
      <t>セイビ</t>
    </rPh>
    <rPh sb="49" eb="51">
      <t>ジレイ</t>
    </rPh>
    <rPh sb="52" eb="54">
      <t>ソウシュツ</t>
    </rPh>
    <rPh sb="64" eb="66">
      <t>ガクセイ</t>
    </rPh>
    <rPh sb="67" eb="69">
      <t>ケンコウ</t>
    </rPh>
    <rPh sb="69" eb="71">
      <t>カダイ</t>
    </rPh>
    <rPh sb="72" eb="74">
      <t>ハアク</t>
    </rPh>
    <rPh sb="86" eb="88">
      <t>ダイガク</t>
    </rPh>
    <rPh sb="88" eb="90">
      <t>ホケン</t>
    </rPh>
    <rPh sb="103" eb="105">
      <t>ガクナイ</t>
    </rPh>
    <rPh sb="124" eb="126">
      <t>カツヨウ</t>
    </rPh>
    <rPh sb="158" eb="159">
      <t>メン</t>
    </rPh>
    <rPh sb="167" eb="172">
      <t>ショクエンガンユウリョウ</t>
    </rPh>
    <rPh sb="172" eb="173">
      <t>ベツ</t>
    </rPh>
    <rPh sb="179" eb="181">
      <t>ヘンコウ</t>
    </rPh>
    <rPh sb="184" eb="188">
      <t>コウニュウコウドウ</t>
    </rPh>
    <rPh sb="189" eb="191">
      <t>ヘンカ</t>
    </rPh>
    <rPh sb="192" eb="193">
      <t>ツナ</t>
    </rPh>
    <rPh sb="195" eb="197">
      <t>トリク</t>
    </rPh>
    <rPh sb="204" eb="206">
      <t>カンナイ</t>
    </rPh>
    <rPh sb="206" eb="208">
      <t>ダイガク</t>
    </rPh>
    <rPh sb="209" eb="211">
      <t>ガクセイ</t>
    </rPh>
    <phoneticPr fontId="2"/>
  </si>
  <si>
    <t>【目的】
地域・職域保健が連携した健康づくりを支える社会環境整備に向けて、関係機関の気運醸成を図る。
【内容】
健康づくりに関するワークショップ「うわさプロジェクト※」
※届けたい情報を必要とする人にうわさとして面白く届けるアートプロジェクトを通じた健康づくりの検討
【対象】
医師会、歯科医師会、薬剤師会、市町、商工会（会議所）、協会けんぽ、集団給食研究会</t>
    <rPh sb="56" eb="58">
      <t>ケンコウ</t>
    </rPh>
    <rPh sb="62" eb="63">
      <t>カン</t>
    </rPh>
    <rPh sb="86" eb="87">
      <t>トド</t>
    </rPh>
    <rPh sb="90" eb="92">
      <t>ジョウホウ</t>
    </rPh>
    <rPh sb="93" eb="95">
      <t>ヒツヨウ</t>
    </rPh>
    <rPh sb="98" eb="99">
      <t>ヒト</t>
    </rPh>
    <rPh sb="106" eb="108">
      <t>オモシロ</t>
    </rPh>
    <rPh sb="109" eb="110">
      <t>トド</t>
    </rPh>
    <rPh sb="122" eb="123">
      <t>ツウ</t>
    </rPh>
    <rPh sb="125" eb="127">
      <t>ケンコウ</t>
    </rPh>
    <rPh sb="131" eb="133">
      <t>ケントウ</t>
    </rPh>
    <rPh sb="154" eb="156">
      <t>シマチ</t>
    </rPh>
    <phoneticPr fontId="2"/>
  </si>
  <si>
    <t>【目的】
関係機関との連携により、糖尿病等生活習慣病予防対策の取組・媒体等を普及することで、府民のヘルスリテラシーを向上し、予防行動を後押しする。
【内容】
糖尿病等生活習慣病予防を啓発するための動画作成
【対象】
府民</t>
    <rPh sb="20" eb="21">
      <t>ナド</t>
    </rPh>
    <rPh sb="21" eb="25">
      <t>セイカツシュウカン</t>
    </rPh>
    <rPh sb="25" eb="26">
      <t>ビョウ</t>
    </rPh>
    <rPh sb="82" eb="83">
      <t>ナド</t>
    </rPh>
    <rPh sb="83" eb="87">
      <t>セイカツシュウカン</t>
    </rPh>
    <rPh sb="87" eb="88">
      <t>ビョウ</t>
    </rPh>
    <rPh sb="108" eb="110">
      <t>フミン</t>
    </rPh>
    <phoneticPr fontId="2"/>
  </si>
  <si>
    <t>【目的】
現場レベルでの意見交換の場を設け、従業員の健康維持・向上に活かせるようにする。それを本会議で報告し、働く世代の健康づくりの現状の理解を深め、連携事業につなげられるようにする。
【内容】
・寝屋川市から健康状況等の報告
・健(検)診を実施している医療機関「小松病院」からの取り組み報告
・情報交換（グループワーク）
【対象】
令和５年度働く人の健康づくり会議に参加した事業所、健康優良法人2024大規模（ホワイト500除く）の企業、　健康優良法人2024中小規模法人部門ブライト500の企業、　健康優良法人2024　中小規模法人部門（ブライト500除く）の企業、　全国健康保険協会大阪支部、健康宣言事業所、北大阪商工会議所寝屋川支所、大阪建設国民健康保険組合寝屋川支部、寝屋川市（人事室、保健総務課）</t>
    <rPh sb="34" eb="35">
      <t>イ</t>
    </rPh>
    <rPh sb="167" eb="169">
      <t>レイワ</t>
    </rPh>
    <rPh sb="172" eb="173">
      <t>ハタラ</t>
    </rPh>
    <rPh sb="174" eb="175">
      <t>ヒト</t>
    </rPh>
    <rPh sb="176" eb="178">
      <t>ケンコウ</t>
    </rPh>
    <rPh sb="217" eb="219">
      <t>キギョウ</t>
    </rPh>
    <rPh sb="247" eb="249">
      <t>キギョウ</t>
    </rPh>
    <rPh sb="282" eb="284">
      <t>キギョウ</t>
    </rPh>
    <rPh sb="307" eb="310">
      <t>キタオオサカ</t>
    </rPh>
    <rPh sb="315" eb="320">
      <t>ネヤガワシショ</t>
    </rPh>
    <rPh sb="339" eb="343">
      <t>ネヤガワシ</t>
    </rPh>
    <rPh sb="348" eb="353">
      <t>ホケンソウムカ</t>
    </rPh>
    <phoneticPr fontId="2"/>
  </si>
  <si>
    <t>【目的】
生涯を通じた健康づくりと生活習慣病を予防し、健康寿命の延伸を図る。
【内容】
・重症化予防事業の取組について
・がん検診について
・働く人の健康づくり会議の報告、寝屋川市における地域・職域連携の現状
・意見交換
【対象】
医師会、歯科医師会、薬剤師会、関西医科大学香里病院、全国健康保険協会大阪支部、大阪建設国民健康保険組合寝屋川支部、北大阪労働基準監督署、北大阪商工会議所寝屋川支所、北大阪地域産業保健センター、寝屋川市（産業振興室、保健所保健総務課、人事室）</t>
    <rPh sb="133" eb="135">
      <t>イカ</t>
    </rPh>
    <rPh sb="212" eb="216">
      <t>ネヤガワシ</t>
    </rPh>
    <rPh sb="232" eb="235">
      <t>ジンジシツ</t>
    </rPh>
    <phoneticPr fontId="2"/>
  </si>
  <si>
    <t>【目的】
生涯を通じた継続的な健康支援を展開するため、企業枠を設け従業員が乳がん検診を受診し、早期発見・早期治療につなげる。
【内容】
市立市民体育館、アル・プラザ香里園にマンモグラフィー車を設置し、市民と周辺企業の従業員への出張乳がん検診の実施。
【対象】
市民、令和５年度働く人の健康づくり会議に参加した事業所、アル・プラザ香里園の従業員</t>
    <rPh sb="33" eb="36">
      <t>ジュウギョウイン</t>
    </rPh>
    <rPh sb="47" eb="49">
      <t>ソウキ</t>
    </rPh>
    <rPh sb="49" eb="51">
      <t>ハッケン</t>
    </rPh>
    <rPh sb="52" eb="56">
      <t>ソウキチリョウ</t>
    </rPh>
    <rPh sb="68" eb="70">
      <t>シリツ</t>
    </rPh>
    <rPh sb="70" eb="72">
      <t>シミン</t>
    </rPh>
    <rPh sb="72" eb="75">
      <t>タイイクカン</t>
    </rPh>
    <rPh sb="82" eb="85">
      <t>コウリエン</t>
    </rPh>
    <rPh sb="94" eb="95">
      <t>シャ</t>
    </rPh>
    <rPh sb="96" eb="98">
      <t>セッチ</t>
    </rPh>
    <rPh sb="100" eb="102">
      <t>シミン</t>
    </rPh>
    <rPh sb="103" eb="107">
      <t>シュウヘンキギョウ</t>
    </rPh>
    <rPh sb="108" eb="110">
      <t>ジュウギョウ</t>
    </rPh>
    <rPh sb="110" eb="111">
      <t>イン</t>
    </rPh>
    <rPh sb="113" eb="116">
      <t>シュッチョウニュウ</t>
    </rPh>
    <rPh sb="118" eb="120">
      <t>ケンシン</t>
    </rPh>
    <rPh sb="121" eb="123">
      <t>ジッシ</t>
    </rPh>
    <rPh sb="130" eb="132">
      <t>シミン</t>
    </rPh>
    <rPh sb="168" eb="171">
      <t>ジュウギョウイン</t>
    </rPh>
    <phoneticPr fontId="2"/>
  </si>
  <si>
    <t>【目的】
がん検診の受診勧奨と、生活習慣病予防、禁煙など健康づくりの啓発
【内容】
パネル展示、パンフレットの配布、禁煙相談、健康相談の実施。
【対象】
全国健康保健協会被保険者の扶養者</t>
  </si>
  <si>
    <t>【目的】
がん検診、歯科健診の受診勧奨と、生活習慣病予防、禁煙など健康づくりの啓発
【内容】
パネル展示、パンフレット・四條畷保健所や枚方市と共同で作成した各機関のがん検診ホームページの三次元コードを掲載したチラシの配布、禁煙相談、健康相談の実施と健康教室の案内。
【対象】
北大阪商工会議所の定期健診受診者</t>
    <rPh sb="10" eb="14">
      <t>シカケンシン</t>
    </rPh>
    <rPh sb="60" eb="63">
      <t>シジョウナワテ</t>
    </rPh>
    <rPh sb="63" eb="66">
      <t>ホケンショ</t>
    </rPh>
    <rPh sb="67" eb="70">
      <t>ヒラカタシ</t>
    </rPh>
    <rPh sb="71" eb="73">
      <t>キョウドウ</t>
    </rPh>
    <rPh sb="74" eb="76">
      <t>サクセイ</t>
    </rPh>
    <rPh sb="78" eb="81">
      <t>カクキカン</t>
    </rPh>
    <rPh sb="84" eb="86">
      <t>ケンシン</t>
    </rPh>
    <rPh sb="93" eb="94">
      <t>サン</t>
    </rPh>
    <rPh sb="94" eb="96">
      <t>ジゲン</t>
    </rPh>
    <rPh sb="100" eb="102">
      <t>ケイサイ</t>
    </rPh>
    <rPh sb="128" eb="130">
      <t>ケンコウ</t>
    </rPh>
    <rPh sb="130" eb="132">
      <t>キョウシツ</t>
    </rPh>
    <phoneticPr fontId="2"/>
  </si>
  <si>
    <t>【目的】
がん検診の受診勧奨、生活習慣病予防、禁煙など健康づくりの啓発
【内容】
肺フロー体験、握力測定、パネル展示、パンフレットの配布、禁煙相談、健康相談の実施。
【対象】
イベント参加の市民、摂南大学、大阪電気通信大学の学生、教職員、大阪公立大学工業高等専門学校</t>
    <rPh sb="41" eb="42">
      <t>ハイ</t>
    </rPh>
    <rPh sb="45" eb="47">
      <t>タイケン</t>
    </rPh>
    <rPh sb="48" eb="50">
      <t>アクリョク</t>
    </rPh>
    <rPh sb="50" eb="52">
      <t>ソクテイ</t>
    </rPh>
    <rPh sb="92" eb="94">
      <t>サンカ</t>
    </rPh>
    <rPh sb="95" eb="97">
      <t>シミン</t>
    </rPh>
    <rPh sb="98" eb="100">
      <t>セツナン</t>
    </rPh>
    <rPh sb="100" eb="102">
      <t>ダイガク</t>
    </rPh>
    <rPh sb="103" eb="105">
      <t>オオサカ</t>
    </rPh>
    <rPh sb="105" eb="107">
      <t>デンキ</t>
    </rPh>
    <rPh sb="107" eb="111">
      <t>ツウシンダイガク</t>
    </rPh>
    <rPh sb="112" eb="114">
      <t>ガクセイ</t>
    </rPh>
    <rPh sb="115" eb="118">
      <t>キョウショクイン</t>
    </rPh>
    <rPh sb="119" eb="121">
      <t>オオサカ</t>
    </rPh>
    <rPh sb="121" eb="123">
      <t>コウリツ</t>
    </rPh>
    <rPh sb="123" eb="125">
      <t>ダイガク</t>
    </rPh>
    <rPh sb="125" eb="127">
      <t>コウギョウ</t>
    </rPh>
    <rPh sb="127" eb="133">
      <t>コウトウセンモンガッコウ</t>
    </rPh>
    <phoneticPr fontId="2"/>
  </si>
  <si>
    <t>【目的】
特定健診・がん検診・歯科健診の受診勧奨と、生活習慣病予防など健康づくりの啓発
【内容】
啓発チラシ・ポスターの配布、案内チラシの配布、出張・休日特定健診の実施。
【対象】
市内の特定健診実施医療機関、歯科医院、薬局、ドラッグストア</t>
    <rPh sb="5" eb="9">
      <t>トクテイケンシン</t>
    </rPh>
    <rPh sb="49" eb="51">
      <t>ケイハツ</t>
    </rPh>
    <rPh sb="60" eb="62">
      <t>ハイフ</t>
    </rPh>
    <rPh sb="63" eb="65">
      <t>アンナイ</t>
    </rPh>
    <rPh sb="69" eb="71">
      <t>ハイフ</t>
    </rPh>
    <rPh sb="72" eb="74">
      <t>シュッチョウ</t>
    </rPh>
    <rPh sb="75" eb="77">
      <t>キュウジツ</t>
    </rPh>
    <rPh sb="77" eb="81">
      <t>トクテイケンシン</t>
    </rPh>
    <rPh sb="82" eb="84">
      <t>ジッシ</t>
    </rPh>
    <rPh sb="91" eb="93">
      <t>シナイ</t>
    </rPh>
    <rPh sb="94" eb="96">
      <t>トクテイ</t>
    </rPh>
    <rPh sb="96" eb="98">
      <t>ケンシン</t>
    </rPh>
    <rPh sb="98" eb="100">
      <t>ジッシ</t>
    </rPh>
    <rPh sb="100" eb="104">
      <t>イリョウキカン</t>
    </rPh>
    <rPh sb="105" eb="109">
      <t>シカイイン</t>
    </rPh>
    <rPh sb="110" eb="112">
      <t>ヤッキョク</t>
    </rPh>
    <phoneticPr fontId="2"/>
  </si>
  <si>
    <t>【目的】
地域保健と職域保健の関係機関が連携体制を構築することで、地域の健康課題の解決に向け方策を検討するとともに、生涯を通じた健康づくりを目指す
【内容】
テーマ「中小企業の健康経営」
・地域職域連携推進事業・健康経営について
・自治体における健康づくりの視点からみた健康経営🄬
・各団体（職域）の現状と課題、取組
・意見交換
　「健診実施率や受診率向上のための取組について」
　「50人未満の事業所への働きかけについて」
・情報共有
【対象】
医師会、歯科医師会、薬剤師会、商工会議所、労働基準監督署、地域産業保健センター、産業保健総合支援センター、中小企業勤労者福祉サービスセンター、全国健康保険協会、公衆衛生協会、市関係課</t>
    <rPh sb="83" eb="87">
      <t>チュウショウキギョウ</t>
    </rPh>
    <rPh sb="88" eb="92">
      <t>ケンコウケイエイ</t>
    </rPh>
    <rPh sb="215" eb="219">
      <t>ジョウホウキョウユウ</t>
    </rPh>
    <rPh sb="240" eb="245">
      <t>ショウコウカイギショ</t>
    </rPh>
    <rPh sb="246" eb="253">
      <t>ロウドウキジュンカントクショ</t>
    </rPh>
    <rPh sb="254" eb="256">
      <t>チイキ</t>
    </rPh>
    <rPh sb="256" eb="258">
      <t>サンギョウ</t>
    </rPh>
    <rPh sb="258" eb="260">
      <t>ホケン</t>
    </rPh>
    <rPh sb="265" eb="273">
      <t>サンギョウホケンソウゴウシエン</t>
    </rPh>
    <rPh sb="278" eb="282">
      <t>チュウショウキギョウ</t>
    </rPh>
    <rPh sb="282" eb="285">
      <t>キンロウシャ</t>
    </rPh>
    <rPh sb="285" eb="287">
      <t>フクシ</t>
    </rPh>
    <rPh sb="296" eb="298">
      <t>ゼンコク</t>
    </rPh>
    <rPh sb="298" eb="304">
      <t>ケンコウホケンキョウカイ</t>
    </rPh>
    <rPh sb="305" eb="309">
      <t>コウシュウエイセイ</t>
    </rPh>
    <rPh sb="309" eb="311">
      <t>キョウカイ</t>
    </rPh>
    <rPh sb="312" eb="313">
      <t>シ</t>
    </rPh>
    <phoneticPr fontId="2"/>
  </si>
  <si>
    <t xml:space="preserve">【目的】
地域保健と職域保健の連携を図り、地域の生活習慣病の予防及び健康寿命の延伸を図るため、生涯を通じた継続的な保健サービスの提供および健康管理体制を整備・構築する。
【内容】
・関係機関へ健康関連の課題と取組のヒアリング
・健康に関する情報の共有・ニーズの把握
【対象】
協会けんぽ、市内事業者、商工会議所、生命保険会社、地域産業保健センター、労働基準監督署、医師会、歯科医師会、庁内関係課、薬剤師会
</t>
    <rPh sb="5" eb="7">
      <t>チイキ</t>
    </rPh>
    <rPh sb="7" eb="9">
      <t>ホケン</t>
    </rPh>
    <rPh sb="10" eb="14">
      <t>ショクイキホケン</t>
    </rPh>
    <rPh sb="15" eb="17">
      <t>レンケイ</t>
    </rPh>
    <rPh sb="18" eb="19">
      <t>ハカ</t>
    </rPh>
    <rPh sb="21" eb="23">
      <t>チイキ</t>
    </rPh>
    <rPh sb="24" eb="29">
      <t>セイカツシュウカンビョウ</t>
    </rPh>
    <rPh sb="30" eb="32">
      <t>ヨボウ</t>
    </rPh>
    <rPh sb="32" eb="33">
      <t>オヨ</t>
    </rPh>
    <rPh sb="34" eb="38">
      <t>ケンコウジュミョウ</t>
    </rPh>
    <rPh sb="39" eb="41">
      <t>エンシン</t>
    </rPh>
    <rPh sb="42" eb="43">
      <t>ハカ</t>
    </rPh>
    <rPh sb="47" eb="49">
      <t>ショウガイ</t>
    </rPh>
    <rPh sb="50" eb="51">
      <t>ツウ</t>
    </rPh>
    <rPh sb="53" eb="56">
      <t>ケイゾクテキ</t>
    </rPh>
    <rPh sb="57" eb="59">
      <t>ホケン</t>
    </rPh>
    <rPh sb="64" eb="66">
      <t>テイキョウ</t>
    </rPh>
    <rPh sb="69" eb="75">
      <t>ケンコウカンリタイセイ</t>
    </rPh>
    <rPh sb="76" eb="78">
      <t>セイビ</t>
    </rPh>
    <rPh sb="79" eb="81">
      <t>コウチク</t>
    </rPh>
    <rPh sb="101" eb="103">
      <t>カダイ</t>
    </rPh>
    <rPh sb="114" eb="116">
      <t>ケンコウ</t>
    </rPh>
    <rPh sb="117" eb="118">
      <t>カン</t>
    </rPh>
    <rPh sb="120" eb="122">
      <t>ジョウホウ</t>
    </rPh>
    <rPh sb="123" eb="125">
      <t>キョウユウ</t>
    </rPh>
    <rPh sb="130" eb="132">
      <t>ハアク</t>
    </rPh>
    <phoneticPr fontId="2"/>
  </si>
  <si>
    <t>【目的】
堺市の各種健（検）診の受診勧奨や、市民の健康増進や生活習慣の改善を目標に意見交換をし、連携した取組の検討。
【内容】
市のプランや施策、取組の共有。GWを通じ、他企業の取組の共有。
【対象】
堺市健康増進に関する協定締結企業・堺市包括連携協定締結企業(健康分野の取り組みがある企業のみ)、その他堺市の健康増進にご協力いただいている企業</t>
    <rPh sb="38" eb="40">
      <t>モクヒョウ</t>
    </rPh>
    <rPh sb="41" eb="45">
      <t>イケンコウカン</t>
    </rPh>
    <rPh sb="48" eb="50">
      <t>レンケイ</t>
    </rPh>
    <rPh sb="52" eb="53">
      <t>ト</t>
    </rPh>
    <rPh sb="53" eb="54">
      <t>ク</t>
    </rPh>
    <rPh sb="55" eb="57">
      <t>ケントウ</t>
    </rPh>
    <rPh sb="64" eb="65">
      <t>シ</t>
    </rPh>
    <rPh sb="70" eb="72">
      <t>セサク</t>
    </rPh>
    <rPh sb="73" eb="74">
      <t>ト</t>
    </rPh>
    <rPh sb="74" eb="75">
      <t>ク</t>
    </rPh>
    <rPh sb="76" eb="78">
      <t>キョウユウ</t>
    </rPh>
    <rPh sb="82" eb="83">
      <t>ツウ</t>
    </rPh>
    <rPh sb="101" eb="103">
      <t>サカイシ</t>
    </rPh>
    <rPh sb="103" eb="107">
      <t>ケンコウゾウシン</t>
    </rPh>
    <rPh sb="108" eb="109">
      <t>カン</t>
    </rPh>
    <rPh sb="111" eb="113">
      <t>キョウテイ</t>
    </rPh>
    <rPh sb="113" eb="117">
      <t>テイケツキギョウ</t>
    </rPh>
    <rPh sb="118" eb="120">
      <t>サカイシ</t>
    </rPh>
    <rPh sb="120" eb="126">
      <t>ホウカツレンケイキョウテイ</t>
    </rPh>
    <rPh sb="126" eb="128">
      <t>テイケツ</t>
    </rPh>
    <rPh sb="128" eb="130">
      <t>キギョウ</t>
    </rPh>
    <rPh sb="131" eb="135">
      <t>ケンコウブンヤ</t>
    </rPh>
    <rPh sb="136" eb="137">
      <t>ト</t>
    </rPh>
    <rPh sb="138" eb="139">
      <t>ク</t>
    </rPh>
    <rPh sb="143" eb="145">
      <t>キギョウ</t>
    </rPh>
    <phoneticPr fontId="2"/>
  </si>
  <si>
    <t>【目的】
圏域の市民がライフステージごとで途切れることなく、生涯を通じて健康づくりの取組がはかれること
【内容】
今年度の各部会の取組報告、意見交換等
　　　　・日時：令和７年３月７日（金）14時～16時
【対象】
医師会、薬剤師会、管内市健康づくり部門、　国保部門、人事部門、教育委員会、協会けんぽ大阪支部、事業所等</t>
    <rPh sb="1" eb="3">
      <t>モクテキ</t>
    </rPh>
    <rPh sb="53" eb="55">
      <t>ナイヨウ</t>
    </rPh>
    <rPh sb="57" eb="60">
      <t>コンネンド</t>
    </rPh>
    <rPh sb="61" eb="64">
      <t>カクブカイ</t>
    </rPh>
    <rPh sb="65" eb="67">
      <t>トリクミ</t>
    </rPh>
    <rPh sb="67" eb="69">
      <t>ホウコク</t>
    </rPh>
    <rPh sb="70" eb="72">
      <t>イケン</t>
    </rPh>
    <rPh sb="72" eb="74">
      <t>コウカン</t>
    </rPh>
    <rPh sb="74" eb="75">
      <t>トウ</t>
    </rPh>
    <rPh sb="81" eb="83">
      <t>ニチジ</t>
    </rPh>
    <rPh sb="84" eb="86">
      <t>レイワ</t>
    </rPh>
    <rPh sb="87" eb="88">
      <t>ネン</t>
    </rPh>
    <rPh sb="89" eb="90">
      <t>ガツ</t>
    </rPh>
    <rPh sb="91" eb="92">
      <t>ニチ</t>
    </rPh>
    <rPh sb="93" eb="94">
      <t>キン</t>
    </rPh>
    <rPh sb="97" eb="98">
      <t>ジ</t>
    </rPh>
    <rPh sb="101" eb="102">
      <t>ジ</t>
    </rPh>
    <rPh sb="104" eb="106">
      <t>タイショウ</t>
    </rPh>
    <rPh sb="108" eb="111">
      <t>イシカイ</t>
    </rPh>
    <rPh sb="112" eb="115">
      <t>ヤクザイシ</t>
    </rPh>
    <rPh sb="115" eb="116">
      <t>カイ</t>
    </rPh>
    <rPh sb="117" eb="119">
      <t>カンナイ</t>
    </rPh>
    <rPh sb="119" eb="120">
      <t>シ</t>
    </rPh>
    <rPh sb="120" eb="122">
      <t>ケンコウ</t>
    </rPh>
    <rPh sb="125" eb="127">
      <t>ブモン</t>
    </rPh>
    <rPh sb="129" eb="131">
      <t>コクホ</t>
    </rPh>
    <rPh sb="131" eb="133">
      <t>ブモン</t>
    </rPh>
    <rPh sb="134" eb="136">
      <t>ジンジ</t>
    </rPh>
    <rPh sb="136" eb="138">
      <t>ブモン</t>
    </rPh>
    <rPh sb="139" eb="141">
      <t>キョウイク</t>
    </rPh>
    <rPh sb="141" eb="144">
      <t>イインカイ</t>
    </rPh>
    <rPh sb="145" eb="147">
      <t>キョウカイ</t>
    </rPh>
    <rPh sb="150" eb="152">
      <t>オオサカ</t>
    </rPh>
    <rPh sb="152" eb="154">
      <t>シブ</t>
    </rPh>
    <rPh sb="155" eb="157">
      <t>ジギョウ</t>
    </rPh>
    <rPh sb="157" eb="158">
      <t>ショ</t>
    </rPh>
    <rPh sb="158" eb="159">
      <t>トウ</t>
    </rPh>
    <phoneticPr fontId="2"/>
  </si>
  <si>
    <t>【目的】
圏域の市民がライフステージごとで途切れることなく、生涯を通じて健康づくりの取組がはかれること
【内容】
大阪府地域・職域連携推進協議会に係る基本方針の共有 　
       ・１回目（６月14日）
         　（令和４年度に地域と職域で立てた取組計画に基づい）今年度の取組の検討
　　　　 　　　令和７年度（取組計画作成より３年目）の評価に向けた評価指標の選定について意見交換
　　　　・２回目　(11月13日)
　　　　 ・取組の進捗状況の確認
         ･評価指標案の選定
【対象】
管内市健康づくり部門、国保部門、人事部門、教育委員会、協会けんぽ大阪支部、事業所等の実務者　</t>
    <rPh sb="94" eb="96">
      <t>カイメ</t>
    </rPh>
    <rPh sb="98" eb="99">
      <t>ガツ</t>
    </rPh>
    <rPh sb="101" eb="102">
      <t>ニチ</t>
    </rPh>
    <rPh sb="115" eb="117">
      <t>レイワ</t>
    </rPh>
    <rPh sb="118" eb="119">
      <t>ネン</t>
    </rPh>
    <rPh sb="119" eb="120">
      <t>ド</t>
    </rPh>
    <rPh sb="121" eb="123">
      <t>チイキ</t>
    </rPh>
    <rPh sb="124" eb="126">
      <t>ショクイキ</t>
    </rPh>
    <rPh sb="127" eb="128">
      <t>タ</t>
    </rPh>
    <rPh sb="139" eb="142">
      <t>コンネンド</t>
    </rPh>
    <rPh sb="143" eb="145">
      <t>トリクミ</t>
    </rPh>
    <rPh sb="146" eb="148">
      <t>ケントウ</t>
    </rPh>
    <rPh sb="157" eb="159">
      <t>レイワ</t>
    </rPh>
    <rPh sb="160" eb="161">
      <t>ネン</t>
    </rPh>
    <rPh sb="161" eb="162">
      <t>ド</t>
    </rPh>
    <rPh sb="176" eb="178">
      <t>ヒョウカ</t>
    </rPh>
    <rPh sb="179" eb="180">
      <t>ム</t>
    </rPh>
    <rPh sb="182" eb="186">
      <t>ヒョウカシヒョウ</t>
    </rPh>
    <rPh sb="187" eb="189">
      <t>センテイ</t>
    </rPh>
    <rPh sb="193" eb="197">
      <t>イケンコウカン</t>
    </rPh>
    <rPh sb="204" eb="206">
      <t>カイメ</t>
    </rPh>
    <rPh sb="210" eb="211">
      <t>ガツ</t>
    </rPh>
    <rPh sb="213" eb="214">
      <t>ニチ</t>
    </rPh>
    <rPh sb="222" eb="224">
      <t>トリクミ</t>
    </rPh>
    <rPh sb="225" eb="227">
      <t>シンチョク</t>
    </rPh>
    <rPh sb="227" eb="229">
      <t>ジョウキョウ</t>
    </rPh>
    <rPh sb="230" eb="232">
      <t>カクニン</t>
    </rPh>
    <rPh sb="243" eb="247">
      <t>ヒョウカシヒョウ</t>
    </rPh>
    <rPh sb="247" eb="248">
      <t>アン</t>
    </rPh>
    <rPh sb="249" eb="251">
      <t>センテイ</t>
    </rPh>
    <phoneticPr fontId="2"/>
  </si>
  <si>
    <t>【目的】
働く世代のがん検診受診状況や糖尿病等の患者の実態について理解を深める。
【内容】研修会（地域がん診療連携拠点病院と連携）と意見交換会
　　　　 ・研修会：日時；令和6年９月27日(金)15時30分～　
　　　　　　内容・講師；一部　「がん患者に運動は必要か？～当院のがんリハビリテーションの取組みと課題～」
　　　　　　　　　　　　　　　関西医科大学附属病院　呼吸器腫瘍内科　助教 勝島　詩恵　先生
　　　　　　　　　　　　　；二部　「がんについて学ぶ」　
　　　　　　　　　　　　　　　関西医科大学附属病院　放射線治療科　　診療教授 中村　聡明　先生　
　　　　　　対象者；管内事業所の人事、健康管理部門担当者
　　　　　　　　　　　　　　　　　管内三市健康づくり、人事、国保部門、教育課等
　　　　　　　　　　　　　　　　　管内医師会、商工会・健保組合等　
　　　　　・意見交換：日時；未定
　　　　　　　　　　　　　対象：管内市健康づくり部門、国保部門、医師会等</t>
    <rPh sb="49" eb="51">
      <t>チイキ</t>
    </rPh>
    <rPh sb="53" eb="57">
      <t>シンリョウレンケイ</t>
    </rPh>
    <rPh sb="57" eb="61">
      <t>キョテンビョウイン</t>
    </rPh>
    <rPh sb="62" eb="64">
      <t>レンケイ</t>
    </rPh>
    <rPh sb="74" eb="77">
      <t>ケンシュウカイ</t>
    </rPh>
    <rPh sb="78" eb="80">
      <t>ニチジ</t>
    </rPh>
    <rPh sb="81" eb="83">
      <t>レイワ</t>
    </rPh>
    <rPh sb="84" eb="85">
      <t>ネン</t>
    </rPh>
    <rPh sb="86" eb="87">
      <t>ガツ</t>
    </rPh>
    <rPh sb="89" eb="90">
      <t>ニチ</t>
    </rPh>
    <rPh sb="91" eb="92">
      <t>キン</t>
    </rPh>
    <rPh sb="95" eb="96">
      <t>ジ</t>
    </rPh>
    <rPh sb="98" eb="99">
      <t>フンナイヨウ</t>
    </rPh>
    <rPh sb="114" eb="116">
      <t>イチブニブタイショウシャ</t>
    </rPh>
    <rPh sb="289" eb="291">
      <t>カンナイ</t>
    </rPh>
    <rPh sb="291" eb="294">
      <t>ジギョウショ</t>
    </rPh>
    <rPh sb="325" eb="327">
      <t>カンナイ</t>
    </rPh>
    <rPh sb="327" eb="329">
      <t>サンシ</t>
    </rPh>
    <rPh sb="329" eb="331">
      <t>ケンコウ</t>
    </rPh>
    <rPh sb="335" eb="337">
      <t>ジンジ</t>
    </rPh>
    <rPh sb="338" eb="340">
      <t>コクホ</t>
    </rPh>
    <rPh sb="340" eb="342">
      <t>ブモン</t>
    </rPh>
    <rPh sb="343" eb="345">
      <t>キョウイク</t>
    </rPh>
    <rPh sb="345" eb="346">
      <t>カ</t>
    </rPh>
    <rPh sb="346" eb="347">
      <t>トウ</t>
    </rPh>
    <rPh sb="371" eb="374">
      <t>ショウコウカイ</t>
    </rPh>
    <rPh sb="375" eb="379">
      <t>ケンポクミアイ</t>
    </rPh>
    <rPh sb="379" eb="380">
      <t>トウ</t>
    </rPh>
    <rPh sb="393" eb="395">
      <t>ニチジ</t>
    </rPh>
    <rPh sb="396" eb="398">
      <t>ミテイ</t>
    </rPh>
    <phoneticPr fontId="2"/>
  </si>
  <si>
    <t>【目的】管内商工会議所と連携し、管内の健康データ等から特に課題と考えられる高血圧対策を中心に、健診受診者に対して啓発を行うことで、主体的な健康づくりにつなげる。
【内容】・商工会議所が実施する健診において、主に高血圧や健活10等に関する周知啓発。
　　　　・自分の血圧を意識してもらうために健診の前後で受検者に血圧値の聞き取りを行い、重症化リスクの気づきと早期受診の必要性の啓発。
　　　　・受診者が自らの健康（特に血圧）に関心を持ち生活習慣の見直しや改善への気づきを促せるようなクイズ・アンケートを実施。
【対象】管内２商工会議所の会員事業所など</t>
    <rPh sb="4" eb="6">
      <t>カンナイ</t>
    </rPh>
    <rPh sb="16" eb="18">
      <t>カンナイ</t>
    </rPh>
    <rPh sb="19" eb="21">
      <t>ケンコウ</t>
    </rPh>
    <rPh sb="24" eb="25">
      <t>ナド</t>
    </rPh>
    <rPh sb="27" eb="28">
      <t>トク</t>
    </rPh>
    <rPh sb="29" eb="31">
      <t>カダイ</t>
    </rPh>
    <rPh sb="32" eb="33">
      <t>カンガ</t>
    </rPh>
    <rPh sb="37" eb="42">
      <t>コウケツアツタイサク</t>
    </rPh>
    <rPh sb="43" eb="45">
      <t>チュウシン</t>
    </rPh>
    <rPh sb="47" eb="52">
      <t>ケンシンジュシンシャ</t>
    </rPh>
    <rPh sb="53" eb="54">
      <t>タイ</t>
    </rPh>
    <rPh sb="56" eb="58">
      <t>ケイハツ</t>
    </rPh>
    <rPh sb="59" eb="60">
      <t>オコナ</t>
    </rPh>
    <rPh sb="65" eb="68">
      <t>シュタイテキ</t>
    </rPh>
    <rPh sb="69" eb="71">
      <t>ケンコウ</t>
    </rPh>
    <rPh sb="145" eb="147">
      <t>ケンシン</t>
    </rPh>
    <rPh sb="148" eb="150">
      <t>ゼンゴ</t>
    </rPh>
    <rPh sb="151" eb="154">
      <t>ジュケンシャ</t>
    </rPh>
    <rPh sb="155" eb="158">
      <t>ケツアツチ</t>
    </rPh>
    <rPh sb="159" eb="160">
      <t>キ</t>
    </rPh>
    <rPh sb="161" eb="162">
      <t>ト</t>
    </rPh>
    <rPh sb="164" eb="165">
      <t>オコナ</t>
    </rPh>
    <rPh sb="167" eb="170">
      <t>ジュウショウカ</t>
    </rPh>
    <rPh sb="174" eb="175">
      <t>キ</t>
    </rPh>
    <rPh sb="178" eb="182">
      <t>ソウキジュシン</t>
    </rPh>
    <rPh sb="183" eb="186">
      <t>ヒツヨウセイ</t>
    </rPh>
    <rPh sb="187" eb="189">
      <t>ケイハツ</t>
    </rPh>
    <rPh sb="267" eb="269">
      <t>カイイン</t>
    </rPh>
    <phoneticPr fontId="2"/>
  </si>
  <si>
    <t>【目的】
すでに健康に関心のある事業所に対し、健康づくりの取組みについて意見交換等を行うことを通して、さらなる取組みの推進を図る。
また、参加事業所からニーズを聴取し、管内全体の健康づくりの取組みに生かす。
行政と事業所のつながりを新たに作ることで、行政から働く世代へのアプローチルートとして活用する。
【内容】
・働く世代の健康づくり会議とは
・事業所の健康づくりの取組み紹介
　　株式会社サイコー金属工業所
・意見交換
【対象】
管内事業所のうち、健康経営優良法人認定事業所、協会けんぽ健康宣言事業所、健康づくりに関心のある事業所の健康づくり担当者</t>
    <rPh sb="158" eb="159">
      <t>ハタラ</t>
    </rPh>
    <rPh sb="160" eb="162">
      <t>セダイ</t>
    </rPh>
    <rPh sb="163" eb="165">
      <t>ケンコウ</t>
    </rPh>
    <rPh sb="168" eb="170">
      <t>カイギ</t>
    </rPh>
    <rPh sb="174" eb="177">
      <t>ジギョウショ</t>
    </rPh>
    <rPh sb="178" eb="180">
      <t>ケンコウ</t>
    </rPh>
    <rPh sb="184" eb="186">
      <t>トリクミ</t>
    </rPh>
    <rPh sb="187" eb="189">
      <t>ショウカイ</t>
    </rPh>
    <rPh sb="192" eb="196">
      <t>カブシキカイシャ</t>
    </rPh>
    <rPh sb="200" eb="205">
      <t>キンゾクコウギョウショ</t>
    </rPh>
    <rPh sb="207" eb="211">
      <t>イケンコウカン</t>
    </rPh>
    <rPh sb="217" eb="219">
      <t>カンナイ</t>
    </rPh>
    <rPh sb="219" eb="222">
      <t>ジギョウショ</t>
    </rPh>
    <rPh sb="226" eb="230">
      <t>ケンコウケイエイ</t>
    </rPh>
    <rPh sb="230" eb="234">
      <t>ユウリョウホウジン</t>
    </rPh>
    <rPh sb="234" eb="236">
      <t>ニンテイ</t>
    </rPh>
    <rPh sb="236" eb="239">
      <t>ジギョウショ</t>
    </rPh>
    <rPh sb="240" eb="242">
      <t>キョウカイ</t>
    </rPh>
    <rPh sb="245" eb="249">
      <t>ケンコウセンゲン</t>
    </rPh>
    <rPh sb="249" eb="252">
      <t>ジギョウショ</t>
    </rPh>
    <rPh sb="253" eb="255">
      <t>ケンコウ</t>
    </rPh>
    <rPh sb="259" eb="261">
      <t>カンシン</t>
    </rPh>
    <rPh sb="264" eb="267">
      <t>ジギョウショ</t>
    </rPh>
    <rPh sb="268" eb="270">
      <t>ケンコウ</t>
    </rPh>
    <rPh sb="273" eb="276">
      <t>タントウシャ</t>
    </rPh>
    <phoneticPr fontId="2"/>
  </si>
  <si>
    <t>R7年01月15日</t>
    <rPh sb="2" eb="3">
      <t>ネン</t>
    </rPh>
    <rPh sb="5" eb="6">
      <t>ガツ</t>
    </rPh>
    <rPh sb="8" eb="9">
      <t>ニチ</t>
    </rPh>
    <phoneticPr fontId="2"/>
  </si>
  <si>
    <t>R6年08月～</t>
    <phoneticPr fontId="2"/>
  </si>
  <si>
    <t>R6年04月～</t>
    <rPh sb="2" eb="3">
      <t>ネン</t>
    </rPh>
    <rPh sb="5" eb="6">
      <t>ガツ</t>
    </rPh>
    <phoneticPr fontId="2"/>
  </si>
  <si>
    <t>R6年05月～12月</t>
    <rPh sb="2" eb="3">
      <t>ネン</t>
    </rPh>
    <rPh sb="5" eb="6">
      <t>ガツ</t>
    </rPh>
    <rPh sb="9" eb="10">
      <t>ガツ</t>
    </rPh>
    <phoneticPr fontId="2"/>
  </si>
  <si>
    <t>R6年05月～
R7年02月</t>
    <rPh sb="2" eb="3">
      <t>ネン</t>
    </rPh>
    <rPh sb="5" eb="6">
      <t>ガツ</t>
    </rPh>
    <rPh sb="10" eb="11">
      <t>ネン</t>
    </rPh>
    <rPh sb="13" eb="14">
      <t>ガツ</t>
    </rPh>
    <phoneticPr fontId="2"/>
  </si>
  <si>
    <t>R6年06月～R7年01月ごろ</t>
    <rPh sb="2" eb="3">
      <t>ネン</t>
    </rPh>
    <rPh sb="5" eb="6">
      <t>ガツ</t>
    </rPh>
    <rPh sb="9" eb="10">
      <t>ネン</t>
    </rPh>
    <rPh sb="12" eb="13">
      <t>ガツ</t>
    </rPh>
    <phoneticPr fontId="2"/>
  </si>
  <si>
    <t>R6年04月</t>
    <phoneticPr fontId="2"/>
  </si>
  <si>
    <t>R7年01月</t>
    <rPh sb="2" eb="3">
      <t>ネン</t>
    </rPh>
    <rPh sb="5" eb="6">
      <t>ガツ</t>
    </rPh>
    <phoneticPr fontId="2"/>
  </si>
  <si>
    <t>R7年02月</t>
    <rPh sb="2" eb="3">
      <t>ネン</t>
    </rPh>
    <rPh sb="5" eb="6">
      <t>ガツ</t>
    </rPh>
    <phoneticPr fontId="2"/>
  </si>
  <si>
    <t>R7年03月</t>
    <rPh sb="2" eb="3">
      <t>ネン</t>
    </rPh>
    <rPh sb="5" eb="6">
      <t>ガツ</t>
    </rPh>
    <phoneticPr fontId="2"/>
  </si>
  <si>
    <t>R7年02月</t>
    <phoneticPr fontId="2"/>
  </si>
  <si>
    <t>R7年02月頃</t>
    <rPh sb="6" eb="7">
      <t>ゴロ</t>
    </rPh>
    <phoneticPr fontId="2"/>
  </si>
  <si>
    <t>R7年02月～03月頃</t>
    <rPh sb="2" eb="3">
      <t>ネン</t>
    </rPh>
    <rPh sb="5" eb="6">
      <t>ガツ</t>
    </rPh>
    <rPh sb="9" eb="10">
      <t>ガツ</t>
    </rPh>
    <rPh sb="10" eb="11">
      <t>コロ</t>
    </rPh>
    <phoneticPr fontId="2"/>
  </si>
  <si>
    <t>R7年01月</t>
    <phoneticPr fontId="2"/>
  </si>
  <si>
    <t>R7年01月、02月</t>
    <rPh sb="5" eb="6">
      <t>ガツ</t>
    </rPh>
    <rPh sb="9" eb="10">
      <t>ガツ</t>
    </rPh>
    <phoneticPr fontId="2"/>
  </si>
  <si>
    <t>R6年08月～R7年03月</t>
    <rPh sb="9" eb="10">
      <t>ネン</t>
    </rPh>
    <rPh sb="12" eb="13">
      <t>ガツ</t>
    </rPh>
    <phoneticPr fontId="2"/>
  </si>
  <si>
    <t>R6年05月、R6年07月、R6年09月、R7年03月</t>
    <rPh sb="2" eb="3">
      <t>ネン</t>
    </rPh>
    <rPh sb="5" eb="6">
      <t>ガツ</t>
    </rPh>
    <rPh sb="9" eb="10">
      <t>ネン</t>
    </rPh>
    <rPh sb="12" eb="13">
      <t>ガツ</t>
    </rPh>
    <rPh sb="16" eb="17">
      <t>ネン</t>
    </rPh>
    <rPh sb="19" eb="20">
      <t>ガツ</t>
    </rPh>
    <rPh sb="23" eb="24">
      <t>ネン</t>
    </rPh>
    <rPh sb="26" eb="27">
      <t>ガツ</t>
    </rPh>
    <phoneticPr fontId="2"/>
  </si>
  <si>
    <t>R6年07月、R7年02月</t>
    <rPh sb="9" eb="10">
      <t>ネン</t>
    </rPh>
    <rPh sb="12" eb="13">
      <t>ガツ</t>
    </rPh>
    <phoneticPr fontId="2"/>
  </si>
  <si>
    <t>R6年09月</t>
    <phoneticPr fontId="2"/>
  </si>
  <si>
    <t>R6年09月</t>
    <phoneticPr fontId="2"/>
  </si>
  <si>
    <t xml:space="preserve">【結果】
管内の市町ごとの健康課題の違いについて情報共有し、課題の優先順位の決定、取組目標の案について意見交換を行った。取組目標の案については、意見交換したが、決定までには至らなかった。
【課題】
2回目ワーキング会議までに各機関に、事前にアンケートにて取組目標に関する意見を募り、２回目の会議で取組計画や評価指標について検討することを提示した。
</t>
    <rPh sb="1" eb="3">
      <t>ケッカ</t>
    </rPh>
    <rPh sb="5" eb="7">
      <t>カンナイ</t>
    </rPh>
    <rPh sb="30" eb="32">
      <t>カダイ</t>
    </rPh>
    <rPh sb="33" eb="37">
      <t>ユウセンジュンイ</t>
    </rPh>
    <rPh sb="38" eb="40">
      <t>ケッテイ</t>
    </rPh>
    <rPh sb="41" eb="45">
      <t>トリクミモクヒョウ</t>
    </rPh>
    <rPh sb="46" eb="47">
      <t>アン</t>
    </rPh>
    <rPh sb="51" eb="55">
      <t>イケンコウカン</t>
    </rPh>
    <rPh sb="56" eb="57">
      <t>オコナ</t>
    </rPh>
    <rPh sb="60" eb="64">
      <t>トリクミモクヒョウ</t>
    </rPh>
    <rPh sb="65" eb="66">
      <t>アン</t>
    </rPh>
    <rPh sb="72" eb="76">
      <t>イケンコウカン</t>
    </rPh>
    <rPh sb="80" eb="82">
      <t>ケッテイ</t>
    </rPh>
    <rPh sb="86" eb="87">
      <t>イタ</t>
    </rPh>
    <rPh sb="95" eb="97">
      <t>カダイ</t>
    </rPh>
    <rPh sb="117" eb="119">
      <t>ジゼン</t>
    </rPh>
    <rPh sb="127" eb="131">
      <t>トリクミモクヒョウ</t>
    </rPh>
    <rPh sb="132" eb="133">
      <t>カン</t>
    </rPh>
    <rPh sb="142" eb="144">
      <t>カイメ</t>
    </rPh>
    <rPh sb="145" eb="147">
      <t>カイギ</t>
    </rPh>
    <rPh sb="148" eb="150">
      <t>トリクミ</t>
    </rPh>
    <rPh sb="150" eb="152">
      <t>ケイカク</t>
    </rPh>
    <rPh sb="153" eb="157">
      <t>ヒョウカシヒョウ</t>
    </rPh>
    <rPh sb="161" eb="163">
      <t>ケントウ</t>
    </rPh>
    <rPh sb="168" eb="170">
      <t>テイジ</t>
    </rPh>
    <phoneticPr fontId="2"/>
  </si>
  <si>
    <t xml:space="preserve">【結果】
会議当日までに事前に、取組目標に関するアンケート集計ができたことにより、当日スムーズに取組目標が決定(「野菜に関する取組」となった)。各機関が自組織で取組めそうな内容について、取組の計画・評価指標の案を作成し、意見交換できた。
【課題】
今年度中から自組織での取組を開始できた機関については、協議会にて取組報告を行い、共有をはかる。
</t>
    <rPh sb="1" eb="3">
      <t>ケッカ</t>
    </rPh>
    <rPh sb="5" eb="7">
      <t>カイギ</t>
    </rPh>
    <rPh sb="7" eb="9">
      <t>トウジツ</t>
    </rPh>
    <rPh sb="12" eb="14">
      <t>ジゼン</t>
    </rPh>
    <rPh sb="16" eb="20">
      <t>トリクミモクヒョウ</t>
    </rPh>
    <rPh sb="21" eb="22">
      <t>カン</t>
    </rPh>
    <rPh sb="29" eb="31">
      <t>シュウケイ</t>
    </rPh>
    <rPh sb="41" eb="43">
      <t>トウジツ</t>
    </rPh>
    <rPh sb="48" eb="52">
      <t>トリクミモクヒョウ</t>
    </rPh>
    <rPh sb="53" eb="55">
      <t>ケッテイ</t>
    </rPh>
    <rPh sb="72" eb="73">
      <t>カク</t>
    </rPh>
    <rPh sb="73" eb="75">
      <t>キカン</t>
    </rPh>
    <rPh sb="76" eb="79">
      <t>ジソシキ</t>
    </rPh>
    <rPh sb="80" eb="81">
      <t>ト</t>
    </rPh>
    <rPh sb="81" eb="82">
      <t>ク</t>
    </rPh>
    <rPh sb="86" eb="88">
      <t>ナイヨウ</t>
    </rPh>
    <rPh sb="93" eb="95">
      <t>トリクミ</t>
    </rPh>
    <rPh sb="96" eb="98">
      <t>ケイカク</t>
    </rPh>
    <rPh sb="99" eb="103">
      <t>ヒョウカシヒョウ</t>
    </rPh>
    <rPh sb="104" eb="105">
      <t>アン</t>
    </rPh>
    <rPh sb="106" eb="108">
      <t>サクセイ</t>
    </rPh>
    <rPh sb="110" eb="114">
      <t>イケンコウカン</t>
    </rPh>
    <rPh sb="120" eb="122">
      <t>カダイ</t>
    </rPh>
    <rPh sb="130" eb="133">
      <t>ジソシキ</t>
    </rPh>
    <rPh sb="156" eb="160">
      <t>トリクミホウコク</t>
    </rPh>
    <rPh sb="161" eb="162">
      <t>オコナ</t>
    </rPh>
    <rPh sb="164" eb="166">
      <t>キョウユウ</t>
    </rPh>
    <phoneticPr fontId="2"/>
  </si>
  <si>
    <t>【結果】
今年度から、全国保険協会大阪支部と大阪産業保健総合支援センターに健康づくりに関する計画の推進等に係る会議に参画してもらい、地域と職域での健康課題や取組等について意見交換を行いました。
【課題】
対象者の居住地と勤務地が異なることが多く、単一の市町村が進めるのは難しい。</t>
    <rPh sb="1" eb="3">
      <t>ケッカ</t>
    </rPh>
    <rPh sb="5" eb="8">
      <t>コンネンド</t>
    </rPh>
    <rPh sb="11" eb="17">
      <t>ゼンコクホケンキョウカイ</t>
    </rPh>
    <rPh sb="17" eb="21">
      <t>オオサカシブ</t>
    </rPh>
    <rPh sb="22" eb="28">
      <t>オオサカサンギョウホケン</t>
    </rPh>
    <rPh sb="28" eb="32">
      <t>ソウゴウシエン</t>
    </rPh>
    <rPh sb="37" eb="39">
      <t>ケンコウ</t>
    </rPh>
    <rPh sb="43" eb="44">
      <t>カン</t>
    </rPh>
    <rPh sb="46" eb="48">
      <t>ケイカク</t>
    </rPh>
    <rPh sb="49" eb="51">
      <t>スイシン</t>
    </rPh>
    <rPh sb="51" eb="52">
      <t>ナド</t>
    </rPh>
    <rPh sb="53" eb="54">
      <t>カカ</t>
    </rPh>
    <rPh sb="58" eb="60">
      <t>サンカク</t>
    </rPh>
    <rPh sb="66" eb="68">
      <t>チイキ</t>
    </rPh>
    <rPh sb="69" eb="71">
      <t>ショクイキ</t>
    </rPh>
    <rPh sb="73" eb="77">
      <t>ケンコウカダイ</t>
    </rPh>
    <rPh sb="78" eb="80">
      <t>トリクミ</t>
    </rPh>
    <rPh sb="80" eb="81">
      <t>ナド</t>
    </rPh>
    <rPh sb="85" eb="89">
      <t>イケンコウカン</t>
    </rPh>
    <rPh sb="90" eb="91">
      <t>オコナ</t>
    </rPh>
    <rPh sb="98" eb="100">
      <t>カダイ</t>
    </rPh>
    <rPh sb="102" eb="105">
      <t>タイショウシャ</t>
    </rPh>
    <phoneticPr fontId="2"/>
  </si>
  <si>
    <t>【結果】
豊中市内の協会けんぽ被扶養者の集団健診会場にて、市のがん検診受診勧奨を実施（R7.1.22時点で計５回、299人）。「市のがんん検診が無料なの知らなかった」「受けていなかったけど受けてみようかな」等、好意的な意見が多数を占めた。
【課題】
マンパワー、評価方法</t>
    <rPh sb="1" eb="3">
      <t>ケッカ</t>
    </rPh>
    <rPh sb="5" eb="9">
      <t>トヨナカシナイ</t>
    </rPh>
    <rPh sb="10" eb="12">
      <t>キョウカイ</t>
    </rPh>
    <rPh sb="15" eb="19">
      <t>ヒフヨウシャ</t>
    </rPh>
    <rPh sb="20" eb="22">
      <t>シュウダン</t>
    </rPh>
    <rPh sb="22" eb="24">
      <t>ケンシン</t>
    </rPh>
    <rPh sb="24" eb="26">
      <t>カイジョウ</t>
    </rPh>
    <rPh sb="29" eb="30">
      <t>シ</t>
    </rPh>
    <rPh sb="33" eb="35">
      <t>ケンシン</t>
    </rPh>
    <rPh sb="35" eb="37">
      <t>ジュシン</t>
    </rPh>
    <rPh sb="37" eb="39">
      <t>カンショウ</t>
    </rPh>
    <rPh sb="40" eb="42">
      <t>ジッシ</t>
    </rPh>
    <rPh sb="50" eb="52">
      <t>ジテン</t>
    </rPh>
    <rPh sb="53" eb="54">
      <t>ケイ</t>
    </rPh>
    <rPh sb="55" eb="56">
      <t>カイ</t>
    </rPh>
    <rPh sb="60" eb="61">
      <t>ニン</t>
    </rPh>
    <rPh sb="64" eb="65">
      <t>シ</t>
    </rPh>
    <rPh sb="69" eb="71">
      <t>ケンシン</t>
    </rPh>
    <rPh sb="72" eb="74">
      <t>ムリョウ</t>
    </rPh>
    <rPh sb="76" eb="77">
      <t>シ</t>
    </rPh>
    <rPh sb="84" eb="85">
      <t>ウ</t>
    </rPh>
    <rPh sb="94" eb="95">
      <t>ウ</t>
    </rPh>
    <rPh sb="103" eb="104">
      <t>ナド</t>
    </rPh>
    <rPh sb="105" eb="108">
      <t>コウイテキ</t>
    </rPh>
    <rPh sb="109" eb="111">
      <t>イケン</t>
    </rPh>
    <rPh sb="112" eb="114">
      <t>タスウ</t>
    </rPh>
    <rPh sb="115" eb="116">
      <t>シ</t>
    </rPh>
    <rPh sb="121" eb="123">
      <t>カダイ</t>
    </rPh>
    <rPh sb="131" eb="133">
      <t>ヒョウカ</t>
    </rPh>
    <rPh sb="133" eb="135">
      <t>ホウホウ</t>
    </rPh>
    <phoneticPr fontId="2"/>
  </si>
  <si>
    <t>【目的】
がん検診等を実施していない保険者の被保険者・その被扶養者に対し、市のけんしんを周知し受診勧奨することで、自身の健康管理に役立ててもらう。
【内容】
豊中市内の協会けんぽ被扶養者の集団健診において、市のがん検診受診勧奨を実施　
【対象】
協会けんぽの被扶養者</t>
    <rPh sb="7" eb="9">
      <t>ケンシン</t>
    </rPh>
    <rPh sb="9" eb="10">
      <t>トウ</t>
    </rPh>
    <rPh sb="11" eb="13">
      <t>ジッシ</t>
    </rPh>
    <rPh sb="18" eb="21">
      <t>ホケンシャ</t>
    </rPh>
    <rPh sb="22" eb="26">
      <t>ヒホケンシャ</t>
    </rPh>
    <rPh sb="29" eb="33">
      <t>ヒフヨウシャ</t>
    </rPh>
    <rPh sb="34" eb="35">
      <t>タイ</t>
    </rPh>
    <rPh sb="37" eb="38">
      <t>シ</t>
    </rPh>
    <rPh sb="44" eb="46">
      <t>シュウチ</t>
    </rPh>
    <rPh sb="47" eb="49">
      <t>ジュシン</t>
    </rPh>
    <rPh sb="49" eb="51">
      <t>カンショウ</t>
    </rPh>
    <rPh sb="57" eb="59">
      <t>ジシン</t>
    </rPh>
    <rPh sb="60" eb="62">
      <t>ケンコウ</t>
    </rPh>
    <rPh sb="62" eb="64">
      <t>カンリ</t>
    </rPh>
    <rPh sb="65" eb="67">
      <t>ヤクダ</t>
    </rPh>
    <rPh sb="79" eb="83">
      <t>トヨナカシナイ</t>
    </rPh>
    <rPh sb="84" eb="86">
      <t>キョウカイ</t>
    </rPh>
    <rPh sb="89" eb="93">
      <t>ヒフヨウシャ</t>
    </rPh>
    <rPh sb="94" eb="96">
      <t>シュウダン</t>
    </rPh>
    <rPh sb="96" eb="98">
      <t>ケンシン</t>
    </rPh>
    <rPh sb="107" eb="109">
      <t>ケンシン</t>
    </rPh>
    <rPh sb="109" eb="111">
      <t>ジュシン</t>
    </rPh>
    <rPh sb="111" eb="113">
      <t>カンショウ</t>
    </rPh>
    <rPh sb="114" eb="116">
      <t>ジッシ</t>
    </rPh>
    <rPh sb="123" eb="125">
      <t>キョウカイ</t>
    </rPh>
    <rPh sb="129" eb="133">
      <t>ヒフヨウシャ</t>
    </rPh>
    <phoneticPr fontId="2"/>
  </si>
  <si>
    <t>【結果】
日   時：10月22日（水）14：00～16：00
参加数：19機関　29人
健康やまちの魅力等、府民へ発信したい情報をうわさとして街中に掲出することをめざして、啓発内容を検討。
参加者の事後アンケートにて、全員から「健康的なまちづくりを考えるのに役立った」、90％から「健康づくりに取り組む意欲が高まった」と回答が得られた。
【課題】
今後も、協議会としての具体的な取組実施をめざして、関係機関が主体的に臨みたいと思える実務担当者向けのワークショップや研修会等の企画が必要。</t>
    <rPh sb="1" eb="3">
      <t>ケッカ</t>
    </rPh>
    <rPh sb="13" eb="14">
      <t>ガツ</t>
    </rPh>
    <rPh sb="16" eb="17">
      <t>ニチ</t>
    </rPh>
    <rPh sb="18" eb="19">
      <t>スイ</t>
    </rPh>
    <rPh sb="32" eb="34">
      <t>サンカ</t>
    </rPh>
    <rPh sb="34" eb="35">
      <t>スウ</t>
    </rPh>
    <rPh sb="38" eb="40">
      <t>キカン</t>
    </rPh>
    <rPh sb="43" eb="44">
      <t>ニン</t>
    </rPh>
    <rPh sb="45" eb="47">
      <t>ケンコウ</t>
    </rPh>
    <rPh sb="51" eb="53">
      <t>ミリョク</t>
    </rPh>
    <rPh sb="53" eb="54">
      <t>トウ</t>
    </rPh>
    <rPh sb="55" eb="57">
      <t>フミン</t>
    </rPh>
    <rPh sb="58" eb="60">
      <t>ハッシン</t>
    </rPh>
    <rPh sb="63" eb="65">
      <t>ジョウホウ</t>
    </rPh>
    <rPh sb="72" eb="74">
      <t>マチナカ</t>
    </rPh>
    <rPh sb="75" eb="77">
      <t>ケイシュツ</t>
    </rPh>
    <rPh sb="87" eb="89">
      <t>ケイハツ</t>
    </rPh>
    <rPh sb="89" eb="91">
      <t>ナイヨウ</t>
    </rPh>
    <rPh sb="92" eb="94">
      <t>ケントウ</t>
    </rPh>
    <rPh sb="96" eb="99">
      <t>サンカシャ</t>
    </rPh>
    <rPh sb="100" eb="102">
      <t>ジゴ</t>
    </rPh>
    <rPh sb="110" eb="112">
      <t>ゼンイン</t>
    </rPh>
    <rPh sb="171" eb="173">
      <t>カダイ</t>
    </rPh>
    <rPh sb="175" eb="177">
      <t>コンゴ</t>
    </rPh>
    <rPh sb="179" eb="182">
      <t>キョウギカイ</t>
    </rPh>
    <rPh sb="186" eb="189">
      <t>グタイテキ</t>
    </rPh>
    <rPh sb="190" eb="192">
      <t>トリクミ</t>
    </rPh>
    <rPh sb="192" eb="194">
      <t>ジッシ</t>
    </rPh>
    <rPh sb="200" eb="204">
      <t>カンケイキカン</t>
    </rPh>
    <rPh sb="205" eb="208">
      <t>シュタイテキ</t>
    </rPh>
    <rPh sb="209" eb="210">
      <t>ノゾ</t>
    </rPh>
    <rPh sb="214" eb="215">
      <t>オモ</t>
    </rPh>
    <rPh sb="217" eb="222">
      <t>ジツムタントウシャ</t>
    </rPh>
    <rPh sb="222" eb="223">
      <t>ム</t>
    </rPh>
    <rPh sb="233" eb="236">
      <t>ケンシュウカイ</t>
    </rPh>
    <rPh sb="236" eb="237">
      <t>ナド</t>
    </rPh>
    <rPh sb="238" eb="240">
      <t>キカク</t>
    </rPh>
    <rPh sb="241" eb="243">
      <t>ヒツヨウ</t>
    </rPh>
    <phoneticPr fontId="2"/>
  </si>
  <si>
    <t>【目的】
「健康寿命の延伸」に向けて、健康づくり及び食育推進に関係する団体等の連携を図り、各団体の効果的な取組を推進すること。
【内容】
健康づくり及び食育推進に関係する団体等が集まり、意見交換などを行う交流会を実施。
【対象】
健康たかつき２１ネットワーク会員（医師会、歯科医師会、薬剤師会などの保健医療関係団体、福祉・介護関係機関、教育関係機関、企業・職域関係機関、マスメディア、ボランティア・NPO、地域、行政等、６３団体）</t>
    <rPh sb="6" eb="8">
      <t>ケンコウ</t>
    </rPh>
    <rPh sb="8" eb="10">
      <t>ジュミョウ</t>
    </rPh>
    <rPh sb="11" eb="13">
      <t>エンシン</t>
    </rPh>
    <rPh sb="15" eb="16">
      <t>ム</t>
    </rPh>
    <rPh sb="45" eb="46">
      <t>カク</t>
    </rPh>
    <rPh sb="46" eb="48">
      <t>ダンタイ</t>
    </rPh>
    <rPh sb="89" eb="90">
      <t>アツ</t>
    </rPh>
    <rPh sb="93" eb="95">
      <t>イケン</t>
    </rPh>
    <rPh sb="95" eb="97">
      <t>コウカン</t>
    </rPh>
    <rPh sb="100" eb="101">
      <t>オコナ</t>
    </rPh>
    <rPh sb="102" eb="105">
      <t>コウリュウカイ</t>
    </rPh>
    <rPh sb="106" eb="108">
      <t>ジッシ</t>
    </rPh>
    <rPh sb="115" eb="117">
      <t>ケンコウ</t>
    </rPh>
    <rPh sb="129" eb="131">
      <t>カイイン</t>
    </rPh>
    <rPh sb="132" eb="135">
      <t>イシカイ</t>
    </rPh>
    <rPh sb="136" eb="141">
      <t>シカイシカイ</t>
    </rPh>
    <rPh sb="142" eb="146">
      <t>ヤクザイシカイ</t>
    </rPh>
    <rPh sb="175" eb="177">
      <t>キギョウ</t>
    </rPh>
    <rPh sb="178" eb="180">
      <t>ショクイキ</t>
    </rPh>
    <rPh sb="180" eb="184">
      <t>カンケイキカン</t>
    </rPh>
    <rPh sb="203" eb="205">
      <t>チイキ</t>
    </rPh>
    <rPh sb="206" eb="208">
      <t>ギョウセイ</t>
    </rPh>
    <rPh sb="208" eb="209">
      <t>トウ</t>
    </rPh>
    <rPh sb="212" eb="214">
      <t>ダンタイ</t>
    </rPh>
    <phoneticPr fontId="2"/>
  </si>
  <si>
    <t>【目的】
市民の健康や食育への関心を高め、自発的な健康づくりにつなげる。
【内容】
地域の健康づくり及び食育推進に関係する団体と協働し、市民に向けて、健康増進に関する普及啓発を図るシンポジウム及びイベントを実施。
【対象】市民</t>
    <rPh sb="42" eb="44">
      <t>チイキ</t>
    </rPh>
    <rPh sb="45" eb="47">
      <t>ケンコウ</t>
    </rPh>
    <rPh sb="50" eb="51">
      <t>オヨ</t>
    </rPh>
    <rPh sb="52" eb="54">
      <t>ショクイク</t>
    </rPh>
    <rPh sb="54" eb="56">
      <t>スイシン</t>
    </rPh>
    <rPh sb="57" eb="59">
      <t>カンケイ</t>
    </rPh>
    <rPh sb="61" eb="63">
      <t>ダンタイ</t>
    </rPh>
    <rPh sb="64" eb="66">
      <t>キョウドウ</t>
    </rPh>
    <rPh sb="80" eb="81">
      <t>カン</t>
    </rPh>
    <rPh sb="96" eb="97">
      <t>オヨ</t>
    </rPh>
    <rPh sb="111" eb="113">
      <t>シミン</t>
    </rPh>
    <phoneticPr fontId="2"/>
  </si>
  <si>
    <t>【結果】
・事業所で働く人を対象とした企業枠は３枠利用があり、アンケートで満足と回答があった。事業所でがん検診が実施されない市民に対して乳がん検診の利用機会とすることができた。
・予約用と当日受付用の検診枠を用意して実施。予約用がすぐに定員に達したため当日受付枠のアナウンスをした結果、検診当日の開始時刻に市民が殺到し来所順番があいまいとなる混乱が生じた。
【課題】
・開催場所によって当日受付用の検診枠の運営を考える必要がある。
・また、来年度は今回検診を実施した商業施設実施の近くに乳がん検診を実施可能な医療機関が開業予定であり、出張乳がん検診の実施場所は再考する必要性がある。</t>
    <rPh sb="148" eb="152">
      <t>カイシジコク</t>
    </rPh>
    <rPh sb="159" eb="161">
      <t>ライショ</t>
    </rPh>
    <rPh sb="171" eb="173">
      <t>コンラン</t>
    </rPh>
    <rPh sb="174" eb="175">
      <t>ショウ</t>
    </rPh>
    <rPh sb="195" eb="197">
      <t>ウケツケ</t>
    </rPh>
    <rPh sb="197" eb="198">
      <t>ヨウ</t>
    </rPh>
    <rPh sb="199" eb="201">
      <t>ケンシン</t>
    </rPh>
    <rPh sb="224" eb="226">
      <t>コンカイ</t>
    </rPh>
    <rPh sb="226" eb="228">
      <t>ケンシン</t>
    </rPh>
    <rPh sb="229" eb="231">
      <t>ジッシ</t>
    </rPh>
    <rPh sb="233" eb="235">
      <t>ショウギョウ</t>
    </rPh>
    <rPh sb="235" eb="237">
      <t>シセツ</t>
    </rPh>
    <rPh sb="237" eb="239">
      <t>ジッシ</t>
    </rPh>
    <phoneticPr fontId="2"/>
  </si>
  <si>
    <t>【結果】
・５か所に出務。反応はよく、気になることや検(健)診についての相談があった。　　
・受診者の反応として、「カロリー摂取量が気になるので、どれ位あるか教えてほしい。」、「骨粗鬆症や更年期、コレステロール値が気になる」、「がん検診最近受けていない」といった声が聞かれた。
【課題】
未受診者や受診控えをしている市民への受診勧奨や女性が多いので、骨粗鬆症について等の資料・媒体の準備を来年度はしていく必要あり。また、寝屋川市地域・職域推進会議へは全国健康保険協会大阪支部職員の参加予定のため、当健診の場においても、より連携して健康啓発を実施してく。</t>
    <rPh sb="1" eb="3">
      <t>ケッカ</t>
    </rPh>
    <rPh sb="8" eb="9">
      <t>ショ</t>
    </rPh>
    <rPh sb="10" eb="12">
      <t>シュツム</t>
    </rPh>
    <rPh sb="13" eb="15">
      <t>ハンノウ</t>
    </rPh>
    <rPh sb="19" eb="20">
      <t>キ</t>
    </rPh>
    <rPh sb="36" eb="38">
      <t>ソウダン</t>
    </rPh>
    <rPh sb="167" eb="169">
      <t>ジョセイ</t>
    </rPh>
    <rPh sb="170" eb="171">
      <t>オオ</t>
    </rPh>
    <rPh sb="202" eb="204">
      <t>ヒツヨウ</t>
    </rPh>
    <phoneticPr fontId="2"/>
  </si>
  <si>
    <t>【結果】
 ・四條畷保健所と共同し受診者にアンケートを実施。がん予防、禁煙、栄養バランスのよい食事、お口の健康、適度な運動の５項目の中で関心度が高い項目にシールを貼ってもらい、関心度の高い内容を調査した。がん予防についての興味がある若年層の受診者の声が聞かれた。
・結果は、栄養バランスのよい食事、がん予防、適度な運動が多かった。また、がん検診については興味があるが、検診には行ってないなどの声も聞かれた。
【課題】
・若年層の受診者が多いため、受診者に関心を持ってもらえるようながん検診のブースやチラシ作りを準備していきたい。
・また、令和7年1月15日に四條畷保健所、枚方市、北大阪商工会議所との報告会を開催した中で来年度もがん検診の継続とがん予防、栄養バランス、運動についての啓発をしていくことが決定したため準備と実施に向けて取り組んでいく。</t>
    <rPh sb="1" eb="3">
      <t>ケッカ</t>
    </rPh>
    <rPh sb="10" eb="13">
      <t>ホケンショ</t>
    </rPh>
    <rPh sb="133" eb="135">
      <t>ケッカ</t>
    </rPh>
    <rPh sb="137" eb="139">
      <t>エイヨウ</t>
    </rPh>
    <rPh sb="146" eb="148">
      <t>ショクジ</t>
    </rPh>
    <rPh sb="151" eb="153">
      <t>ヨボウ</t>
    </rPh>
    <rPh sb="154" eb="156">
      <t>テキド</t>
    </rPh>
    <rPh sb="157" eb="159">
      <t>ウンドウ</t>
    </rPh>
    <rPh sb="160" eb="161">
      <t>オオ</t>
    </rPh>
    <rPh sb="205" eb="207">
      <t>カダイ</t>
    </rPh>
    <rPh sb="210" eb="213">
      <t>ジャクネンソウ</t>
    </rPh>
    <rPh sb="214" eb="217">
      <t>ジュシンシャ</t>
    </rPh>
    <rPh sb="218" eb="219">
      <t>オオ</t>
    </rPh>
    <rPh sb="242" eb="244">
      <t>ケンシン</t>
    </rPh>
    <phoneticPr fontId="2"/>
  </si>
  <si>
    <t>【結果】
・例年、大阪公立大学工業高等専門学校の喫煙防止教室で講師派遣依頼があり、２年生を対象に講話を実施。学生たちの大半は、真剣な様子で聴講していた。大学での啓発は通路でリーフレット等を配布する際、反応の良かった学生をそのまま会場内へ誘導し、できるだけ多くの学生に啓発できるよう努めた。
【課題】
・喫煙防止教室では新型たばこの話を盛り込んでいたが、アンケートで「様々な種類のたばこについて取り上げてほしい」と意見があり、来年度は新型たばこについて、さらに情報を加える必要がある。</t>
    <rPh sb="31" eb="33">
      <t>コウシ</t>
    </rPh>
    <rPh sb="76" eb="78">
      <t>ダイガク</t>
    </rPh>
    <rPh sb="80" eb="82">
      <t>ケイハツ</t>
    </rPh>
    <rPh sb="147" eb="149">
      <t>カダイ</t>
    </rPh>
    <rPh sb="151" eb="153">
      <t>キツエン</t>
    </rPh>
    <rPh sb="153" eb="155">
      <t>ボウシ</t>
    </rPh>
    <rPh sb="155" eb="157">
      <t>キョウシツ</t>
    </rPh>
    <phoneticPr fontId="2"/>
  </si>
  <si>
    <t>【結果】
・各組織の取組について共有することができた。
・全体での取組の方向性を承認してもらうことができた。
【課題】
個別で機関を超えた共同実施を行うことは難しい。</t>
    <rPh sb="1" eb="3">
      <t>ケッカ</t>
    </rPh>
    <rPh sb="6" eb="9">
      <t>カクソシキ</t>
    </rPh>
    <rPh sb="10" eb="12">
      <t>トリクミ</t>
    </rPh>
    <rPh sb="16" eb="18">
      <t>キョウユウ</t>
    </rPh>
    <rPh sb="29" eb="31">
      <t>ゼンタイ</t>
    </rPh>
    <rPh sb="33" eb="35">
      <t>トリクミ</t>
    </rPh>
    <rPh sb="36" eb="39">
      <t>ホウコウセイ</t>
    </rPh>
    <rPh sb="40" eb="42">
      <t>ショウニン</t>
    </rPh>
    <rPh sb="56" eb="58">
      <t>カダイ</t>
    </rPh>
    <rPh sb="60" eb="62">
      <t>コベツ</t>
    </rPh>
    <rPh sb="63" eb="65">
      <t>キカン</t>
    </rPh>
    <rPh sb="66" eb="67">
      <t>コ</t>
    </rPh>
    <rPh sb="69" eb="73">
      <t>キョウドウジッシ</t>
    </rPh>
    <rPh sb="74" eb="75">
      <t>オコナ</t>
    </rPh>
    <rPh sb="79" eb="80">
      <t>ムズカ</t>
    </rPh>
    <phoneticPr fontId="2"/>
  </si>
  <si>
    <t>【結果】
・今年度より始まった運動の取組について、各組織での取組が少しずつ広がってきている。
・参加者の事後アンケートにて、68.8％が「自組織で何ができるか自分で考えることができた」の項目において、よくできた、少しできたと回答。
・自由記載で、本会議をきっかけに取組を始めたと回答あり。
【課題】
・商工会も参加したいと思える取組の検討が必要。
・運動について取り組んだことのない機関が多く、メニューの作成など取組内容を考えるのに難しさを感じている。</t>
    <rPh sb="1" eb="3">
      <t>ケッカ</t>
    </rPh>
    <rPh sb="6" eb="9">
      <t>コンネンド</t>
    </rPh>
    <rPh sb="11" eb="12">
      <t>ハジ</t>
    </rPh>
    <rPh sb="15" eb="17">
      <t>ウンドウ</t>
    </rPh>
    <rPh sb="18" eb="20">
      <t>トリクミ</t>
    </rPh>
    <rPh sb="25" eb="28">
      <t>カクソシキ</t>
    </rPh>
    <rPh sb="30" eb="32">
      <t>トリクミ</t>
    </rPh>
    <rPh sb="33" eb="34">
      <t>スコ</t>
    </rPh>
    <rPh sb="37" eb="38">
      <t>ヒロ</t>
    </rPh>
    <rPh sb="48" eb="51">
      <t>サンカシャ</t>
    </rPh>
    <rPh sb="52" eb="54">
      <t>ジゴ</t>
    </rPh>
    <rPh sb="123" eb="126">
      <t>ホンカイギ</t>
    </rPh>
    <rPh sb="132" eb="134">
      <t>トリクミ</t>
    </rPh>
    <rPh sb="135" eb="136">
      <t>ハジ</t>
    </rPh>
    <rPh sb="139" eb="141">
      <t>カイトウ</t>
    </rPh>
    <rPh sb="146" eb="148">
      <t>カダイ</t>
    </rPh>
    <rPh sb="151" eb="154">
      <t>ショウコウカイ</t>
    </rPh>
    <rPh sb="155" eb="157">
      <t>サンカ</t>
    </rPh>
    <rPh sb="161" eb="162">
      <t>オモ</t>
    </rPh>
    <rPh sb="164" eb="166">
      <t>トリクミ</t>
    </rPh>
    <rPh sb="167" eb="169">
      <t>ケントウ</t>
    </rPh>
    <rPh sb="170" eb="172">
      <t>ヒツヨウ</t>
    </rPh>
    <rPh sb="175" eb="177">
      <t>ウンドウ</t>
    </rPh>
    <rPh sb="181" eb="182">
      <t>ト</t>
    </rPh>
    <rPh sb="194" eb="195">
      <t>オオ</t>
    </rPh>
    <rPh sb="202" eb="204">
      <t>サクセイ</t>
    </rPh>
    <rPh sb="206" eb="208">
      <t>トリクミ</t>
    </rPh>
    <rPh sb="208" eb="210">
      <t>ナイヨウ</t>
    </rPh>
    <rPh sb="211" eb="212">
      <t>カンガ</t>
    </rPh>
    <rPh sb="216" eb="217">
      <t>ムズカ</t>
    </rPh>
    <rPh sb="220" eb="221">
      <t>カン</t>
    </rPh>
    <phoneticPr fontId="2"/>
  </si>
  <si>
    <t>【結果（見込み）】
日時：令和７年３月7日実施予定
　・今年度の事業検討部会、けんしん・保健指導向上部会の取組内容を報告予定。
　・次年度事業検討部会の構成機関である事業所と共催にて地域と事業所向けの講演会を開催予定。
　・また次年度のは事業検討部会にて３年間取組を評価しかつ事業所参加者の拡充を目指しオープン会議とする旨報告予定である。
【課題】
健康づくりにおいて職域（事業所）が地域と連携することにメリットを感じる取組を検討する必要がある。</t>
    <rPh sb="1" eb="3">
      <t>ケッカ</t>
    </rPh>
    <rPh sb="4" eb="6">
      <t>ミコ</t>
    </rPh>
    <rPh sb="10" eb="12">
      <t>ニチジ</t>
    </rPh>
    <rPh sb="13" eb="15">
      <t>レイワ</t>
    </rPh>
    <rPh sb="16" eb="17">
      <t>ネン</t>
    </rPh>
    <rPh sb="18" eb="19">
      <t>ガツ</t>
    </rPh>
    <rPh sb="20" eb="21">
      <t>ニチ</t>
    </rPh>
    <rPh sb="21" eb="25">
      <t>ジッシヨテイ</t>
    </rPh>
    <rPh sb="28" eb="31">
      <t>コンネンド</t>
    </rPh>
    <rPh sb="32" eb="38">
      <t>ジギョウケントウブカイ</t>
    </rPh>
    <rPh sb="44" eb="48">
      <t>ホケンシドウ</t>
    </rPh>
    <rPh sb="48" eb="52">
      <t>コウジョウブカイ</t>
    </rPh>
    <rPh sb="53" eb="57">
      <t>トリクミナイヨウ</t>
    </rPh>
    <rPh sb="58" eb="60">
      <t>ホウコク</t>
    </rPh>
    <rPh sb="60" eb="62">
      <t>ヨテイ</t>
    </rPh>
    <rPh sb="66" eb="69">
      <t>ジネンド</t>
    </rPh>
    <rPh sb="69" eb="75">
      <t>ジギョウケントウブカイ</t>
    </rPh>
    <rPh sb="76" eb="80">
      <t>コウセイキカン</t>
    </rPh>
    <rPh sb="83" eb="86">
      <t>ジギョウショ</t>
    </rPh>
    <rPh sb="87" eb="89">
      <t>キョウサイ</t>
    </rPh>
    <rPh sb="91" eb="93">
      <t>チイキ</t>
    </rPh>
    <rPh sb="94" eb="97">
      <t>ジギョウショ</t>
    </rPh>
    <rPh sb="97" eb="98">
      <t>ム</t>
    </rPh>
    <rPh sb="100" eb="103">
      <t>コウエンカイ</t>
    </rPh>
    <rPh sb="104" eb="108">
      <t>カイサイヨテイ</t>
    </rPh>
    <rPh sb="114" eb="117">
      <t>ジネンド</t>
    </rPh>
    <rPh sb="119" eb="125">
      <t>ジギョウケントウブカイ</t>
    </rPh>
    <rPh sb="128" eb="130">
      <t>ネンカン</t>
    </rPh>
    <rPh sb="130" eb="132">
      <t>トリクミ</t>
    </rPh>
    <rPh sb="133" eb="135">
      <t>ヒョウカ</t>
    </rPh>
    <rPh sb="138" eb="141">
      <t>ジギョウショ</t>
    </rPh>
    <rPh sb="141" eb="144">
      <t>サンカシャ</t>
    </rPh>
    <rPh sb="145" eb="147">
      <t>カクジュウ</t>
    </rPh>
    <rPh sb="148" eb="150">
      <t>メザ</t>
    </rPh>
    <rPh sb="155" eb="157">
      <t>カイギ</t>
    </rPh>
    <rPh sb="160" eb="161">
      <t>ムネ</t>
    </rPh>
    <rPh sb="161" eb="163">
      <t>ホウコク</t>
    </rPh>
    <rPh sb="163" eb="165">
      <t>ヨテイ</t>
    </rPh>
    <rPh sb="171" eb="173">
      <t>カダイ</t>
    </rPh>
    <rPh sb="175" eb="177">
      <t>ケンコウ</t>
    </rPh>
    <rPh sb="184" eb="186">
      <t>ショクイキ</t>
    </rPh>
    <rPh sb="187" eb="190">
      <t>ジギョウショ</t>
    </rPh>
    <rPh sb="192" eb="194">
      <t>チイキ</t>
    </rPh>
    <rPh sb="195" eb="197">
      <t>レンケイ</t>
    </rPh>
    <rPh sb="207" eb="208">
      <t>カン</t>
    </rPh>
    <rPh sb="210" eb="212">
      <t>トリクミ</t>
    </rPh>
    <rPh sb="213" eb="215">
      <t>ケントウ</t>
    </rPh>
    <rPh sb="217" eb="219">
      <t>ヒツヨウ</t>
    </rPh>
    <phoneticPr fontId="2"/>
  </si>
  <si>
    <t>【目的】
働く世代や子どもが健診の受診の必要性や自身の健康づくりについて考えることができる。
【内容】
大東の工場等企業が行うオープンファクトリーにおいて保健所ブースを出展し健康づくりの啓発を行った
【対象】
イベントに参加している幼児から成人及びイベント主催側の事業所職員
　　　　</t>
    <rPh sb="1" eb="3">
      <t>モクテキ</t>
    </rPh>
    <rPh sb="5" eb="6">
      <t>ハタラ</t>
    </rPh>
    <rPh sb="7" eb="9">
      <t>セダイ</t>
    </rPh>
    <rPh sb="14" eb="16">
      <t>ケンシン</t>
    </rPh>
    <rPh sb="17" eb="19">
      <t>ジュシン</t>
    </rPh>
    <rPh sb="20" eb="23">
      <t>ヒツヨウセイ</t>
    </rPh>
    <rPh sb="24" eb="26">
      <t>ジシン</t>
    </rPh>
    <rPh sb="27" eb="29">
      <t>ケンコウ</t>
    </rPh>
    <rPh sb="36" eb="37">
      <t>カンガ</t>
    </rPh>
    <rPh sb="48" eb="50">
      <t>ナイヨウ</t>
    </rPh>
    <rPh sb="55" eb="57">
      <t>コウジョウ</t>
    </rPh>
    <rPh sb="57" eb="58">
      <t>トウ</t>
    </rPh>
    <rPh sb="58" eb="60">
      <t>キギョウ</t>
    </rPh>
    <rPh sb="61" eb="62">
      <t>オコナ</t>
    </rPh>
    <rPh sb="77" eb="80">
      <t>ホケンショ</t>
    </rPh>
    <rPh sb="84" eb="86">
      <t>シュッテン</t>
    </rPh>
    <rPh sb="87" eb="89">
      <t>ケンコウ</t>
    </rPh>
    <rPh sb="96" eb="97">
      <t>オコナ</t>
    </rPh>
    <rPh sb="101" eb="103">
      <t>タイショウ</t>
    </rPh>
    <phoneticPr fontId="2"/>
  </si>
  <si>
    <t>【結果】
来場者数198人 保健所ブースの参加者数246人（延数）
・保健所ブースに①ベジチェック②V.O.S.オブジェへの食生活目標記載③タバコ・災害クイズの体験型イベントを設置。体験型イベントでありこどもとその保護者の参加が多かった。
・子どもの好奇心を刺激するベジチェックやクイズ等により健康づくりを普段意識していない無関心層へも健康づくりの啓発を行うことができた。
【課題】
次年度も健康づくりの啓発の場として啓発内容を検討しより効果的な啓発を行う必要がある。</t>
    <rPh sb="177" eb="178">
      <t>オコナ</t>
    </rPh>
    <phoneticPr fontId="2"/>
  </si>
  <si>
    <t>【結果】
大東商工会議所
　日時：①令和6年7月16日（火）13時30分～16時30分
　　　　　　②令和6年11月20日（水）13時30分～16時30分
　健診受診者：①74名　②62名
北大阪商工会議所交野支所　
　日時：令和６年7月30日（火）９時15分～12時　
　参加者：96名
・健康に関するリーフレットや啓発物品を配布した。
・パネルにてがん健診についての啓発、健康に関してどの項目に関心があるか（がん予防、禁煙、栄養バランスの良い、食事、お口の健康、適度な運動）46名に聞き取り調査を実施（複数回答）。
結果お口の健康に関心がある30名、がん予防が29名、バランスの良い食事26名、適度な運動が18名、禁煙が７名であった。
【課題】
健診がスムーズに流れ聞き取り調査を実施する時間が確保できず。働く世代の健康に関するニーズを今後も把握し効果的な啓発実施を検討する必要がある。</t>
    <rPh sb="1" eb="3">
      <t>ケッカ</t>
    </rPh>
    <rPh sb="5" eb="7">
      <t>ダイトウ</t>
    </rPh>
    <rPh sb="7" eb="9">
      <t>ショウコウ</t>
    </rPh>
    <rPh sb="9" eb="12">
      <t>カイギショ</t>
    </rPh>
    <rPh sb="14" eb="16">
      <t>ニチジ</t>
    </rPh>
    <rPh sb="32" eb="33">
      <t>ジ</t>
    </rPh>
    <rPh sb="35" eb="36">
      <t>フン</t>
    </rPh>
    <rPh sb="39" eb="40">
      <t>ジ</t>
    </rPh>
    <rPh sb="42" eb="43">
      <t>フン</t>
    </rPh>
    <rPh sb="79" eb="81">
      <t>ケンシン</t>
    </rPh>
    <rPh sb="81" eb="83">
      <t>ジュシン</t>
    </rPh>
    <rPh sb="83" eb="84">
      <t>シャ</t>
    </rPh>
    <rPh sb="88" eb="89">
      <t>メイ</t>
    </rPh>
    <rPh sb="93" eb="94">
      <t>メイ</t>
    </rPh>
    <rPh sb="110" eb="112">
      <t>ニチジ</t>
    </rPh>
    <rPh sb="137" eb="140">
      <t>サンカシャ</t>
    </rPh>
    <rPh sb="143" eb="144">
      <t>メイ</t>
    </rPh>
    <rPh sb="146" eb="148">
      <t>ケンコウ</t>
    </rPh>
    <rPh sb="149" eb="150">
      <t>カン</t>
    </rPh>
    <rPh sb="159" eb="163">
      <t>ケイハツブッピン</t>
    </rPh>
    <rPh sb="164" eb="166">
      <t>ハイフ</t>
    </rPh>
    <rPh sb="178" eb="180">
      <t>ケンシン</t>
    </rPh>
    <rPh sb="185" eb="187">
      <t>ケイハツ</t>
    </rPh>
    <rPh sb="188" eb="190">
      <t>ケンコウ</t>
    </rPh>
    <rPh sb="191" eb="192">
      <t>カン</t>
    </rPh>
    <rPh sb="196" eb="198">
      <t>コウモク</t>
    </rPh>
    <rPh sb="199" eb="201">
      <t>カンシン</t>
    </rPh>
    <rPh sb="241" eb="242">
      <t>メイ</t>
    </rPh>
    <rPh sb="243" eb="244">
      <t>キ</t>
    </rPh>
    <rPh sb="245" eb="246">
      <t>ト</t>
    </rPh>
    <rPh sb="247" eb="249">
      <t>チョウサ</t>
    </rPh>
    <rPh sb="250" eb="252">
      <t>ジッシ</t>
    </rPh>
    <rPh sb="253" eb="257">
      <t>フクスウカイトウ</t>
    </rPh>
    <rPh sb="260" eb="262">
      <t>ケッカ</t>
    </rPh>
    <rPh sb="263" eb="264">
      <t>クチ</t>
    </rPh>
    <rPh sb="265" eb="267">
      <t>ケンコウ</t>
    </rPh>
    <rPh sb="268" eb="270">
      <t>カンシン</t>
    </rPh>
    <rPh sb="275" eb="276">
      <t>メイ</t>
    </rPh>
    <rPh sb="279" eb="281">
      <t>ヨボウ</t>
    </rPh>
    <rPh sb="284" eb="285">
      <t>メイ</t>
    </rPh>
    <rPh sb="291" eb="292">
      <t>ヨ</t>
    </rPh>
    <rPh sb="293" eb="295">
      <t>ショクジ</t>
    </rPh>
    <rPh sb="297" eb="298">
      <t>メイ</t>
    </rPh>
    <rPh sb="299" eb="301">
      <t>テキド</t>
    </rPh>
    <rPh sb="302" eb="304">
      <t>ウンドウ</t>
    </rPh>
    <rPh sb="307" eb="308">
      <t>メイ</t>
    </rPh>
    <rPh sb="309" eb="311">
      <t>キンエン</t>
    </rPh>
    <rPh sb="313" eb="314">
      <t>メイ</t>
    </rPh>
    <rPh sb="321" eb="323">
      <t>カダイ</t>
    </rPh>
    <rPh sb="342" eb="344">
      <t>ジッシ</t>
    </rPh>
    <phoneticPr fontId="2"/>
  </si>
  <si>
    <t xml:space="preserve">【目的】
健康に対する意識を高め、生活習慣改善を図る
【内容】
商工会・商工会議所実施の集団健診時にがん検診に関する啓発を行う（通年）
【対象】
管内商工会・商工会議所の健診受診者
</t>
    <rPh sb="1" eb="3">
      <t>モクテキ</t>
    </rPh>
    <rPh sb="5" eb="7">
      <t>ケンコウ</t>
    </rPh>
    <rPh sb="8" eb="9">
      <t>タイ</t>
    </rPh>
    <rPh sb="11" eb="13">
      <t>イシキ</t>
    </rPh>
    <rPh sb="14" eb="15">
      <t>タカ</t>
    </rPh>
    <rPh sb="17" eb="23">
      <t>セイカツシュウカンカイゼン</t>
    </rPh>
    <rPh sb="24" eb="25">
      <t>ハカ</t>
    </rPh>
    <rPh sb="28" eb="30">
      <t>ナイヨウ</t>
    </rPh>
    <rPh sb="32" eb="35">
      <t>ショウコウカイ</t>
    </rPh>
    <rPh sb="36" eb="38">
      <t>ショウコウ</t>
    </rPh>
    <rPh sb="38" eb="41">
      <t>カイギショ</t>
    </rPh>
    <rPh sb="41" eb="43">
      <t>ジッシ</t>
    </rPh>
    <rPh sb="44" eb="46">
      <t>シュウダン</t>
    </rPh>
    <rPh sb="46" eb="48">
      <t>ケンシン</t>
    </rPh>
    <rPh sb="48" eb="49">
      <t>ジ</t>
    </rPh>
    <rPh sb="52" eb="54">
      <t>ケンシン</t>
    </rPh>
    <rPh sb="55" eb="56">
      <t>カン</t>
    </rPh>
    <rPh sb="58" eb="60">
      <t>ケイハツ</t>
    </rPh>
    <rPh sb="61" eb="62">
      <t>オコナ</t>
    </rPh>
    <rPh sb="64" eb="66">
      <t>ツウネン</t>
    </rPh>
    <rPh sb="69" eb="71">
      <t>タイショウ</t>
    </rPh>
    <rPh sb="73" eb="75">
      <t>カンナイ</t>
    </rPh>
    <rPh sb="75" eb="78">
      <t>ショウコウカイ</t>
    </rPh>
    <rPh sb="79" eb="81">
      <t>ショウコウ</t>
    </rPh>
    <rPh sb="81" eb="84">
      <t>カイギショ</t>
    </rPh>
    <rPh sb="85" eb="87">
      <t>ケンシン</t>
    </rPh>
    <rPh sb="87" eb="88">
      <t>ウケ</t>
    </rPh>
    <rPh sb="88" eb="89">
      <t>ミ</t>
    </rPh>
    <rPh sb="89" eb="90">
      <t>シャ</t>
    </rPh>
    <phoneticPr fontId="2"/>
  </si>
  <si>
    <t>【結果】
・時間がない働く世代や料理が苦手な人でも調理しやすいような野菜たっぷり簡単レシピを地域活動栄養士会と連携して考案。毎月19日（食育の日）に合わせて、SNSにてレシピを掲載。
・SNSについて、Instagramのフォロワー数は143、閲覧数は１投稿あたり30～180、いいねの数は１投稿あたり1～15で推移している。一方、Facebookのフォロワー数は139、閲覧数は１投稿あたり15～105、いいねの数は１投稿あたり1～５で推移している。
・世界禁煙デーや健康増進普及月間に合わせて健康情報を発信。
【課題】
調理動画の要望の声もあるが、職場のパソコン環境では動画作成が困難で個人のスマホ等を活用しなければならない。</t>
    <rPh sb="46" eb="50">
      <t>チイキカツドウ</t>
    </rPh>
    <rPh sb="116" eb="117">
      <t>カズ</t>
    </rPh>
    <rPh sb="122" eb="125">
      <t>エツランスウ</t>
    </rPh>
    <rPh sb="127" eb="129">
      <t>トウコウ</t>
    </rPh>
    <rPh sb="143" eb="144">
      <t>カズ</t>
    </rPh>
    <rPh sb="146" eb="148">
      <t>トウコウ</t>
    </rPh>
    <rPh sb="156" eb="158">
      <t>スイイ</t>
    </rPh>
    <rPh sb="163" eb="165">
      <t>イッポウ</t>
    </rPh>
    <rPh sb="180" eb="181">
      <t>カズ</t>
    </rPh>
    <rPh sb="186" eb="188">
      <t>エツラン</t>
    </rPh>
    <rPh sb="188" eb="189">
      <t>カズ</t>
    </rPh>
    <rPh sb="191" eb="193">
      <t>トウコウ</t>
    </rPh>
    <rPh sb="207" eb="208">
      <t>カズ</t>
    </rPh>
    <rPh sb="210" eb="212">
      <t>トウコウ</t>
    </rPh>
    <rPh sb="219" eb="221">
      <t>スイイ</t>
    </rPh>
    <rPh sb="228" eb="230">
      <t>セカイ</t>
    </rPh>
    <rPh sb="230" eb="232">
      <t>キンエン</t>
    </rPh>
    <rPh sb="235" eb="243">
      <t>ケンコウゾウシンフキュウゲッカン</t>
    </rPh>
    <rPh sb="244" eb="245">
      <t>ア</t>
    </rPh>
    <rPh sb="248" eb="252">
      <t>ケンコウジョウホウ</t>
    </rPh>
    <rPh sb="253" eb="255">
      <t>ハッシン</t>
    </rPh>
    <phoneticPr fontId="2"/>
  </si>
  <si>
    <t xml:space="preserve">【目的】
働く世代の健康に対する意識を高め、生活習慣改善を図る
【内容】
減塩食に関するレシピの周知、健康に関する情報の発信。（世界禁煙デー、健康増進普及月間等）（通年）
【対象】
府民
</t>
    <rPh sb="71" eb="75">
      <t>ケンコウゾウシン</t>
    </rPh>
    <rPh sb="75" eb="79">
      <t>フキュウゲッカン</t>
    </rPh>
    <phoneticPr fontId="2"/>
  </si>
  <si>
    <t>【目的】
健康無関心層を含めた、市民に対して、地域の健康課題をテーマとした啓発を行う。
【内容】
交野市内大型スーパーマーケット及び交野市と連携し、市民対象にがん検診受診勧奨、高血圧予防啓発事業を実施（年４回実施）。
【対象】
管内在住住民及び府民</t>
    <rPh sb="101" eb="102">
      <t>ネン</t>
    </rPh>
    <rPh sb="103" eb="104">
      <t>カイ</t>
    </rPh>
    <rPh sb="104" eb="106">
      <t>ジッシ</t>
    </rPh>
    <phoneticPr fontId="2"/>
  </si>
  <si>
    <t>【目的】
職域保健を担う産業保健関係者、企業、医療保険者等の関係団体と連携し、地域と職域の健康課題を共有し、共通認識を持つことで地域・職域連携の推進を図ること
【内容】
市の課題共有、ワークショップ、課題解決のための取り組み内容の共有
＜構成員＞労働衛生、産業保健、保健・医療、栄養、運動・身体活動、保険者、経済、行政の関係者</t>
    <rPh sb="85" eb="86">
      <t>シ</t>
    </rPh>
    <rPh sb="87" eb="89">
      <t>カダイ</t>
    </rPh>
    <rPh sb="89" eb="91">
      <t>キョウユウ</t>
    </rPh>
    <rPh sb="100" eb="102">
      <t>カダイ</t>
    </rPh>
    <rPh sb="102" eb="104">
      <t>カイケツ</t>
    </rPh>
    <rPh sb="108" eb="109">
      <t>ト</t>
    </rPh>
    <rPh sb="110" eb="111">
      <t>ク</t>
    </rPh>
    <rPh sb="112" eb="114">
      <t>ナイヨウ</t>
    </rPh>
    <rPh sb="115" eb="117">
      <t>キョウユウ</t>
    </rPh>
    <rPh sb="119" eb="122">
      <t>コウセイイン</t>
    </rPh>
    <phoneticPr fontId="2"/>
  </si>
  <si>
    <t>【目的】
市内企業が行っている従業員の健康づくりに関する事例紹介などを通し健康経営について普及啓発すること
＜連携団体＞スポーツ協会
開催日：令和７年３月４日</t>
    <rPh sb="5" eb="7">
      <t>シナイ</t>
    </rPh>
    <rPh sb="7" eb="9">
      <t>キギョウ</t>
    </rPh>
    <rPh sb="10" eb="11">
      <t>オコナ</t>
    </rPh>
    <rPh sb="15" eb="18">
      <t>ジュウギョウイン</t>
    </rPh>
    <rPh sb="19" eb="21">
      <t>ケンコウ</t>
    </rPh>
    <rPh sb="25" eb="26">
      <t>カン</t>
    </rPh>
    <rPh sb="28" eb="30">
      <t>ジレイ</t>
    </rPh>
    <rPh sb="30" eb="32">
      <t>ショウカイ</t>
    </rPh>
    <rPh sb="35" eb="36">
      <t>トオ</t>
    </rPh>
    <rPh sb="37" eb="41">
      <t>ケンコウケイエイ</t>
    </rPh>
    <rPh sb="45" eb="47">
      <t>フキュウ</t>
    </rPh>
    <rPh sb="47" eb="49">
      <t>ケイハツ</t>
    </rPh>
    <rPh sb="55" eb="57">
      <t>レンケイ</t>
    </rPh>
    <rPh sb="57" eb="59">
      <t>ダンタイ</t>
    </rPh>
    <rPh sb="64" eb="66">
      <t>キョウカイ</t>
    </rPh>
    <rPh sb="67" eb="70">
      <t>カイサイビ</t>
    </rPh>
    <rPh sb="71" eb="72">
      <t>レイ</t>
    </rPh>
    <rPh sb="72" eb="73">
      <t>カズ</t>
    </rPh>
    <rPh sb="74" eb="75">
      <t>ネン</t>
    </rPh>
    <rPh sb="76" eb="77">
      <t>ガツ</t>
    </rPh>
    <rPh sb="78" eb="79">
      <t>ニチ</t>
    </rPh>
    <phoneticPr fontId="2"/>
  </si>
  <si>
    <t>【課題】
事例発表に積極的な企業が少なく、また、市内企業の参加が少なくなっている</t>
    <rPh sb="1" eb="3">
      <t>カダイ</t>
    </rPh>
    <rPh sb="5" eb="9">
      <t>ジレイハッピョウ</t>
    </rPh>
    <rPh sb="10" eb="13">
      <t>セッキョクテキ</t>
    </rPh>
    <rPh sb="14" eb="16">
      <t>キギョウ</t>
    </rPh>
    <rPh sb="17" eb="18">
      <t>スク</t>
    </rPh>
    <rPh sb="24" eb="26">
      <t>シナイ</t>
    </rPh>
    <rPh sb="26" eb="28">
      <t>キギョウ</t>
    </rPh>
    <rPh sb="29" eb="31">
      <t>サンカ</t>
    </rPh>
    <rPh sb="32" eb="33">
      <t>スク</t>
    </rPh>
    <phoneticPr fontId="2"/>
  </si>
  <si>
    <t xml:space="preserve">【目的】
・企業が従業員の健康づくりに取り組めるよう市内企業へ健康経営について普及啓発を行うこと
・企業の生産性向上にもつながる従業員の健康づくりに向け、市内企業同士の情報交換などを行う
【内容】
健康経営や枚方市の支援体制についてセミナー・測定会
　R6.6　北大阪商工会議所と実施済み
　R6.10、R7.1に開催予定
　その他、随時受付しており、年複数回実施予定
</t>
    <rPh sb="140" eb="142">
      <t>ジッシ</t>
    </rPh>
    <rPh sb="142" eb="143">
      <t>ズ</t>
    </rPh>
    <rPh sb="157" eb="159">
      <t>カイサイ</t>
    </rPh>
    <rPh sb="159" eb="161">
      <t>ヨテイ</t>
    </rPh>
    <rPh sb="165" eb="166">
      <t>タ</t>
    </rPh>
    <rPh sb="167" eb="169">
      <t>ズイジ</t>
    </rPh>
    <rPh sb="169" eb="171">
      <t>ウケツケ</t>
    </rPh>
    <rPh sb="176" eb="177">
      <t>ネン</t>
    </rPh>
    <phoneticPr fontId="2"/>
  </si>
  <si>
    <t>【結果】
北大阪商工会議所青年部の例会で実施することで100名の経営者に参加いただけた
【課題】
・普及セミナーから会社での取組に発展する企業が少ない
・毎年開催できる確約がない</t>
    <rPh sb="1" eb="3">
      <t>ケッカ</t>
    </rPh>
    <rPh sb="5" eb="10">
      <t>キタオオサカショウコウ</t>
    </rPh>
    <rPh sb="10" eb="13">
      <t>カイギショ</t>
    </rPh>
    <rPh sb="13" eb="16">
      <t>セイネンブ</t>
    </rPh>
    <rPh sb="17" eb="19">
      <t>レイカイ</t>
    </rPh>
    <rPh sb="20" eb="22">
      <t>ジッシ</t>
    </rPh>
    <rPh sb="30" eb="31">
      <t>メイ</t>
    </rPh>
    <rPh sb="32" eb="35">
      <t>ケイエイシャ</t>
    </rPh>
    <rPh sb="36" eb="38">
      <t>サンカ</t>
    </rPh>
    <rPh sb="45" eb="47">
      <t>カダイ</t>
    </rPh>
    <rPh sb="50" eb="52">
      <t>フキュウ</t>
    </rPh>
    <rPh sb="58" eb="60">
      <t>カイシャ</t>
    </rPh>
    <rPh sb="62" eb="64">
      <t>トリクミ</t>
    </rPh>
    <rPh sb="65" eb="67">
      <t>ハッテン</t>
    </rPh>
    <rPh sb="69" eb="71">
      <t>キギョウ</t>
    </rPh>
    <rPh sb="72" eb="73">
      <t>スク</t>
    </rPh>
    <rPh sb="77" eb="79">
      <t>マイトシ</t>
    </rPh>
    <rPh sb="79" eb="81">
      <t>カイサイ</t>
    </rPh>
    <rPh sb="84" eb="86">
      <t>カクヤク</t>
    </rPh>
    <phoneticPr fontId="2"/>
  </si>
  <si>
    <t>【結果】
・各機関・団体と課題の共有および来年度の事業について具体的な内容の意見交換が実施できた。
・連絡会参加団体のアンケートでは、連絡会についてよかった・大変よかったが100％であった。
【課題】
事業連携協定や公民連携プラットフォームでの公民連携もすすめており、連絡会構成機関と連絡会以外の企業・団体の連携方法について検討が必要</t>
    <rPh sb="1" eb="3">
      <t>ケッカ</t>
    </rPh>
    <rPh sb="6" eb="9">
      <t>カクキカン</t>
    </rPh>
    <rPh sb="10" eb="12">
      <t>ダンタイ</t>
    </rPh>
    <rPh sb="13" eb="15">
      <t>カダイ</t>
    </rPh>
    <rPh sb="16" eb="18">
      <t>キョウユウ</t>
    </rPh>
    <rPh sb="21" eb="24">
      <t>ライネンド</t>
    </rPh>
    <rPh sb="25" eb="27">
      <t>ジギョウ</t>
    </rPh>
    <rPh sb="31" eb="34">
      <t>グタイテキ</t>
    </rPh>
    <rPh sb="35" eb="37">
      <t>ナイヨウ</t>
    </rPh>
    <rPh sb="38" eb="42">
      <t>イケンコウカン</t>
    </rPh>
    <rPh sb="43" eb="45">
      <t>ジッシ</t>
    </rPh>
    <rPh sb="51" eb="54">
      <t>レンラクカイ</t>
    </rPh>
    <rPh sb="54" eb="56">
      <t>サンカ</t>
    </rPh>
    <rPh sb="56" eb="58">
      <t>ダンタイ</t>
    </rPh>
    <rPh sb="67" eb="70">
      <t>レンラクカイ</t>
    </rPh>
    <rPh sb="97" eb="99">
      <t>カダイ</t>
    </rPh>
    <rPh sb="101" eb="107">
      <t>ジギョウレンケイキョウテイ</t>
    </rPh>
    <rPh sb="108" eb="112">
      <t>コウミンレンケイ</t>
    </rPh>
    <rPh sb="122" eb="126">
      <t>コウミンレンケイ</t>
    </rPh>
    <rPh sb="134" eb="137">
      <t>レンラクカイ</t>
    </rPh>
    <rPh sb="137" eb="139">
      <t>コウセイ</t>
    </rPh>
    <rPh sb="139" eb="141">
      <t>キカン</t>
    </rPh>
    <rPh sb="142" eb="144">
      <t>レンラク</t>
    </rPh>
    <rPh sb="144" eb="145">
      <t>カイ</t>
    </rPh>
    <rPh sb="145" eb="147">
      <t>イガイ</t>
    </rPh>
    <rPh sb="148" eb="150">
      <t>キギョウ</t>
    </rPh>
    <rPh sb="151" eb="153">
      <t>ダンタイ</t>
    </rPh>
    <rPh sb="154" eb="156">
      <t>レンケイ</t>
    </rPh>
    <rPh sb="156" eb="158">
      <t>ホウホウ</t>
    </rPh>
    <rPh sb="162" eb="164">
      <t>ケントウ</t>
    </rPh>
    <rPh sb="165" eb="167">
      <t>ヒツヨウ</t>
    </rPh>
    <phoneticPr fontId="2"/>
  </si>
  <si>
    <t>【目的】
・企業の横のつながりを作ることで相互の健康経営活性化、業績向上や市民の健康寿命延伸につなげる。
・企業が集まり、自社の強みを活かして、豊かで活力あるまちづくりにつながるものを作っていく（CSV活動）
【対象】
枚方市内にある大規模工場＋スポーツ協会（優良法人ブライト500に選出されている企業）
2カ月に１度程度</t>
    <rPh sb="127" eb="129">
      <t>キョウカイ</t>
    </rPh>
    <rPh sb="130" eb="134">
      <t>ユウリョウホウジン</t>
    </rPh>
    <rPh sb="142" eb="144">
      <t>センシュツ</t>
    </rPh>
    <rPh sb="149" eb="151">
      <t>キギョウ</t>
    </rPh>
    <rPh sb="155" eb="156">
      <t>ゲツ</t>
    </rPh>
    <rPh sb="158" eb="159">
      <t>ド</t>
    </rPh>
    <rPh sb="159" eb="161">
      <t>テイド</t>
    </rPh>
    <phoneticPr fontId="2"/>
  </si>
  <si>
    <t>【結果】
3カ月に１度程度実施。各企業の取組状況の報告及び課題の共有を行った。
【課題】
取組の評価が難しい</t>
    <rPh sb="1" eb="3">
      <t>ケッカ</t>
    </rPh>
    <rPh sb="7" eb="8">
      <t>ゲツ</t>
    </rPh>
    <rPh sb="10" eb="11">
      <t>ド</t>
    </rPh>
    <rPh sb="11" eb="13">
      <t>テイド</t>
    </rPh>
    <rPh sb="13" eb="15">
      <t>ジッシ</t>
    </rPh>
    <rPh sb="16" eb="19">
      <t>カクキギョウ</t>
    </rPh>
    <rPh sb="20" eb="24">
      <t>トリクミジョウキョウ</t>
    </rPh>
    <rPh sb="25" eb="27">
      <t>ホウコク</t>
    </rPh>
    <rPh sb="27" eb="28">
      <t>オヨ</t>
    </rPh>
    <rPh sb="29" eb="31">
      <t>カダイ</t>
    </rPh>
    <rPh sb="32" eb="34">
      <t>キョウユウ</t>
    </rPh>
    <rPh sb="35" eb="36">
      <t>オコナ</t>
    </rPh>
    <rPh sb="41" eb="43">
      <t>カダイ</t>
    </rPh>
    <rPh sb="45" eb="47">
      <t>トリクミ</t>
    </rPh>
    <rPh sb="48" eb="50">
      <t>ヒョウカ</t>
    </rPh>
    <rPh sb="51" eb="52">
      <t>ムズカ</t>
    </rPh>
    <phoneticPr fontId="2"/>
  </si>
  <si>
    <t>【結果】
お互いの事業を活用し、企業の取組支援を実施。会議年１回実施。
【課題】
特になし</t>
    <rPh sb="6" eb="7">
      <t>タガ</t>
    </rPh>
    <rPh sb="9" eb="11">
      <t>ジギョウ</t>
    </rPh>
    <rPh sb="12" eb="14">
      <t>カツヨウ</t>
    </rPh>
    <rPh sb="16" eb="18">
      <t>キギョウ</t>
    </rPh>
    <rPh sb="19" eb="21">
      <t>トリクミ</t>
    </rPh>
    <rPh sb="21" eb="23">
      <t>シエン</t>
    </rPh>
    <rPh sb="24" eb="26">
      <t>ジッシ</t>
    </rPh>
    <rPh sb="27" eb="29">
      <t>カイギ</t>
    </rPh>
    <rPh sb="29" eb="30">
      <t>ネン</t>
    </rPh>
    <rPh sb="31" eb="32">
      <t>カイ</t>
    </rPh>
    <rPh sb="32" eb="34">
      <t>ジッシ</t>
    </rPh>
    <rPh sb="41" eb="42">
      <t>トク</t>
    </rPh>
    <phoneticPr fontId="2"/>
  </si>
  <si>
    <t>【目的】
構成員の３者が連携し、市内企業が従業員の健康づくりに取り組めるよう、市内企業の「健康経営」を推進することで、市民の生涯を通じた健康づくりを支援すること
＜構成員＞全国健康保険協会大阪支部、明治安田生命保険相互会社大阪東支社、枚方市　健康づくり課
お互いの事業の連携実施（随時）。必要に応じて会議実施。</t>
    <rPh sb="5" eb="8">
      <t>コウセイイン</t>
    </rPh>
    <rPh sb="82" eb="85">
      <t>コウセイイン</t>
    </rPh>
    <rPh sb="121" eb="123">
      <t>ケンコウ</t>
    </rPh>
    <rPh sb="126" eb="127">
      <t>カ</t>
    </rPh>
    <rPh sb="140" eb="142">
      <t>ズイジ</t>
    </rPh>
    <rPh sb="152" eb="154">
      <t>ジッシ</t>
    </rPh>
    <phoneticPr fontId="2"/>
  </si>
  <si>
    <t>【結果】
130社登録（R7.1現在）
【課題】
登録はしているが実質的な取り組みがない企業もある</t>
    <rPh sb="8" eb="9">
      <t>シャ</t>
    </rPh>
    <rPh sb="9" eb="11">
      <t>トウロク</t>
    </rPh>
    <rPh sb="16" eb="18">
      <t>ゲンザイ</t>
    </rPh>
    <rPh sb="21" eb="23">
      <t>カダイ</t>
    </rPh>
    <rPh sb="25" eb="27">
      <t>トウロク</t>
    </rPh>
    <rPh sb="33" eb="36">
      <t>ジッシツテキ</t>
    </rPh>
    <rPh sb="37" eb="38">
      <t>ト</t>
    </rPh>
    <rPh sb="39" eb="40">
      <t>ク</t>
    </rPh>
    <rPh sb="44" eb="46">
      <t>キギョウ</t>
    </rPh>
    <phoneticPr fontId="2"/>
  </si>
  <si>
    <t>【目的】
登録企業へ様々な健康情報の提供や健康教育の実施など直接的な支援を行い、企業が従業員の健康づくりに取り組めるよう支援すること
【内容】
情報提供・相談、健康教育の実施など健康経営に関するサポート
【対象】
市内に所在する企業で、従業員の健康づくりに取り組む意思のある事業者及びその従業員
随時実施</t>
    <rPh sb="5" eb="7">
      <t>トウロク</t>
    </rPh>
    <rPh sb="7" eb="9">
      <t>キギョウ</t>
    </rPh>
    <rPh sb="10" eb="12">
      <t>サマザマ</t>
    </rPh>
    <rPh sb="89" eb="93">
      <t>ケンコウケイエイ</t>
    </rPh>
    <rPh sb="94" eb="95">
      <t>カン</t>
    </rPh>
    <rPh sb="140" eb="141">
      <t>オヨ</t>
    </rPh>
    <rPh sb="144" eb="147">
      <t>ジュウギョウイン</t>
    </rPh>
    <rPh sb="148" eb="150">
      <t>ズイジ</t>
    </rPh>
    <rPh sb="150" eb="152">
      <t>ジッシ</t>
    </rPh>
    <phoneticPr fontId="2"/>
  </si>
  <si>
    <t xml:space="preserve">
【結果】
連絡会前に職域の参加団体へ訪問し事前ヒアリングを行い課題について明確にできた。連絡会当日は各職域の団体の現状や課題、取組等を地域側の参加者に共有できた。また、意見交換では職域の団体で抱える課題をテーマとし、各団体の取組について共有できた。
【課題】
今後も関係機関の顔つなぎの場、情報共有の場、お互いの取り組みを知る中で、できることから協力を確認する場として、引き続き連絡会の開催が必要である。</t>
    <rPh sb="6" eb="9">
      <t>レンラクカイ</t>
    </rPh>
    <rPh sb="9" eb="10">
      <t>マエ</t>
    </rPh>
    <rPh sb="11" eb="13">
      <t>ショクイキ</t>
    </rPh>
    <rPh sb="14" eb="18">
      <t>サンカダンタイ</t>
    </rPh>
    <rPh sb="19" eb="21">
      <t>ホウモン</t>
    </rPh>
    <rPh sb="22" eb="24">
      <t>ジゼン</t>
    </rPh>
    <rPh sb="30" eb="31">
      <t>オコナ</t>
    </rPh>
    <rPh sb="32" eb="34">
      <t>カダイ</t>
    </rPh>
    <rPh sb="38" eb="40">
      <t>メイカク</t>
    </rPh>
    <rPh sb="45" eb="48">
      <t>レンラクカイ</t>
    </rPh>
    <rPh sb="48" eb="50">
      <t>トウジツ</t>
    </rPh>
    <rPh sb="51" eb="52">
      <t>カク</t>
    </rPh>
    <rPh sb="52" eb="54">
      <t>ショクイキ</t>
    </rPh>
    <rPh sb="55" eb="57">
      <t>ダンタイ</t>
    </rPh>
    <rPh sb="58" eb="60">
      <t>ゲンジョウ</t>
    </rPh>
    <rPh sb="61" eb="63">
      <t>カダイ</t>
    </rPh>
    <rPh sb="64" eb="66">
      <t>トリクミ</t>
    </rPh>
    <rPh sb="66" eb="67">
      <t>ナド</t>
    </rPh>
    <rPh sb="68" eb="71">
      <t>チイキガワ</t>
    </rPh>
    <rPh sb="72" eb="75">
      <t>サンカシャ</t>
    </rPh>
    <rPh sb="85" eb="89">
      <t>イケンコウカン</t>
    </rPh>
    <rPh sb="91" eb="93">
      <t>ショクイキ</t>
    </rPh>
    <rPh sb="94" eb="96">
      <t>ダンタイ</t>
    </rPh>
    <rPh sb="97" eb="98">
      <t>カカ</t>
    </rPh>
    <rPh sb="100" eb="102">
      <t>カダイ</t>
    </rPh>
    <rPh sb="109" eb="110">
      <t>カク</t>
    </rPh>
    <rPh sb="110" eb="112">
      <t>ダンタイ</t>
    </rPh>
    <rPh sb="113" eb="115">
      <t>トリクミ</t>
    </rPh>
    <rPh sb="119" eb="121">
      <t>キョウユウ</t>
    </rPh>
    <rPh sb="190" eb="193">
      <t>レンラクカイ</t>
    </rPh>
    <rPh sb="194" eb="196">
      <t>カイサイ</t>
    </rPh>
    <rPh sb="197" eb="199">
      <t>ヒツヨウ</t>
    </rPh>
    <phoneticPr fontId="2"/>
  </si>
  <si>
    <t>【目的】
協議会で承認された活動結果報告、および健康課題を参加委員と共有、協議することにより、さらなる協働につなげる。
【内容】
５年度の協議会で承認された、今年度の職域への市がん検診受診啓発の協働活動の結果報告や、管内の健康課題に関するデータ等を共有し、今後の活動ついて協議を行う。
【対象】
管内４市の医師会、商工会および商工会議所、市国保課および保健衛生担当課、協会けんぽ、労働基準監督署</t>
    <rPh sb="1" eb="3">
      <t>モクテキ</t>
    </rPh>
    <rPh sb="5" eb="8">
      <t>キョウギカイ</t>
    </rPh>
    <rPh sb="9" eb="11">
      <t>ショウニン</t>
    </rPh>
    <rPh sb="14" eb="16">
      <t>カツドウ</t>
    </rPh>
    <rPh sb="16" eb="18">
      <t>ケッカ</t>
    </rPh>
    <rPh sb="18" eb="20">
      <t>ホウコク</t>
    </rPh>
    <rPh sb="24" eb="26">
      <t>ケンコウ</t>
    </rPh>
    <rPh sb="26" eb="28">
      <t>カダイ</t>
    </rPh>
    <rPh sb="29" eb="31">
      <t>サンカ</t>
    </rPh>
    <rPh sb="31" eb="33">
      <t>イイン</t>
    </rPh>
    <rPh sb="34" eb="36">
      <t>キョウユウ</t>
    </rPh>
    <rPh sb="37" eb="39">
      <t>キョウギ</t>
    </rPh>
    <rPh sb="51" eb="53">
      <t>キョウドウ</t>
    </rPh>
    <rPh sb="61" eb="63">
      <t>ナイヨウ</t>
    </rPh>
    <rPh sb="69" eb="72">
      <t>キョウギカイ</t>
    </rPh>
    <rPh sb="73" eb="75">
      <t>ショウニン</t>
    </rPh>
    <rPh sb="79" eb="82">
      <t>コンネンド</t>
    </rPh>
    <rPh sb="83" eb="85">
      <t>ショクイキ</t>
    </rPh>
    <rPh sb="87" eb="88">
      <t>シ</t>
    </rPh>
    <rPh sb="90" eb="92">
      <t>ケンシン</t>
    </rPh>
    <rPh sb="92" eb="94">
      <t>ジュシン</t>
    </rPh>
    <rPh sb="94" eb="96">
      <t>ケイハツ</t>
    </rPh>
    <rPh sb="97" eb="99">
      <t>キョウドウ</t>
    </rPh>
    <rPh sb="99" eb="101">
      <t>カツドウ</t>
    </rPh>
    <rPh sb="102" eb="104">
      <t>ケッカ</t>
    </rPh>
    <rPh sb="104" eb="106">
      <t>ホウコク</t>
    </rPh>
    <rPh sb="108" eb="110">
      <t>カンナイ</t>
    </rPh>
    <rPh sb="111" eb="113">
      <t>ケンコウ</t>
    </rPh>
    <rPh sb="113" eb="115">
      <t>カダイ</t>
    </rPh>
    <rPh sb="116" eb="117">
      <t>カン</t>
    </rPh>
    <rPh sb="122" eb="123">
      <t>トウ</t>
    </rPh>
    <rPh sb="124" eb="126">
      <t>キョウユウ</t>
    </rPh>
    <rPh sb="128" eb="130">
      <t>コンゴ</t>
    </rPh>
    <rPh sb="131" eb="133">
      <t>カツドウ</t>
    </rPh>
    <rPh sb="136" eb="138">
      <t>キョウギ</t>
    </rPh>
    <rPh sb="139" eb="140">
      <t>オコナ</t>
    </rPh>
    <rPh sb="144" eb="146">
      <t>タイショウ</t>
    </rPh>
    <rPh sb="148" eb="150">
      <t>カンナイ</t>
    </rPh>
    <rPh sb="151" eb="152">
      <t>シ</t>
    </rPh>
    <rPh sb="153" eb="156">
      <t>イシカイ</t>
    </rPh>
    <rPh sb="157" eb="160">
      <t>ショウコウカイ</t>
    </rPh>
    <rPh sb="163" eb="168">
      <t>ショウコウカイギショ</t>
    </rPh>
    <rPh sb="169" eb="170">
      <t>シ</t>
    </rPh>
    <rPh sb="170" eb="172">
      <t>コクホ</t>
    </rPh>
    <rPh sb="172" eb="173">
      <t>カ</t>
    </rPh>
    <rPh sb="176" eb="178">
      <t>ホケン</t>
    </rPh>
    <rPh sb="178" eb="180">
      <t>エイセイ</t>
    </rPh>
    <rPh sb="180" eb="183">
      <t>タントウカ</t>
    </rPh>
    <rPh sb="184" eb="186">
      <t>キョウカイ</t>
    </rPh>
    <rPh sb="190" eb="192">
      <t>ロウドウ</t>
    </rPh>
    <rPh sb="192" eb="197">
      <t>キジュンカントクショ</t>
    </rPh>
    <phoneticPr fontId="2"/>
  </si>
  <si>
    <t>【目的】
市がん検診受診率向上。
【内容】
管内4市共通啓発資材ミニポスターの作成。
【対象】
管内４市の商工会・商工会議所等より紹介された事業所の従業員。</t>
    <rPh sb="1" eb="3">
      <t>モクテキ</t>
    </rPh>
    <rPh sb="5" eb="6">
      <t>シ</t>
    </rPh>
    <rPh sb="8" eb="10">
      <t>ケンシン</t>
    </rPh>
    <rPh sb="10" eb="13">
      <t>ジュシンリツ</t>
    </rPh>
    <rPh sb="13" eb="15">
      <t>コウジョウ</t>
    </rPh>
    <rPh sb="18" eb="20">
      <t>ナイヨウ</t>
    </rPh>
    <rPh sb="22" eb="24">
      <t>カンナイ</t>
    </rPh>
    <rPh sb="25" eb="26">
      <t>シ</t>
    </rPh>
    <rPh sb="26" eb="28">
      <t>キョウツウ</t>
    </rPh>
    <rPh sb="28" eb="32">
      <t>ケイハツシザイ</t>
    </rPh>
    <rPh sb="39" eb="41">
      <t>サクセイ</t>
    </rPh>
    <rPh sb="44" eb="46">
      <t>タイショウ</t>
    </rPh>
    <rPh sb="48" eb="50">
      <t>カンナイ</t>
    </rPh>
    <rPh sb="51" eb="52">
      <t>シ</t>
    </rPh>
    <rPh sb="53" eb="56">
      <t>ショウコウカイ</t>
    </rPh>
    <rPh sb="57" eb="62">
      <t>ショウコウカイギショ</t>
    </rPh>
    <rPh sb="62" eb="63">
      <t>トウ</t>
    </rPh>
    <rPh sb="65" eb="67">
      <t>ショウカイ</t>
    </rPh>
    <rPh sb="70" eb="73">
      <t>ジギョウショ</t>
    </rPh>
    <rPh sb="74" eb="77">
      <t>ジュウギョウイン</t>
    </rPh>
    <phoneticPr fontId="2"/>
  </si>
  <si>
    <t>【目的】
市がん検診受診率向上。
【内容】
商工会・商工会議所と、市がん検診担当課との調整
【対象】
管内４市の商工会・商工会議所および市がん検診担当課等</t>
    <rPh sb="1" eb="3">
      <t>モクテキ</t>
    </rPh>
    <rPh sb="5" eb="6">
      <t>シ</t>
    </rPh>
    <rPh sb="8" eb="10">
      <t>ケンシン</t>
    </rPh>
    <rPh sb="10" eb="13">
      <t>ジュシンリツ</t>
    </rPh>
    <rPh sb="13" eb="15">
      <t>コウジョウ</t>
    </rPh>
    <rPh sb="18" eb="20">
      <t>ナイヨウ</t>
    </rPh>
    <rPh sb="22" eb="25">
      <t>ショウコウカイ</t>
    </rPh>
    <rPh sb="26" eb="31">
      <t>ショウコウカイギショ</t>
    </rPh>
    <rPh sb="33" eb="34">
      <t>シ</t>
    </rPh>
    <rPh sb="36" eb="38">
      <t>ケンシン</t>
    </rPh>
    <rPh sb="38" eb="41">
      <t>タントウカ</t>
    </rPh>
    <rPh sb="43" eb="45">
      <t>チョウセイ</t>
    </rPh>
    <rPh sb="47" eb="49">
      <t>タイショウ</t>
    </rPh>
    <rPh sb="51" eb="53">
      <t>カンナイ</t>
    </rPh>
    <rPh sb="54" eb="55">
      <t>シ</t>
    </rPh>
    <rPh sb="56" eb="59">
      <t>ショウコウカイ</t>
    </rPh>
    <rPh sb="60" eb="65">
      <t>ショウコウカイギショ</t>
    </rPh>
    <rPh sb="68" eb="69">
      <t>シ</t>
    </rPh>
    <rPh sb="71" eb="73">
      <t>ケンシン</t>
    </rPh>
    <rPh sb="73" eb="75">
      <t>タントウ</t>
    </rPh>
    <rPh sb="75" eb="76">
      <t>カ</t>
    </rPh>
    <rPh sb="76" eb="77">
      <t>トウ</t>
    </rPh>
    <phoneticPr fontId="2"/>
  </si>
  <si>
    <t>【目的】
啓発活動対象事業所に対する効果判定。
【内容】
郵送によるアンケート調査。
【対象】
啓発活動対象事業所</t>
    <rPh sb="1" eb="3">
      <t>モクテキ</t>
    </rPh>
    <rPh sb="5" eb="7">
      <t>ケイハツ</t>
    </rPh>
    <rPh sb="7" eb="9">
      <t>カツドウ</t>
    </rPh>
    <rPh sb="9" eb="11">
      <t>タイショウ</t>
    </rPh>
    <rPh sb="11" eb="14">
      <t>ジギョウショ</t>
    </rPh>
    <rPh sb="15" eb="16">
      <t>タイ</t>
    </rPh>
    <rPh sb="18" eb="20">
      <t>コウカ</t>
    </rPh>
    <rPh sb="20" eb="22">
      <t>ハンテイ</t>
    </rPh>
    <rPh sb="25" eb="27">
      <t>ナイヨウ</t>
    </rPh>
    <rPh sb="29" eb="31">
      <t>ユウソウ</t>
    </rPh>
    <rPh sb="39" eb="41">
      <t>チョウサ</t>
    </rPh>
    <rPh sb="44" eb="46">
      <t>タイショウ</t>
    </rPh>
    <rPh sb="48" eb="52">
      <t>ケイハツカツドウ</t>
    </rPh>
    <rPh sb="52" eb="54">
      <t>タイショウ</t>
    </rPh>
    <rPh sb="54" eb="57">
      <t>ジギョウショ</t>
    </rPh>
    <phoneticPr fontId="2"/>
  </si>
  <si>
    <t xml:space="preserve">【結果】
・令和5年度の協議会において、課題や取組みたいテーマをアンケートで聴取。アンケート結果からカテゴリー分けを行い「保健事業関連」「健康づくり関連」「メンタルヘルス関連」の３つに対し、それぞれ取組みを実施。「保健事業関連」「健康づくり関連」は協議会以外で取組みを行い、協議会では、「メンタルヘルス」関連について、テーマを設定した。
・協議会参画メンバーの所属する機関において、周知、対応力向上を図るため、復職支援について講義を実施し、知識向上につながった。
【課題】
協議会において、具体的な取組みの検討、実施までは難しい状況。特に職域の協力が得られず、具体的な取組みへつながらない。　参加者：25名
</t>
    <rPh sb="9" eb="10">
      <t>ネン</t>
    </rPh>
    <rPh sb="12" eb="15">
      <t>キョウギカイ</t>
    </rPh>
    <rPh sb="20" eb="22">
      <t>カダイ</t>
    </rPh>
    <rPh sb="23" eb="25">
      <t>トリク</t>
    </rPh>
    <rPh sb="38" eb="40">
      <t>チョウシュ</t>
    </rPh>
    <rPh sb="46" eb="48">
      <t>ケッカ</t>
    </rPh>
    <rPh sb="55" eb="56">
      <t>ワ</t>
    </rPh>
    <rPh sb="58" eb="59">
      <t>オコナ</t>
    </rPh>
    <rPh sb="61" eb="65">
      <t>ホケンジギョウ</t>
    </rPh>
    <rPh sb="65" eb="67">
      <t>カンレン</t>
    </rPh>
    <rPh sb="85" eb="87">
      <t>カンレン</t>
    </rPh>
    <rPh sb="92" eb="93">
      <t>タイ</t>
    </rPh>
    <rPh sb="99" eb="101">
      <t>トリクミ</t>
    </rPh>
    <rPh sb="103" eb="105">
      <t>ジッシ</t>
    </rPh>
    <rPh sb="130" eb="132">
      <t>トリクミ</t>
    </rPh>
    <rPh sb="134" eb="135">
      <t>オコナ</t>
    </rPh>
    <rPh sb="137" eb="140">
      <t>キョウギカイ</t>
    </rPh>
    <rPh sb="163" eb="165">
      <t>セッテイ</t>
    </rPh>
    <rPh sb="170" eb="173">
      <t>キョウギカイ</t>
    </rPh>
    <rPh sb="173" eb="175">
      <t>サンカク</t>
    </rPh>
    <rPh sb="220" eb="222">
      <t>チシキ</t>
    </rPh>
    <rPh sb="222" eb="224">
      <t>コウジョウ</t>
    </rPh>
    <rPh sb="237" eb="240">
      <t>キョウギカイ</t>
    </rPh>
    <rPh sb="245" eb="248">
      <t>グタイテキ</t>
    </rPh>
    <rPh sb="249" eb="251">
      <t>トリクミ</t>
    </rPh>
    <rPh sb="253" eb="255">
      <t>ケントウ</t>
    </rPh>
    <rPh sb="256" eb="258">
      <t>ジッシ</t>
    </rPh>
    <rPh sb="261" eb="262">
      <t>ムズカ</t>
    </rPh>
    <rPh sb="264" eb="266">
      <t>ジョウキョウ</t>
    </rPh>
    <rPh sb="267" eb="268">
      <t>トク</t>
    </rPh>
    <rPh sb="269" eb="271">
      <t>ショクイキ</t>
    </rPh>
    <rPh sb="272" eb="274">
      <t>キョウリョク</t>
    </rPh>
    <rPh sb="275" eb="276">
      <t>エ</t>
    </rPh>
    <rPh sb="280" eb="283">
      <t>グタイテキ</t>
    </rPh>
    <rPh sb="284" eb="286">
      <t>トリクミ</t>
    </rPh>
    <phoneticPr fontId="2"/>
  </si>
  <si>
    <t xml:space="preserve">【結果】
・5月14日に会議開催し、11社の参加あり。昨年度末に策定した「さかい健康プラン」の周知と、健康課題解決に向けた市の取組の共有ができた。
・またグループワークより、移動販売車による「がん検診啓発」という新たな取組も開始した。
【課題】
働く世代に向けた健康増進に関する知識の普及、周知はまだまだ十分ではなく、より企業と連携し、新たな取組の検討が必要である。
</t>
    <rPh sb="12" eb="14">
      <t>カイギ</t>
    </rPh>
    <rPh sb="51" eb="55">
      <t>ケンコウカダイ</t>
    </rPh>
    <rPh sb="55" eb="57">
      <t>カイケツ</t>
    </rPh>
    <rPh sb="58" eb="59">
      <t>ム</t>
    </rPh>
    <rPh sb="87" eb="92">
      <t>イドウハンバイシャ</t>
    </rPh>
    <rPh sb="106" eb="107">
      <t>アラ</t>
    </rPh>
    <rPh sb="109" eb="110">
      <t>ト</t>
    </rPh>
    <rPh sb="110" eb="111">
      <t>ク</t>
    </rPh>
    <rPh sb="112" eb="114">
      <t>カイシ</t>
    </rPh>
    <rPh sb="152" eb="154">
      <t>ジュウブン</t>
    </rPh>
    <rPh sb="161" eb="163">
      <t>キギョウ</t>
    </rPh>
    <rPh sb="164" eb="166">
      <t>レンケイ</t>
    </rPh>
    <rPh sb="168" eb="169">
      <t>アラ</t>
    </rPh>
    <rPh sb="171" eb="172">
      <t>ト</t>
    </rPh>
    <rPh sb="172" eb="173">
      <t>ク</t>
    </rPh>
    <rPh sb="174" eb="176">
      <t>ケントウ</t>
    </rPh>
    <rPh sb="177" eb="179">
      <t>ヒツヨウ</t>
    </rPh>
    <phoneticPr fontId="2"/>
  </si>
  <si>
    <t>【目的】
働く世代・子育て世代をターゲットに、ショッピングモールを活用した健康フェスティバルを行い、健康意識の向上を行う。
【内容】
ショッピングモールの催し広場で健康チェックブースやミニ健康講座を開催。
【対象】
堺市民
【関係機関】
堺市医師会、堺市包括連携協定締結企業(ショッピングモール)、堺市健康増進に関する協定締結企業(生命保険会社、製薬会社)、がん相談支援センター、理学療法士会</t>
    <rPh sb="77" eb="78">
      <t>モヨオ</t>
    </rPh>
    <rPh sb="79" eb="81">
      <t>ヒロバ</t>
    </rPh>
    <rPh sb="82" eb="84">
      <t>ケンコウ</t>
    </rPh>
    <rPh sb="94" eb="98">
      <t>ケンコウコウザ</t>
    </rPh>
    <rPh sb="99" eb="101">
      <t>カイサイ</t>
    </rPh>
    <rPh sb="108" eb="111">
      <t>サカイシミン</t>
    </rPh>
    <rPh sb="119" eb="124">
      <t>サカイシイシカイ</t>
    </rPh>
    <phoneticPr fontId="2"/>
  </si>
  <si>
    <t>【目的】
堺市健康づくりパートナー事業所が健康に関する情報を知り、職場内の健康増進に取り組むことができる。
【内容】
堺市健康づくりパートナ事業へ年２～３回、メールまたは郵送で講座の開催や堺市内相談窓口の案内、大阪府からの情報提供などの健康に関する情報を提供する・
【対象】
堺市健康づくりパートナー174事業所</t>
    <rPh sb="5" eb="9">
      <t>サカイシケンコウ</t>
    </rPh>
    <rPh sb="17" eb="20">
      <t>ジギョウショ</t>
    </rPh>
    <rPh sb="21" eb="23">
      <t>ケンコウ</t>
    </rPh>
    <rPh sb="24" eb="25">
      <t>カン</t>
    </rPh>
    <rPh sb="27" eb="29">
      <t>ジョウホウ</t>
    </rPh>
    <rPh sb="30" eb="31">
      <t>シ</t>
    </rPh>
    <rPh sb="33" eb="36">
      <t>ショクバナイ</t>
    </rPh>
    <rPh sb="37" eb="41">
      <t>ケンコウゾウシン</t>
    </rPh>
    <rPh sb="42" eb="43">
      <t>ト</t>
    </rPh>
    <rPh sb="44" eb="45">
      <t>ク</t>
    </rPh>
    <rPh sb="59" eb="63">
      <t>サカイシケンコウ</t>
    </rPh>
    <rPh sb="70" eb="72">
      <t>ジギョウ</t>
    </rPh>
    <rPh sb="73" eb="74">
      <t>ネン</t>
    </rPh>
    <rPh sb="77" eb="78">
      <t>カイ</t>
    </rPh>
    <rPh sb="85" eb="87">
      <t>ユウソウ</t>
    </rPh>
    <rPh sb="88" eb="90">
      <t>コウザ</t>
    </rPh>
    <rPh sb="91" eb="93">
      <t>カイサイ</t>
    </rPh>
    <rPh sb="94" eb="97">
      <t>サカイシナイ</t>
    </rPh>
    <rPh sb="97" eb="101">
      <t>ソウダンマドグチ</t>
    </rPh>
    <rPh sb="102" eb="104">
      <t>アンナイ</t>
    </rPh>
    <rPh sb="105" eb="108">
      <t>オオサカフ</t>
    </rPh>
    <rPh sb="111" eb="115">
      <t>ジョウホウテイキョウ</t>
    </rPh>
    <rPh sb="153" eb="156">
      <t>ジギョウショ</t>
    </rPh>
    <phoneticPr fontId="2"/>
  </si>
  <si>
    <t>【結果】対象である174事業所に、郵送やメールにて、講座の開催や堺市内相談窓口の案内、大阪府からの情報提供などの健康に関する情報提供を行った。
【課題】
堺市健康づくりパートナー事業所が、届いた健康情報の使用状況について評価できていない。次年度以降、健康宣言等を鑑みた制度変更予定であり、この情報提供方法も検討が必要である。</t>
    <rPh sb="4" eb="6">
      <t>タイショウ</t>
    </rPh>
    <rPh sb="12" eb="15">
      <t>ジギョウショ</t>
    </rPh>
    <rPh sb="17" eb="19">
      <t>ユウソウ</t>
    </rPh>
    <rPh sb="56" eb="58">
      <t>ケンコウ</t>
    </rPh>
    <rPh sb="59" eb="60">
      <t>カン</t>
    </rPh>
    <rPh sb="62" eb="66">
      <t>ジョウホウテイキョウ</t>
    </rPh>
    <rPh sb="67" eb="68">
      <t>オコナ</t>
    </rPh>
    <rPh sb="94" eb="95">
      <t>トド</t>
    </rPh>
    <rPh sb="97" eb="99">
      <t>ケンコウ</t>
    </rPh>
    <rPh sb="99" eb="101">
      <t>ジョウホウ</t>
    </rPh>
    <rPh sb="102" eb="106">
      <t>シヨウジョウキョウ</t>
    </rPh>
    <rPh sb="110" eb="112">
      <t>ヒョウカ</t>
    </rPh>
    <rPh sb="119" eb="124">
      <t>ジネンドイコウ</t>
    </rPh>
    <rPh sb="125" eb="129">
      <t>ケンコウセンゲン</t>
    </rPh>
    <rPh sb="129" eb="130">
      <t>トウ</t>
    </rPh>
    <rPh sb="131" eb="132">
      <t>カンガ</t>
    </rPh>
    <rPh sb="134" eb="138">
      <t>セイドヘンコウ</t>
    </rPh>
    <rPh sb="138" eb="140">
      <t>ヨテイ</t>
    </rPh>
    <rPh sb="146" eb="150">
      <t>ジョウホウテイキョウ</t>
    </rPh>
    <rPh sb="150" eb="152">
      <t>ホウホウ</t>
    </rPh>
    <rPh sb="153" eb="155">
      <t>ケントウ</t>
    </rPh>
    <rPh sb="156" eb="158">
      <t>ヒツヨウ</t>
    </rPh>
    <phoneticPr fontId="2"/>
  </si>
  <si>
    <t>【結果】
・１企業、22人の歯科検診、結果に基づく簡易な保健指導を実施した。(２月に１企業予定)
・約7割が定期的に歯科検診を受けていない状況であり、自身の口腔状況を知る良い機会となった。
・口腔内のトラブルを抱える就労者が多いこと、またアンケートより、オーラルフレイルの認知度低さなどの現状把握ができた。
【課題】
・今後継続的に事業展開していくための手法等の検討が必要である。
・また、今回知り得た現状から働く世代への効果的な歯科口腔分野をはじめとしたにおけるアプローチ方法を検討していく。</t>
    <rPh sb="7" eb="9">
      <t>キギョウ</t>
    </rPh>
    <rPh sb="12" eb="13">
      <t>ニン</t>
    </rPh>
    <rPh sb="14" eb="18">
      <t>シカケンシン</t>
    </rPh>
    <rPh sb="19" eb="21">
      <t>ケッカ</t>
    </rPh>
    <rPh sb="28" eb="32">
      <t>ホケンシドウ</t>
    </rPh>
    <rPh sb="33" eb="35">
      <t>ジッシ</t>
    </rPh>
    <rPh sb="40" eb="41">
      <t>ガツ</t>
    </rPh>
    <rPh sb="43" eb="45">
      <t>キギョウ</t>
    </rPh>
    <rPh sb="45" eb="47">
      <t>ヨテイ</t>
    </rPh>
    <rPh sb="50" eb="51">
      <t>ヤク</t>
    </rPh>
    <rPh sb="52" eb="53">
      <t>ワリ</t>
    </rPh>
    <rPh sb="54" eb="57">
      <t>テイキテキ</t>
    </rPh>
    <rPh sb="58" eb="62">
      <t>シカケンシン</t>
    </rPh>
    <rPh sb="63" eb="64">
      <t>ウ</t>
    </rPh>
    <rPh sb="69" eb="71">
      <t>ジョウキョウ</t>
    </rPh>
    <rPh sb="75" eb="77">
      <t>ジシン</t>
    </rPh>
    <rPh sb="80" eb="82">
      <t>ジョウキョウ</t>
    </rPh>
    <rPh sb="83" eb="84">
      <t>シ</t>
    </rPh>
    <rPh sb="85" eb="86">
      <t>ヨ</t>
    </rPh>
    <rPh sb="87" eb="89">
      <t>キカイ</t>
    </rPh>
    <rPh sb="96" eb="99">
      <t>コウクウナイ</t>
    </rPh>
    <rPh sb="105" eb="106">
      <t>カカ</t>
    </rPh>
    <rPh sb="108" eb="111">
      <t>シュウロウシャ</t>
    </rPh>
    <rPh sb="112" eb="113">
      <t>オオ</t>
    </rPh>
    <rPh sb="144" eb="148">
      <t>ゲンジョウハアク</t>
    </rPh>
    <rPh sb="160" eb="162">
      <t>コンゴ</t>
    </rPh>
    <rPh sb="162" eb="165">
      <t>ケイゾクテキ</t>
    </rPh>
    <rPh sb="166" eb="168">
      <t>ジギョウ</t>
    </rPh>
    <rPh sb="168" eb="170">
      <t>テンカイ</t>
    </rPh>
    <rPh sb="177" eb="179">
      <t>シュホウ</t>
    </rPh>
    <rPh sb="179" eb="180">
      <t>ナド</t>
    </rPh>
    <rPh sb="181" eb="183">
      <t>ケントウ</t>
    </rPh>
    <rPh sb="184" eb="186">
      <t>ヒツヨウ</t>
    </rPh>
    <rPh sb="197" eb="198">
      <t>シ</t>
    </rPh>
    <rPh sb="199" eb="200">
      <t>エ</t>
    </rPh>
    <rPh sb="205" eb="206">
      <t>ハタラ</t>
    </rPh>
    <rPh sb="207" eb="209">
      <t>セダイ</t>
    </rPh>
    <rPh sb="211" eb="214">
      <t>コウカテキ</t>
    </rPh>
    <rPh sb="215" eb="219">
      <t>シカコウクウ</t>
    </rPh>
    <rPh sb="219" eb="221">
      <t>ブンヤ</t>
    </rPh>
    <rPh sb="237" eb="239">
      <t>ホウホウ</t>
    </rPh>
    <rPh sb="240" eb="242">
      <t>ケントウ</t>
    </rPh>
    <phoneticPr fontId="2"/>
  </si>
  <si>
    <t>【目的】
就労世代の口腔内環境の改善・健康寿命の延伸
【内容】
就労世代に向けた企業向けの歯科検診を導入する。
　具体的には以下のとおり。
　①対象となる企業の全従業員に対して、歯・口腔に関する事前の問診を実施
　②対象企業へ歯科医師及び歯科衛生士を派遣し、歯科検診を実施
　③事前の問診内容と検診結果を基に、口腔衛生指導を個別に実施
　④結果に応じて歯科医院への受診勧奨
【対象】
市内の中小企業で働く従業員</t>
    <phoneticPr fontId="2"/>
  </si>
  <si>
    <t>【結果】
・商工会議所、協会けんぽと連携した取組が実現できた。
・庁内の産業振興やスポーツ関連部署などと連携した取組が実現できた。
・セミナーの開催は3月のため、参加実績は現段階では不明。
【課題】
・健康経営に興味をもつ企業を増やすための手法を検討する必要がある。
・健康経営に関する取組は今年度始まったばかりであり、事業として体系化する必要がある。</t>
    <rPh sb="6" eb="8">
      <t>ショウコウ</t>
    </rPh>
    <rPh sb="8" eb="11">
      <t>カイギショ</t>
    </rPh>
    <rPh sb="12" eb="14">
      <t>キョウカイ</t>
    </rPh>
    <rPh sb="18" eb="20">
      <t>レンケイ</t>
    </rPh>
    <rPh sb="22" eb="24">
      <t>トリクミ</t>
    </rPh>
    <rPh sb="25" eb="27">
      <t>ジツゲン</t>
    </rPh>
    <rPh sb="33" eb="34">
      <t>チョウ</t>
    </rPh>
    <rPh sb="34" eb="35">
      <t>ナイ</t>
    </rPh>
    <rPh sb="36" eb="38">
      <t>サンギョウ</t>
    </rPh>
    <rPh sb="38" eb="40">
      <t>シンコウ</t>
    </rPh>
    <rPh sb="45" eb="47">
      <t>カンレン</t>
    </rPh>
    <rPh sb="47" eb="49">
      <t>ブショ</t>
    </rPh>
    <rPh sb="52" eb="54">
      <t>レンケイ</t>
    </rPh>
    <rPh sb="56" eb="58">
      <t>トリクミ</t>
    </rPh>
    <rPh sb="59" eb="61">
      <t>ジツゲン</t>
    </rPh>
    <rPh sb="72" eb="74">
      <t>カイサイ</t>
    </rPh>
    <rPh sb="76" eb="77">
      <t>ガツ</t>
    </rPh>
    <rPh sb="81" eb="83">
      <t>サンカ</t>
    </rPh>
    <rPh sb="83" eb="85">
      <t>ジッセキ</t>
    </rPh>
    <rPh sb="86" eb="89">
      <t>ゲンダンカイ</t>
    </rPh>
    <rPh sb="91" eb="93">
      <t>フメイ</t>
    </rPh>
    <rPh sb="101" eb="103">
      <t>ケンコウ</t>
    </rPh>
    <rPh sb="103" eb="105">
      <t>ケイエイ</t>
    </rPh>
    <rPh sb="106" eb="108">
      <t>キョウミ</t>
    </rPh>
    <rPh sb="111" eb="113">
      <t>キギョウ</t>
    </rPh>
    <rPh sb="114" eb="115">
      <t>フ</t>
    </rPh>
    <rPh sb="120" eb="122">
      <t>シュホウ</t>
    </rPh>
    <rPh sb="123" eb="125">
      <t>ケントウ</t>
    </rPh>
    <rPh sb="127" eb="129">
      <t>ヒツヨウ</t>
    </rPh>
    <rPh sb="135" eb="137">
      <t>ケンコウ</t>
    </rPh>
    <rPh sb="137" eb="139">
      <t>ケイエイ</t>
    </rPh>
    <rPh sb="140" eb="141">
      <t>カン</t>
    </rPh>
    <rPh sb="143" eb="145">
      <t>トリクミ</t>
    </rPh>
    <rPh sb="146" eb="149">
      <t>コンネンド</t>
    </rPh>
    <rPh sb="149" eb="150">
      <t>ハジ</t>
    </rPh>
    <rPh sb="160" eb="162">
      <t>ジギョウ</t>
    </rPh>
    <rPh sb="165" eb="168">
      <t>タイケイカ</t>
    </rPh>
    <rPh sb="170" eb="172">
      <t>ヒツヨウ</t>
    </rPh>
    <phoneticPr fontId="2"/>
  </si>
  <si>
    <t>【目的】
・本市では、市民の健康寿命を延ばすため、成人期や壮年期における生活習慣病の予防が重要と考えています。
・そのため、事業所が従業員の健康増進活動を積極的に推進することを支援しています。
・このセミナーでは、健康経営の重要性を市内企業に伝え、従業員の健康増進に取り組む事業所を増やすことをめざします。
・また、セミナーをきっかけに関係機関や庁内関連部署と顔の見える関係の構築を図ります。
【内容】
健康経営に関する基礎的な講義
　　　　　市内企業の取組事例紹介
　　　　　協会けんぽの取組紹介
　　　　　健康チェック体験会（企業及びスポーツ部局のブース出展）
【対象】
市内企業経営者、管理者、総務担当者など</t>
    <rPh sb="168" eb="170">
      <t>カンケイ</t>
    </rPh>
    <rPh sb="170" eb="172">
      <t>キカン</t>
    </rPh>
    <rPh sb="173" eb="174">
      <t>チョウ</t>
    </rPh>
    <rPh sb="174" eb="175">
      <t>ナイ</t>
    </rPh>
    <rPh sb="175" eb="177">
      <t>カンレン</t>
    </rPh>
    <rPh sb="177" eb="179">
      <t>ブショ</t>
    </rPh>
    <rPh sb="180" eb="181">
      <t>カオ</t>
    </rPh>
    <rPh sb="182" eb="183">
      <t>ミ</t>
    </rPh>
    <rPh sb="185" eb="187">
      <t>カンケイ</t>
    </rPh>
    <rPh sb="188" eb="190">
      <t>コウチク</t>
    </rPh>
    <rPh sb="191" eb="192">
      <t>ハカ</t>
    </rPh>
    <rPh sb="202" eb="204">
      <t>ケンコウ</t>
    </rPh>
    <rPh sb="204" eb="206">
      <t>ケイエイ</t>
    </rPh>
    <rPh sb="207" eb="208">
      <t>カン</t>
    </rPh>
    <rPh sb="210" eb="213">
      <t>キソテキ</t>
    </rPh>
    <rPh sb="214" eb="216">
      <t>コウギ</t>
    </rPh>
    <rPh sb="222" eb="224">
      <t>シナイ</t>
    </rPh>
    <rPh sb="224" eb="226">
      <t>キギョウ</t>
    </rPh>
    <rPh sb="227" eb="229">
      <t>トリクミ</t>
    </rPh>
    <rPh sb="229" eb="231">
      <t>ジレイ</t>
    </rPh>
    <rPh sb="231" eb="233">
      <t>ショウカイ</t>
    </rPh>
    <rPh sb="239" eb="241">
      <t>キョウカイ</t>
    </rPh>
    <rPh sb="245" eb="247">
      <t>トリクミ</t>
    </rPh>
    <rPh sb="247" eb="249">
      <t>ショウカイ</t>
    </rPh>
    <rPh sb="255" eb="257">
      <t>ケンコウ</t>
    </rPh>
    <rPh sb="261" eb="263">
      <t>タイケン</t>
    </rPh>
    <rPh sb="263" eb="264">
      <t>カイ</t>
    </rPh>
    <rPh sb="265" eb="267">
      <t>キギョウ</t>
    </rPh>
    <rPh sb="267" eb="268">
      <t>オヨ</t>
    </rPh>
    <rPh sb="273" eb="275">
      <t>ブキョク</t>
    </rPh>
    <rPh sb="279" eb="281">
      <t>シュッテン</t>
    </rPh>
    <phoneticPr fontId="2"/>
  </si>
  <si>
    <t>【結果】
地域、職域の各機関が情報共有・意見交換を通して健康づくりの必要性、連携の重要性を確認できた。
【課題】
共通する健康課題としての健診受診率の増加にむけ、地域・職域が連携した健康づくりへの取り組みを推進するため中期的な目標、計画を立てることが必要。</t>
    <rPh sb="5" eb="7">
      <t>チイキ</t>
    </rPh>
    <rPh sb="8" eb="10">
      <t>ショクイキ</t>
    </rPh>
    <rPh sb="11" eb="14">
      <t>カクキカン</t>
    </rPh>
    <rPh sb="15" eb="19">
      <t>ジョウホウキョウユウ</t>
    </rPh>
    <rPh sb="20" eb="24">
      <t>イケンコウカン</t>
    </rPh>
    <rPh sb="25" eb="26">
      <t>トオ</t>
    </rPh>
    <rPh sb="28" eb="30">
      <t>ケンコウ</t>
    </rPh>
    <rPh sb="34" eb="37">
      <t>ヒツヨウセイ</t>
    </rPh>
    <rPh sb="38" eb="40">
      <t>レンケイ</t>
    </rPh>
    <rPh sb="41" eb="44">
      <t>ジュウヨウセイ</t>
    </rPh>
    <rPh sb="45" eb="47">
      <t>カクニン</t>
    </rPh>
    <phoneticPr fontId="2"/>
  </si>
  <si>
    <t>【目的】
地域及び職域において健康課題の共有と課題解決に向けた方策を検討
【内容】
①和泉保健所管内における健康指標について
②健康づくり事業（ワーキング）の取組み報告と事例発表
③各機関の健康づくりの取組報告と意見交換
【対象】
地区医師会・市町国民健康保険担当・市町健康づくり担当・商工会議所・商工会・労働基準監督署・地域産業保健センター・協会けんぽ</t>
    <phoneticPr fontId="2"/>
  </si>
  <si>
    <t>【結果】
・今年度から協会けんぽの担当者を招き、職域保健の実情を共有するとともに、地域・職域で連携した事業の展開を検討することができた。
またけんしん（健診・検診）受診率向上のための啓発ポスターの作成できたため、来年度以降啓発を実施し、評価を行う予定。
【課題】
健康課題が各機関により異なるため、ワーキング共通で取り組むことが難しい場面が見られる。</t>
    <rPh sb="21" eb="22">
      <t>マネ</t>
    </rPh>
    <rPh sb="76" eb="78">
      <t>ケンシン</t>
    </rPh>
    <rPh sb="79" eb="81">
      <t>ケンシン</t>
    </rPh>
    <rPh sb="82" eb="87">
      <t>ジュシンリツコウジョウ</t>
    </rPh>
    <rPh sb="91" eb="93">
      <t>ケイハツ</t>
    </rPh>
    <rPh sb="98" eb="100">
      <t>サクセイ</t>
    </rPh>
    <rPh sb="106" eb="109">
      <t>ライネンド</t>
    </rPh>
    <rPh sb="109" eb="111">
      <t>イコウ</t>
    </rPh>
    <rPh sb="111" eb="113">
      <t>ケイハツ</t>
    </rPh>
    <rPh sb="114" eb="116">
      <t>ジッシ</t>
    </rPh>
    <rPh sb="118" eb="120">
      <t>ヒョウカ</t>
    </rPh>
    <rPh sb="121" eb="122">
      <t>オコナ</t>
    </rPh>
    <rPh sb="123" eb="125">
      <t>ヨテイ</t>
    </rPh>
    <rPh sb="138" eb="140">
      <t>キカン</t>
    </rPh>
    <rPh sb="143" eb="144">
      <t>コト</t>
    </rPh>
    <rPh sb="154" eb="156">
      <t>キョウツウ</t>
    </rPh>
    <rPh sb="157" eb="158">
      <t>ト</t>
    </rPh>
    <rPh sb="159" eb="160">
      <t>ク</t>
    </rPh>
    <rPh sb="167" eb="169">
      <t>バメン</t>
    </rPh>
    <rPh sb="170" eb="171">
      <t>ミ</t>
    </rPh>
    <phoneticPr fontId="2"/>
  </si>
  <si>
    <t>【目的】
管内市町と連携し、管内商工会議所・商工会に対して、健康記事等を作成・提供することで、商工会議所会員等の健康づくりのきっかけを作る
【内容】
①管内商工会議所・商工会会報誌へ健康記事の掲載（R6.5月、7月、9月、11月、R7.3月）
管内市町、協会けんぽ及び保健所保健師・栄養士が共同で健康記事を作成し、5回／年 管内商工会議所・商工会の会報に健康記事を掲載してもらう。
対象：管内商工会議所・商工会会員、住民（泉大津商工会議所・忠岡町商工会は住民に全戸配付している）
②健康リーフレットを管内商工会議所・商工会事務所に設置（R7.3月）
健診受診勧奨や生活習慣病予防に関する健康記事と管内市町からのメッセージをリーフレットにまとめ、管内商工会議所・商工会に設置・配布依頼する。
対象：管内商工会議所・商工会来所者
③SNSを活用した健康情報の発信
管内商工会議所・商工会のfacebookやLINEを活用し、健康情報を発信する。
対象：管内商工会議所・商工会会員、アカウントをフォローしている府民</t>
    <rPh sb="103" eb="104">
      <t>ガツ</t>
    </rPh>
    <rPh sb="106" eb="107">
      <t>ガツ</t>
    </rPh>
    <rPh sb="109" eb="110">
      <t>ガツ</t>
    </rPh>
    <rPh sb="113" eb="114">
      <t>ガツ</t>
    </rPh>
    <rPh sb="119" eb="120">
      <t>ガツ</t>
    </rPh>
    <rPh sb="127" eb="129">
      <t>キョウカイ</t>
    </rPh>
    <rPh sb="211" eb="214">
      <t>イズミオオツ</t>
    </rPh>
    <rPh sb="214" eb="219">
      <t>ショウコウカイギショ</t>
    </rPh>
    <rPh sb="222" eb="223">
      <t>チョウ</t>
    </rPh>
    <rPh sb="223" eb="226">
      <t>ショウコウカイ</t>
    </rPh>
    <rPh sb="272" eb="273">
      <t>ガツ</t>
    </rPh>
    <phoneticPr fontId="2"/>
  </si>
  <si>
    <t>【結果】
・ヒアリングでは、中小企業の健康づくりの取組みや課題を把握することができた。
・保健所と連携して健康づくりを行いたいという企業はなかった（理由はすでに企業独自で行っている、必要性を感じない等）。対して、実際にイベントを実施した商工会議所では、自身の身体への関心が高い健康診断の機会に併せて実施したため、健診受付数142名中90名の参加があり、職種問わず健康づくりに関心をもってもらえ、フレイル予防の啓発ができた。
【課題】
単発の啓発は可能だが、その後中小企業が自身の力で職員の健康づくりを継続していくために行う支援について、具体的な方策に乏しい。</t>
    <rPh sb="14" eb="18">
      <t>チュウショウキギョウ</t>
    </rPh>
    <rPh sb="19" eb="21">
      <t>ケンコウ</t>
    </rPh>
    <rPh sb="25" eb="27">
      <t>トリク</t>
    </rPh>
    <rPh sb="29" eb="31">
      <t>カダイ</t>
    </rPh>
    <rPh sb="32" eb="34">
      <t>ハアク</t>
    </rPh>
    <rPh sb="45" eb="48">
      <t>ホケンジョ</t>
    </rPh>
    <rPh sb="49" eb="51">
      <t>レンケイ</t>
    </rPh>
    <rPh sb="53" eb="55">
      <t>ケンコウ</t>
    </rPh>
    <rPh sb="59" eb="60">
      <t>オコナ</t>
    </rPh>
    <rPh sb="74" eb="76">
      <t>リユウ</t>
    </rPh>
    <rPh sb="80" eb="82">
      <t>キギョウ</t>
    </rPh>
    <rPh sb="82" eb="84">
      <t>ドクジ</t>
    </rPh>
    <rPh sb="85" eb="86">
      <t>オコナ</t>
    </rPh>
    <rPh sb="91" eb="94">
      <t>ヒツヨウセイ</t>
    </rPh>
    <rPh sb="95" eb="96">
      <t>カン</t>
    </rPh>
    <rPh sb="99" eb="100">
      <t>トウ</t>
    </rPh>
    <rPh sb="138" eb="142">
      <t>ケンコウシンダン</t>
    </rPh>
    <rPh sb="143" eb="145">
      <t>キカイ</t>
    </rPh>
    <rPh sb="146" eb="147">
      <t>アワ</t>
    </rPh>
    <rPh sb="149" eb="151">
      <t>ジッシ</t>
    </rPh>
    <rPh sb="187" eb="189">
      <t>カンシン</t>
    </rPh>
    <rPh sb="201" eb="203">
      <t>ヨボウ</t>
    </rPh>
    <rPh sb="204" eb="206">
      <t>ケイハツ</t>
    </rPh>
    <rPh sb="259" eb="260">
      <t>オコナ</t>
    </rPh>
    <phoneticPr fontId="2"/>
  </si>
  <si>
    <t>【目的】
管内事業所と連携し、健康経営に関心のある中小企業へ健康づくりの情報提供を行うとともに、職域の健康課題について把握する。
【内容】
健康経営等健康づくりに関心のある中小企業へ生活習慣病対策、フレイル予防等に関する健康づくり支援の実施。
①企業の健康づくりに関するヒアリング：３企業（R6.5月、7月、12月）
②令和6年度に行った支援（今年度が初回の企業等）
・和泉大津地区労働基準協会　2024年度 全国労働衛生準備説明会における特別講演（健康づくり、食育、メンタルヘルス、自殺対策）：23企業（R6.9月）
・商工会議所の健診場所でのフレイル予防イベントの実施（国立健康・栄養研究所、府健康づくり課と連携して実施：体組成測定、握力測定、ファンクショナルリーチテスト）：90名（R6.11月）
③令和5年度に支援した企業に対する支援
・啓発資材の貸出し、リーフレットの提供：１企業（R6.11月）・健康経営に対する情報共有：2企業（随時）
④「働く世代からのフレイル予防」講演会
・管内給食研究会会員を対象に、講演会と測定会（握力・ファンクショナルリーチテスト）を実施：47施設51名
　国立健康・栄養研究所、府健康づくり課と連携して実施
【対象】
管内の中小企業健康づくり担当者</t>
    <rPh sb="1" eb="3">
      <t>モクテキ</t>
    </rPh>
    <rPh sb="5" eb="7">
      <t>カンナイ</t>
    </rPh>
    <rPh sb="7" eb="10">
      <t>ジギョウショ</t>
    </rPh>
    <rPh sb="11" eb="13">
      <t>レンケイ</t>
    </rPh>
    <rPh sb="15" eb="19">
      <t>ケンコウケイエイ</t>
    </rPh>
    <rPh sb="20" eb="22">
      <t>カンシン</t>
    </rPh>
    <rPh sb="25" eb="27">
      <t>チュウショウ</t>
    </rPh>
    <rPh sb="27" eb="29">
      <t>キギョウ</t>
    </rPh>
    <rPh sb="30" eb="32">
      <t>ケンコウ</t>
    </rPh>
    <rPh sb="36" eb="40">
      <t>ジョウホウテイキョウ</t>
    </rPh>
    <rPh sb="41" eb="42">
      <t>オコナ</t>
    </rPh>
    <rPh sb="48" eb="50">
      <t>ショクイキ</t>
    </rPh>
    <rPh sb="51" eb="55">
      <t>ケンコウカダイ</t>
    </rPh>
    <rPh sb="59" eb="61">
      <t>ハアク</t>
    </rPh>
    <rPh sb="225" eb="227">
      <t>ケンコウ</t>
    </rPh>
    <rPh sb="231" eb="233">
      <t>ショクイク</t>
    </rPh>
    <rPh sb="242" eb="246">
      <t>ジサツタイサク</t>
    </rPh>
    <rPh sb="287" eb="289">
      <t>コクリツ</t>
    </rPh>
    <rPh sb="289" eb="291">
      <t>ケンコウ</t>
    </rPh>
    <rPh sb="292" eb="294">
      <t>エイヨウ</t>
    </rPh>
    <rPh sb="294" eb="297">
      <t>ケンキュウジョ</t>
    </rPh>
    <rPh sb="298" eb="299">
      <t>フ</t>
    </rPh>
    <rPh sb="441" eb="444">
      <t>コウエンカイ</t>
    </rPh>
    <rPh sb="446" eb="448">
      <t>カンナイ</t>
    </rPh>
    <rPh sb="448" eb="453">
      <t>キュウショクケンキュウカイ</t>
    </rPh>
    <rPh sb="453" eb="455">
      <t>カイイン</t>
    </rPh>
    <rPh sb="456" eb="458">
      <t>タイショウ</t>
    </rPh>
    <rPh sb="460" eb="463">
      <t>コウエンカイ</t>
    </rPh>
    <rPh sb="487" eb="489">
      <t>ジッシ</t>
    </rPh>
    <rPh sb="492" eb="494">
      <t>シセツ</t>
    </rPh>
    <rPh sb="496" eb="497">
      <t>メイ</t>
    </rPh>
    <phoneticPr fontId="2"/>
  </si>
  <si>
    <t>【結果】
出席者：11機関11名
・市ごとにグループを分け、各構成機関で実施する健康づくりの取組について情報交換や協力した取組について意見交換ができた。
・また、会議でできたつながりで構成機関間で連携が始まる機関も見られた。
【課題】
各グループの特性に合わせた進め方が必要</t>
    <rPh sb="1" eb="3">
      <t>ケッカ</t>
    </rPh>
    <rPh sb="5" eb="8">
      <t>シュッセキシャ</t>
    </rPh>
    <rPh sb="11" eb="13">
      <t>キカン</t>
    </rPh>
    <rPh sb="15" eb="16">
      <t>メイ</t>
    </rPh>
    <rPh sb="18" eb="19">
      <t>シ</t>
    </rPh>
    <rPh sb="27" eb="28">
      <t>ワ</t>
    </rPh>
    <rPh sb="30" eb="33">
      <t>カクコウセイ</t>
    </rPh>
    <rPh sb="33" eb="35">
      <t>キカン</t>
    </rPh>
    <rPh sb="36" eb="38">
      <t>ジッシ</t>
    </rPh>
    <rPh sb="40" eb="42">
      <t>ケンコウ</t>
    </rPh>
    <rPh sb="46" eb="47">
      <t>ト</t>
    </rPh>
    <rPh sb="47" eb="48">
      <t>ク</t>
    </rPh>
    <rPh sb="52" eb="56">
      <t>ジョウホウコウカン</t>
    </rPh>
    <rPh sb="57" eb="59">
      <t>キョウリョク</t>
    </rPh>
    <rPh sb="61" eb="63">
      <t>トリクミ</t>
    </rPh>
    <rPh sb="67" eb="71">
      <t>イケンコウカン</t>
    </rPh>
    <rPh sb="81" eb="83">
      <t>カイギ</t>
    </rPh>
    <rPh sb="92" eb="96">
      <t>コウセイキカン</t>
    </rPh>
    <rPh sb="96" eb="97">
      <t>カン</t>
    </rPh>
    <rPh sb="98" eb="100">
      <t>レンケイ</t>
    </rPh>
    <rPh sb="101" eb="102">
      <t>ハジ</t>
    </rPh>
    <rPh sb="104" eb="106">
      <t>キカン</t>
    </rPh>
    <rPh sb="107" eb="108">
      <t>ミ</t>
    </rPh>
    <rPh sb="118" eb="119">
      <t>カク</t>
    </rPh>
    <rPh sb="124" eb="126">
      <t>トクセイ</t>
    </rPh>
    <rPh sb="127" eb="128">
      <t>ア</t>
    </rPh>
    <rPh sb="131" eb="132">
      <t>スス</t>
    </rPh>
    <rPh sb="133" eb="134">
      <t>カタ</t>
    </rPh>
    <rPh sb="135" eb="137">
      <t>ヒツヨウ</t>
    </rPh>
    <phoneticPr fontId="2"/>
  </si>
  <si>
    <t>【目的】
地域と職域が一体となって健康づくりに取組めるよう、協力体制を構築する。
【内容】
地域の健康状況や管内関係機関の取組状況を共有するとともに、関係機関が相互に協力し取組める健康づくり事業について検討する。
【対象】
地域・職域連携推進会議構成機関</t>
    <rPh sb="123" eb="127">
      <t>コウセイキカン</t>
    </rPh>
    <phoneticPr fontId="2"/>
  </si>
  <si>
    <t>【結果】
・健康を意識する機会を活用し、高血圧や禁煙・受動喫煙、食生活等の生活習慣及び健活10について、正しい情報を発信することができた。
・血圧値の聞き取りでは、受診者が自分の血圧を実際より低いと捉えている傾向があること、クイズ・アンケートでは、受動喫煙について50代の正解率が高いが、喫煙率も50代が高いことを把握できた。
【課題】
クイズ正解率が高くても生活習慣の改善にはつながっていないため、意識向上や健康行動につながる取組みの検討が必要。</t>
    <rPh sb="1" eb="3">
      <t>ケッカ</t>
    </rPh>
    <rPh sb="20" eb="23">
      <t>コウケツアツ</t>
    </rPh>
    <rPh sb="24" eb="26">
      <t>キンエン</t>
    </rPh>
    <rPh sb="73" eb="74">
      <t>アタイ</t>
    </rPh>
    <rPh sb="152" eb="153">
      <t>タカ</t>
    </rPh>
    <rPh sb="157" eb="159">
      <t>ハアク</t>
    </rPh>
    <rPh sb="165" eb="167">
      <t>カダイ</t>
    </rPh>
    <rPh sb="180" eb="184">
      <t>セイカツシュウカン</t>
    </rPh>
    <rPh sb="185" eb="187">
      <t>カイゼン</t>
    </rPh>
    <rPh sb="221" eb="223">
      <t>ヒツヨウ</t>
    </rPh>
    <phoneticPr fontId="2"/>
  </si>
  <si>
    <t>【目的】
商工会議所と連携し、啓発の強化月間等の機会に合わせた情報を提供することで、働く世代へ健康づくりに関心を持ってもらう。
【内容】
商工会議所会報誌へ健康づくりに関する記事を掲載する。
【対象】
管内２商工会議所の会員事業所など</t>
    <rPh sb="27" eb="28">
      <t>ア</t>
    </rPh>
    <rPh sb="31" eb="33">
      <t>ジョウホウ</t>
    </rPh>
    <rPh sb="34" eb="36">
      <t>テイキョウ</t>
    </rPh>
    <rPh sb="69" eb="74">
      <t>ショウコウカイギショ</t>
    </rPh>
    <rPh sb="76" eb="77">
      <t>シ</t>
    </rPh>
    <rPh sb="84" eb="85">
      <t>カン</t>
    </rPh>
    <phoneticPr fontId="2"/>
  </si>
  <si>
    <t>【目的】
祭礼関係責任者が集まる機会を活用し、受動喫煙や未成年者の喫煙を防止につなげる。
【内容】
岸和田祭礼関係者向け説明会において、受動喫煙防止・未成年者の喫煙防止に関する啓発を行う。
【対象】
岸和田祭礼関係責任者</t>
    <rPh sb="9" eb="11">
      <t>セキニン</t>
    </rPh>
    <rPh sb="13" eb="14">
      <t>アツ</t>
    </rPh>
    <rPh sb="16" eb="18">
      <t>キカイ</t>
    </rPh>
    <rPh sb="19" eb="21">
      <t>カツヨウ</t>
    </rPh>
    <rPh sb="23" eb="27">
      <t>ジュドウキツエン</t>
    </rPh>
    <rPh sb="33" eb="35">
      <t>キツエン</t>
    </rPh>
    <rPh sb="36" eb="38">
      <t>ボウシ</t>
    </rPh>
    <rPh sb="75" eb="79">
      <t>ミセイネンシャ</t>
    </rPh>
    <rPh sb="85" eb="86">
      <t>カン</t>
    </rPh>
    <rPh sb="107" eb="109">
      <t>セキニン</t>
    </rPh>
    <phoneticPr fontId="2"/>
  </si>
  <si>
    <t>【結果】
出席者309名（6月：189名、8月：120名）
・昨年度までの祭礼関係者（青年団）の喫煙率が全国と比較して高い。
・その青年団を統括する責任者に対して、「未成年喫煙防止」・「受動喫煙防止」について啓発することができた。
【課題】
全国に比べて喫煙率が高い状況が継続している。</t>
    <rPh sb="1" eb="3">
      <t>ケッカ</t>
    </rPh>
    <rPh sb="5" eb="8">
      <t>シュッセキシャ</t>
    </rPh>
    <rPh sb="11" eb="12">
      <t>メイ</t>
    </rPh>
    <rPh sb="14" eb="15">
      <t>ガツ</t>
    </rPh>
    <rPh sb="19" eb="20">
      <t>メイ</t>
    </rPh>
    <rPh sb="22" eb="23">
      <t>ガツ</t>
    </rPh>
    <rPh sb="27" eb="28">
      <t>メイ</t>
    </rPh>
    <rPh sb="31" eb="34">
      <t>サクネンド</t>
    </rPh>
    <rPh sb="37" eb="42">
      <t>サイレイカンケイシャ</t>
    </rPh>
    <rPh sb="43" eb="46">
      <t>セイネンダン</t>
    </rPh>
    <rPh sb="48" eb="52">
      <t>キツエン</t>
    </rPh>
    <rPh sb="52" eb="54">
      <t>ゼンコク</t>
    </rPh>
    <rPh sb="55" eb="57">
      <t>ヒカク</t>
    </rPh>
    <rPh sb="59" eb="60">
      <t>タカ</t>
    </rPh>
    <rPh sb="66" eb="69">
      <t>セイネンダン</t>
    </rPh>
    <rPh sb="70" eb="72">
      <t>トウカツ</t>
    </rPh>
    <rPh sb="74" eb="77">
      <t>セキニンシャ</t>
    </rPh>
    <rPh sb="78" eb="79">
      <t>タイ</t>
    </rPh>
    <rPh sb="83" eb="86">
      <t>ミセイネン</t>
    </rPh>
    <rPh sb="86" eb="88">
      <t>キツエン</t>
    </rPh>
    <rPh sb="88" eb="90">
      <t>ボウシ</t>
    </rPh>
    <rPh sb="93" eb="97">
      <t>ジュドウキツエン</t>
    </rPh>
    <rPh sb="97" eb="99">
      <t>ボウシ</t>
    </rPh>
    <rPh sb="104" eb="106">
      <t>ケイハツ</t>
    </rPh>
    <rPh sb="117" eb="119">
      <t>カダイ</t>
    </rPh>
    <rPh sb="121" eb="123">
      <t>ゼンコク</t>
    </rPh>
    <rPh sb="124" eb="125">
      <t>クラ</t>
    </rPh>
    <rPh sb="127" eb="130">
      <t>キツエンリツ</t>
    </rPh>
    <rPh sb="131" eb="132">
      <t>タカ</t>
    </rPh>
    <rPh sb="133" eb="135">
      <t>ジョウキョウ</t>
    </rPh>
    <rPh sb="136" eb="138">
      <t>ケイゾク</t>
    </rPh>
    <phoneticPr fontId="2"/>
  </si>
  <si>
    <t>【結果】
献血受付数416名、アンケート回答数328名（回答率79.4％）
・祭礼関係者に対して、未成年者への受動喫煙防止・喫煙防止、高血圧予防・減塩対策、健活10等について情報発信することができた。
・アンケートから禁煙関心度の高い者に対して禁煙外来情報など個別に周知した。
・また、喫煙開始理由が友人、家族、祭りの寄合等、周囲からの勧めが約75％を占めている。
・そして20歳未満の者も含めた喫煙者が全国に比べ高いことが示された。
・一方で昨年度より職場や町会館での受動喫煙機会が僅かに減少し、たばこが健康に与える影響が気になると答えた割合が微増した。
【課題】アンケートからも喫煙開始理由が周りの環境であることが多いことから、受動喫煙防止対策を進めていくことで、喫煙者と接する環境を絶ち、未成年者の喫煙防止につなげていく必要がある。</t>
    <rPh sb="143" eb="147">
      <t>キツエンカイシ</t>
    </rPh>
    <rPh sb="147" eb="149">
      <t>リユウ</t>
    </rPh>
    <rPh sb="150" eb="152">
      <t>ユウジン</t>
    </rPh>
    <rPh sb="153" eb="155">
      <t>カゾク</t>
    </rPh>
    <rPh sb="156" eb="157">
      <t>マツ</t>
    </rPh>
    <rPh sb="159" eb="161">
      <t>ヨリアイ</t>
    </rPh>
    <rPh sb="161" eb="162">
      <t>ナド</t>
    </rPh>
    <rPh sb="163" eb="165">
      <t>シュウイ</t>
    </rPh>
    <rPh sb="168" eb="169">
      <t>スス</t>
    </rPh>
    <rPh sb="171" eb="172">
      <t>ヤク</t>
    </rPh>
    <rPh sb="176" eb="177">
      <t>シ</t>
    </rPh>
    <rPh sb="212" eb="213">
      <t>シメ</t>
    </rPh>
    <rPh sb="219" eb="221">
      <t>イッポウ</t>
    </rPh>
    <phoneticPr fontId="2"/>
  </si>
  <si>
    <t>【目的】
祭礼関係者が集まる機会を活用し、受動喫煙や未成年者の喫煙防止及び健康づくりへの関心を高める。
【内容】
・岸和田祭礼関係者の献血イベントにおいて、主にたばこ、高血圧、健活10等に関する周知啓発を行う。
・また、アンケートを実施して意識の向上を図るとともに、次年度の岸和田祭礼関係者向け説明会資料として活用する。
【対象】
岸和田祭礼関係者（主に青年団）</t>
    <rPh sb="11" eb="12">
      <t>アツ</t>
    </rPh>
    <rPh sb="14" eb="16">
      <t>キカイ</t>
    </rPh>
    <rPh sb="17" eb="19">
      <t>カツヨウ</t>
    </rPh>
    <rPh sb="21" eb="25">
      <t>ジュドウキツエン</t>
    </rPh>
    <rPh sb="31" eb="33">
      <t>キツエン</t>
    </rPh>
    <rPh sb="33" eb="35">
      <t>ボウシ</t>
    </rPh>
    <rPh sb="35" eb="36">
      <t>オヨ</t>
    </rPh>
    <rPh sb="37" eb="39">
      <t>ケンコウ</t>
    </rPh>
    <rPh sb="44" eb="46">
      <t>カンシン</t>
    </rPh>
    <rPh sb="47" eb="48">
      <t>タカ</t>
    </rPh>
    <rPh sb="67" eb="69">
      <t>ケンケツ</t>
    </rPh>
    <rPh sb="94" eb="95">
      <t>カン</t>
    </rPh>
    <rPh sb="133" eb="136">
      <t>ジネンド</t>
    </rPh>
    <rPh sb="150" eb="152">
      <t>シリョウ</t>
    </rPh>
    <rPh sb="155" eb="157">
      <t>カツヨウ</t>
    </rPh>
    <rPh sb="175" eb="176">
      <t>オモ</t>
    </rPh>
    <rPh sb="177" eb="180">
      <t>セイネンダン</t>
    </rPh>
    <phoneticPr fontId="2"/>
  </si>
  <si>
    <t>【目的】
商工会・商工会議所と連携し、管内の事業所従業員等が生活習慣病予防に関する知識を得たり、関心を持てるよう働きかけを行う。
【内容】
①会報誌への掲載や送付・会議所窓口来所等への配布などの啓発
【対象】
商工会会員事業所等</t>
    <rPh sb="1" eb="3">
      <t>モクテキ</t>
    </rPh>
    <rPh sb="5" eb="8">
      <t>ショウコウカイ</t>
    </rPh>
    <rPh sb="19" eb="21">
      <t>カンナイ</t>
    </rPh>
    <rPh sb="22" eb="25">
      <t>ジギョウショ</t>
    </rPh>
    <rPh sb="25" eb="28">
      <t>ジュウギョウイン</t>
    </rPh>
    <rPh sb="28" eb="29">
      <t>トウ</t>
    </rPh>
    <rPh sb="41" eb="43">
      <t>チシキ</t>
    </rPh>
    <rPh sb="44" eb="45">
      <t>エ</t>
    </rPh>
    <rPh sb="48" eb="50">
      <t>カンシン</t>
    </rPh>
    <rPh sb="51" eb="52">
      <t>モ</t>
    </rPh>
    <rPh sb="56" eb="57">
      <t>ハタラ</t>
    </rPh>
    <rPh sb="61" eb="62">
      <t>オコナ</t>
    </rPh>
    <rPh sb="66" eb="68">
      <t>ナイヨウ</t>
    </rPh>
    <rPh sb="101" eb="103">
      <t>タイショウ</t>
    </rPh>
    <rPh sb="105" eb="107">
      <t>ショウコウ</t>
    </rPh>
    <rPh sb="107" eb="108">
      <t>カイ</t>
    </rPh>
    <rPh sb="108" eb="110">
      <t>カイイン</t>
    </rPh>
    <rPh sb="110" eb="113">
      <t>ジギョウショ</t>
    </rPh>
    <rPh sb="113" eb="114">
      <t>トウ</t>
    </rPh>
    <phoneticPr fontId="2"/>
  </si>
  <si>
    <t>・禁煙治療医療機関リストを保健所ホームページにて情報提供（通年）
・禁煙治療医療機関に禁煙治療の実施状況について調査（11月）
・禁煙治療医療機関リストの更新（11月）
・管内市町に情報提供（１月）</t>
    <rPh sb="1" eb="3">
      <t>キンエン</t>
    </rPh>
    <rPh sb="3" eb="5">
      <t>チリョウ</t>
    </rPh>
    <rPh sb="5" eb="9">
      <t>イリョウキカン</t>
    </rPh>
    <rPh sb="13" eb="16">
      <t>ホケンショ</t>
    </rPh>
    <rPh sb="24" eb="28">
      <t>ジョウホウテイキョウ</t>
    </rPh>
    <rPh sb="29" eb="31">
      <t>ツウネン</t>
    </rPh>
    <rPh sb="43" eb="47">
      <t>キンエンチリョウ</t>
    </rPh>
    <rPh sb="48" eb="50">
      <t>ジッシ</t>
    </rPh>
    <rPh sb="50" eb="52">
      <t>ジョウキョウ</t>
    </rPh>
    <rPh sb="56" eb="58">
      <t>チョウサ</t>
    </rPh>
    <rPh sb="61" eb="62">
      <t>ガツ</t>
    </rPh>
    <rPh sb="65" eb="69">
      <t>キンエンチリョウ</t>
    </rPh>
    <rPh sb="69" eb="73">
      <t>イリョウキカン</t>
    </rPh>
    <rPh sb="82" eb="83">
      <t>ガツ</t>
    </rPh>
    <rPh sb="97" eb="98">
      <t>ガツ</t>
    </rPh>
    <phoneticPr fontId="2"/>
  </si>
  <si>
    <t xml:space="preserve">【結果】
・R7年２月の地域・職域保健実務者会議の開催に向け、R6年11月に実務者会議の参加者へ各組織の現状・課題・ニーズ・ギャップ等のヒアリングを行い、地域職域連携の必要性や今後の方向性等について事務局から各組織へ説明した。
・また、R7年1月に職員の地域職域連携に関する知識の更なる習得を図るため、当該分野に関するノウハウが豊富な外部講師を招へいし、職員向け研修を行った。
【課題】
「地域職域保健実務者会議」を設置しているものの、参加団体の数も少なく、地域・職域と連携した具体的取組が進んでいない状況である。
</t>
    <rPh sb="17" eb="19">
      <t>ホケン</t>
    </rPh>
    <rPh sb="199" eb="201">
      <t>ホケン</t>
    </rPh>
    <phoneticPr fontId="2"/>
  </si>
  <si>
    <t>【目的】
働く世代への健康づくりについて取組みの検討を行う
・生活習慣病を予防へのアプローチを検討する
・メンタルヘルスの課題がある対象者へのサポート
【内容】
・令和6年度富田林保健所地域・職域連携推進協議会の取組み
・メンタルヘルス休職者がもう1度働くための3つのサポート（講義）
　　　　講師：上島医院　院長　渥美　正彦　氏
【対象】
・地域（市町村、医師会、歯科医師会、薬剤師会）
・職域（協会けんぽ、商工会、地域産業保健センター）
・有識者（近畿大学）</t>
    <rPh sb="5" eb="6">
      <t>ハタラ</t>
    </rPh>
    <rPh sb="7" eb="9">
      <t>セダイ</t>
    </rPh>
    <rPh sb="11" eb="13">
      <t>ケンコウ</t>
    </rPh>
    <rPh sb="20" eb="22">
      <t>トリクミ</t>
    </rPh>
    <rPh sb="24" eb="26">
      <t>ケントウ</t>
    </rPh>
    <rPh sb="27" eb="28">
      <t>オコナ</t>
    </rPh>
    <rPh sb="31" eb="36">
      <t>セイカツシュウカンビョウ</t>
    </rPh>
    <rPh sb="37" eb="39">
      <t>ヨボウ</t>
    </rPh>
    <rPh sb="47" eb="49">
      <t>ケントウ</t>
    </rPh>
    <rPh sb="61" eb="63">
      <t>カダイ</t>
    </rPh>
    <rPh sb="66" eb="69">
      <t>タイショウシャ</t>
    </rPh>
    <rPh sb="139" eb="141">
      <t>コウギ</t>
    </rPh>
    <rPh sb="172" eb="174">
      <t>チイキ</t>
    </rPh>
    <rPh sb="175" eb="178">
      <t>シチョウソン</t>
    </rPh>
    <rPh sb="179" eb="182">
      <t>イシカイ</t>
    </rPh>
    <rPh sb="183" eb="188">
      <t>シカイシカイ</t>
    </rPh>
    <rPh sb="189" eb="193">
      <t>ヤクザイシカイ</t>
    </rPh>
    <rPh sb="196" eb="198">
      <t>ショクイキ</t>
    </rPh>
    <rPh sb="199" eb="201">
      <t>キョウカイ</t>
    </rPh>
    <rPh sb="205" eb="208">
      <t>ショウコウカイ</t>
    </rPh>
    <rPh sb="209" eb="211">
      <t>チイキ</t>
    </rPh>
    <rPh sb="211" eb="213">
      <t>サンギョウ</t>
    </rPh>
    <rPh sb="213" eb="215">
      <t>ホケン</t>
    </rPh>
    <rPh sb="222" eb="225">
      <t>ユウシキシャ</t>
    </rPh>
    <rPh sb="226" eb="230">
      <t>キンキダイガク</t>
    </rPh>
    <phoneticPr fontId="2"/>
  </si>
  <si>
    <t>【結果】
参加者：事業所8名、市町村国民健康保険課3名
・地域の実情に合わせ、働く世代からの健康づくりの重要性について周知できた
・すでに健康づくりの取組み実施している事業所が他の事業所の取組みを知り、自身の事業所ですぐに実施しようと考えてもらえた
・市町村事業を事業所へ情報提供できた（健康診査、出前講座、健康教室等について）
・意見交換会では具体的な取組み等について、活発に意見交換が行われていた。
【課題】
事業所と連携を図り、健康づくりの取組の浸透を図る
商工会、地域産業保健センターなどの職域と連携することが必要</t>
    <rPh sb="5" eb="8">
      <t>サンカシャ</t>
    </rPh>
    <rPh sb="9" eb="12">
      <t>ジギョウショ</t>
    </rPh>
    <rPh sb="13" eb="14">
      <t>メイ</t>
    </rPh>
    <rPh sb="15" eb="18">
      <t>シチョウソン</t>
    </rPh>
    <rPh sb="18" eb="25">
      <t>コクミンケンコウホケンカ</t>
    </rPh>
    <rPh sb="26" eb="27">
      <t>メイ</t>
    </rPh>
    <rPh sb="144" eb="146">
      <t>ケンコウ</t>
    </rPh>
    <rPh sb="146" eb="148">
      <t>シンサ</t>
    </rPh>
    <rPh sb="149" eb="153">
      <t>デマエコウザ</t>
    </rPh>
    <rPh sb="154" eb="158">
      <t>ケンコウキョウシツ</t>
    </rPh>
    <rPh sb="158" eb="159">
      <t>トウ</t>
    </rPh>
    <rPh sb="166" eb="171">
      <t>イケンコウカンカイ</t>
    </rPh>
    <rPh sb="173" eb="175">
      <t>グタイ</t>
    </rPh>
    <rPh sb="175" eb="176">
      <t>テキ</t>
    </rPh>
    <rPh sb="177" eb="179">
      <t>トリクミ</t>
    </rPh>
    <rPh sb="180" eb="181">
      <t>トウ</t>
    </rPh>
    <rPh sb="207" eb="210">
      <t>ジギョウショ</t>
    </rPh>
    <rPh sb="211" eb="213">
      <t>レンケイ</t>
    </rPh>
    <rPh sb="214" eb="215">
      <t>ハカ</t>
    </rPh>
    <rPh sb="217" eb="219">
      <t>ケンコウ</t>
    </rPh>
    <rPh sb="223" eb="225">
      <t>トリクミ</t>
    </rPh>
    <rPh sb="226" eb="228">
      <t>シントウ</t>
    </rPh>
    <rPh sb="229" eb="230">
      <t>ハカ</t>
    </rPh>
    <rPh sb="232" eb="235">
      <t>ショウコウカイ</t>
    </rPh>
    <rPh sb="236" eb="238">
      <t>チイキ</t>
    </rPh>
    <rPh sb="249" eb="251">
      <t>ショクイキ</t>
    </rPh>
    <rPh sb="252" eb="254">
      <t>レンケイ</t>
    </rPh>
    <rPh sb="259" eb="261">
      <t>ヒツヨウ</t>
    </rPh>
    <phoneticPr fontId="2"/>
  </si>
  <si>
    <t>【結果】
・9月14日にイオンモール堺鉄砲町にて開催した。医師会や協定企業等と連携し、主に働く世代にアプローチできるように工夫を凝らした。
・約500人程度の市民にアプローチできた。
【課題】
市民へ提供するブース内容を検討し、引き続き、働く世代に向けた周知の機会として開催していく。</t>
    <rPh sb="7" eb="8">
      <t>ガツ</t>
    </rPh>
    <rPh sb="10" eb="11">
      <t>ニチ</t>
    </rPh>
    <rPh sb="18" eb="22">
      <t>サカイテッポウチョウ</t>
    </rPh>
    <rPh sb="24" eb="26">
      <t>カイサイ</t>
    </rPh>
    <rPh sb="29" eb="32">
      <t>イシカイ</t>
    </rPh>
    <rPh sb="33" eb="35">
      <t>キョウテイ</t>
    </rPh>
    <rPh sb="35" eb="37">
      <t>キギョウ</t>
    </rPh>
    <rPh sb="37" eb="38">
      <t>ナド</t>
    </rPh>
    <rPh sb="39" eb="41">
      <t>レンケイ</t>
    </rPh>
    <rPh sb="43" eb="44">
      <t>オモ</t>
    </rPh>
    <rPh sb="61" eb="63">
      <t>クフウ</t>
    </rPh>
    <rPh sb="64" eb="65">
      <t>コ</t>
    </rPh>
    <rPh sb="71" eb="72">
      <t>ヤク</t>
    </rPh>
    <rPh sb="75" eb="76">
      <t>ニン</t>
    </rPh>
    <rPh sb="76" eb="78">
      <t>テイド</t>
    </rPh>
    <rPh sb="79" eb="81">
      <t>シミン</t>
    </rPh>
    <rPh sb="97" eb="99">
      <t>シミン</t>
    </rPh>
    <rPh sb="100" eb="102">
      <t>テイキョウ</t>
    </rPh>
    <rPh sb="107" eb="109">
      <t>ナイヨウ</t>
    </rPh>
    <rPh sb="110" eb="112">
      <t>ケントウ</t>
    </rPh>
    <rPh sb="114" eb="115">
      <t>ヒ</t>
    </rPh>
    <rPh sb="116" eb="117">
      <t>ツヅ</t>
    </rPh>
    <rPh sb="119" eb="120">
      <t>ハタラ</t>
    </rPh>
    <rPh sb="121" eb="123">
      <t>セダイ</t>
    </rPh>
    <rPh sb="124" eb="125">
      <t>ム</t>
    </rPh>
    <rPh sb="127" eb="129">
      <t>シュウチ</t>
    </rPh>
    <rPh sb="130" eb="132">
      <t>キカイ</t>
    </rPh>
    <rPh sb="135" eb="137">
      <t>カイサイ</t>
    </rPh>
    <phoneticPr fontId="2"/>
  </si>
  <si>
    <t>12藤井寺保健所</t>
    <rPh sb="2" eb="8">
      <t>フジイデラホケンジョ</t>
    </rPh>
    <phoneticPr fontId="4"/>
  </si>
  <si>
    <t>目的・対象・内容　等</t>
    <rPh sb="3" eb="5">
      <t>タイショウ</t>
    </rPh>
    <rPh sb="6" eb="8">
      <t>ナイヨウ</t>
    </rPh>
    <rPh sb="9" eb="10">
      <t>トウ</t>
    </rPh>
    <phoneticPr fontId="2"/>
  </si>
  <si>
    <t>【内容】
６/4：第1回ワーキング
１）「運動」の具体的取組み内容の検討
２）自組織の取組みの推進
9/9：第2回ワーキング
１） 「運動」の取組み作業等
２） 自組織の取組みの推進
11/13：第3回ワーキング
１） 「運動」の取組作業等
２） 自組織の取組みのまとめ
３）令和６年度以降の取組み検討
【対象】(地域）守口市・門真市（保健衛生・国保部門）、守口市教育委員会、門真市教育委員会、守口市医師会、門真市医師会、守口市歯科医師会、門真市歯科医師会、守口市薬剤師会、門真市薬剤師会　　（職域）守口門真商工会議所、全国健康保険組合大阪府支部協会けんぽ、パナソニック健康保険組合</t>
    <rPh sb="21" eb="23">
      <t>ウンドウ</t>
    </rPh>
    <rPh sb="67" eb="69">
      <t>ウンドウ</t>
    </rPh>
    <rPh sb="111" eb="113">
      <t>ウンドウ</t>
    </rPh>
    <rPh sb="115" eb="119">
      <t>トリクミサギョウ</t>
    </rPh>
    <rPh sb="119" eb="120">
      <t>ナド</t>
    </rPh>
    <phoneticPr fontId="2"/>
  </si>
  <si>
    <t>【結果】
健康課題の共有、問題点の共有をはかった。
【課題
がん検診、成人歯科健診、特定健診の受診率が低く、ヘルスリテラシーに課題がある。</t>
    <rPh sb="1" eb="3">
      <t>ケッカ</t>
    </rPh>
    <rPh sb="5" eb="9">
      <t>ケンコウカダイ</t>
    </rPh>
    <rPh sb="10" eb="12">
      <t>キョウユウ</t>
    </rPh>
    <rPh sb="13" eb="16">
      <t>モンダイテン</t>
    </rPh>
    <rPh sb="17" eb="19">
      <t>キョウユウ</t>
    </rPh>
    <rPh sb="27" eb="29">
      <t>カダイ</t>
    </rPh>
    <rPh sb="32" eb="34">
      <t>ケンシン</t>
    </rPh>
    <rPh sb="35" eb="41">
      <t>セイジンシカケンシン</t>
    </rPh>
    <rPh sb="42" eb="46">
      <t>トクテイケンシン</t>
    </rPh>
    <rPh sb="47" eb="50">
      <t>ジュシンリツ</t>
    </rPh>
    <rPh sb="51" eb="52">
      <t>ヒク</t>
    </rPh>
    <rPh sb="63" eb="65">
      <t>カダイ</t>
    </rPh>
    <phoneticPr fontId="2"/>
  </si>
  <si>
    <t>【結果】
①R6年度健康記事テーマ：できることから健活10 （ヘルスリテラシー、けんしん、食と栄養、運動、たばこ）
管内市町、協会けんぽと共同で記事を作成し、商工会議所・商工会へ掲載依頼を行った（5回/年）
②R7.3月までに、管内各商工会議所・商工会へ配布予定。
③商工会議所・商工会に対するアプローチとして中小企業への支援事業を優先させたため、実施できず。
【課題】
・管内府民及び商工会議所・商工会会員等に対して健活10に関する健康情報を発信することができた。
・引き続き、関係機関と協力して情報発信に取り組んでいきたい。</t>
    <rPh sb="58" eb="60">
      <t>カンナイ</t>
    </rPh>
    <rPh sb="63" eb="65">
      <t>キョウカイ</t>
    </rPh>
    <rPh sb="114" eb="116">
      <t>カンナイ</t>
    </rPh>
    <rPh sb="134" eb="139">
      <t>ショウコウカイギショ</t>
    </rPh>
    <rPh sb="140" eb="143">
      <t>ショウコウカイ</t>
    </rPh>
    <rPh sb="144" eb="145">
      <t>タイ</t>
    </rPh>
    <rPh sb="155" eb="159">
      <t>チュウショウキギョウ</t>
    </rPh>
    <rPh sb="161" eb="163">
      <t>シエン</t>
    </rPh>
    <rPh sb="163" eb="165">
      <t>ジギョウ</t>
    </rPh>
    <rPh sb="166" eb="168">
      <t>ユウセン</t>
    </rPh>
    <rPh sb="174" eb="176">
      <t>ジッシ</t>
    </rPh>
    <rPh sb="209" eb="211">
      <t>ケンカツ</t>
    </rPh>
    <rPh sb="214" eb="215">
      <t>カン</t>
    </rPh>
    <phoneticPr fontId="2"/>
  </si>
  <si>
    <t xml:space="preserve">
【目的】
健康経営を推進し、(中小企業で)働く人が健康になるための方策を検討する
【内容】
・企業の実態把握のためのアンケート調査
・参画団体がもつ健康経営のノウハウの共有やアンケート調査の手法等検討
【対象】
労働基準監督署、地域産業保健センター、市内事業所、商工会議所、協会けんぽ、医師会、歯科医師会、薬剤師会、生命保険会社、庁内関係課</t>
    <rPh sb="6" eb="10">
      <t>ケンコウケイエイ</t>
    </rPh>
    <rPh sb="11" eb="13">
      <t>スイシン</t>
    </rPh>
    <rPh sb="16" eb="18">
      <t>チュウショウ</t>
    </rPh>
    <rPh sb="18" eb="20">
      <t>キギョウ</t>
    </rPh>
    <rPh sb="22" eb="23">
      <t>ハタラ</t>
    </rPh>
    <rPh sb="24" eb="25">
      <t>ヒト</t>
    </rPh>
    <rPh sb="26" eb="28">
      <t>ケンコウ</t>
    </rPh>
    <rPh sb="34" eb="36">
      <t>ホウサク</t>
    </rPh>
    <rPh sb="37" eb="39">
      <t>ケントウ</t>
    </rPh>
    <rPh sb="48" eb="50">
      <t>キギョウ</t>
    </rPh>
    <rPh sb="51" eb="55">
      <t>ジッタイハアク</t>
    </rPh>
    <rPh sb="64" eb="66">
      <t>チョウサ</t>
    </rPh>
    <rPh sb="68" eb="72">
      <t>サンカクダンタイ</t>
    </rPh>
    <rPh sb="75" eb="79">
      <t>ケンコウケイエイ</t>
    </rPh>
    <rPh sb="85" eb="87">
      <t>キョウユウ</t>
    </rPh>
    <rPh sb="93" eb="95">
      <t>チョウサ</t>
    </rPh>
    <rPh sb="96" eb="98">
      <t>シュホウ</t>
    </rPh>
    <rPh sb="98" eb="99">
      <t>トウ</t>
    </rPh>
    <rPh sb="99" eb="101">
      <t>ケントウ</t>
    </rPh>
    <rPh sb="103" eb="105">
      <t>タイショウ</t>
    </rPh>
    <rPh sb="107" eb="111">
      <t>ロウドウキジュン</t>
    </rPh>
    <rPh sb="111" eb="114">
      <t>カントクショ</t>
    </rPh>
    <rPh sb="115" eb="119">
      <t>チイキサンギョウ</t>
    </rPh>
    <rPh sb="119" eb="121">
      <t>ホケン</t>
    </rPh>
    <rPh sb="126" eb="128">
      <t>シナイ</t>
    </rPh>
    <rPh sb="128" eb="131">
      <t>ジギョウショ</t>
    </rPh>
    <rPh sb="132" eb="137">
      <t>ショウコウカイギショ</t>
    </rPh>
    <rPh sb="138" eb="140">
      <t>キョウカイ</t>
    </rPh>
    <rPh sb="144" eb="147">
      <t>イシカイ</t>
    </rPh>
    <rPh sb="148" eb="153">
      <t>シカイシカイ</t>
    </rPh>
    <rPh sb="154" eb="158">
      <t>ヤクザイシカイ</t>
    </rPh>
    <rPh sb="159" eb="165">
      <t>セイメイホケンカイシャ</t>
    </rPh>
    <rPh sb="166" eb="168">
      <t>チョウナイ</t>
    </rPh>
    <rPh sb="168" eb="171">
      <t>カンケイカ</t>
    </rPh>
    <phoneticPr fontId="2"/>
  </si>
  <si>
    <t xml:space="preserve">
【目的】
地域で働く人のヘルスリテラシー向上のため、方策を検討する。
【内容】
・がん検診や特定健診、定期健診の受診の必要性を周知
・若い頃からの歯科口腔保健対策　歯科健診を受診する
【対象】
市内事業所、商工会議所、協会けんぽ、医師会、歯科医師会、薬剤師会、生命保険会社、庁内関係課</t>
    <rPh sb="6" eb="8">
      <t>チイキ</t>
    </rPh>
    <rPh sb="9" eb="10">
      <t>ハタラ</t>
    </rPh>
    <rPh sb="11" eb="12">
      <t>ヒト</t>
    </rPh>
    <rPh sb="21" eb="23">
      <t>コウジョウ</t>
    </rPh>
    <rPh sb="27" eb="29">
      <t>ホウサク</t>
    </rPh>
    <rPh sb="30" eb="32">
      <t>ケントウ</t>
    </rPh>
    <rPh sb="44" eb="46">
      <t>ケンシン</t>
    </rPh>
    <rPh sb="47" eb="51">
      <t>トクテイケンシン</t>
    </rPh>
    <rPh sb="52" eb="56">
      <t>テイキケンシン</t>
    </rPh>
    <rPh sb="57" eb="59">
      <t>ジュシン</t>
    </rPh>
    <rPh sb="60" eb="63">
      <t>ヒツヨウセイ</t>
    </rPh>
    <rPh sb="64" eb="66">
      <t>シュウチ</t>
    </rPh>
    <rPh sb="68" eb="69">
      <t>ワカ</t>
    </rPh>
    <rPh sb="70" eb="71">
      <t>コロ</t>
    </rPh>
    <rPh sb="74" eb="76">
      <t>シカ</t>
    </rPh>
    <rPh sb="76" eb="80">
      <t>コウクウホケン</t>
    </rPh>
    <rPh sb="80" eb="82">
      <t>タイサク</t>
    </rPh>
    <rPh sb="83" eb="87">
      <t>シカケンシン</t>
    </rPh>
    <rPh sb="88" eb="90">
      <t>ジュシン</t>
    </rPh>
    <rPh sb="94" eb="96">
      <t>タイショウ</t>
    </rPh>
    <rPh sb="98" eb="100">
      <t>シナイ</t>
    </rPh>
    <rPh sb="100" eb="103">
      <t>ジギョウショ</t>
    </rPh>
    <rPh sb="104" eb="109">
      <t>ショウコウカイギショ</t>
    </rPh>
    <rPh sb="110" eb="112">
      <t>キョウカイ</t>
    </rPh>
    <rPh sb="116" eb="119">
      <t>イシカイ</t>
    </rPh>
    <rPh sb="120" eb="125">
      <t>シカイシカイ</t>
    </rPh>
    <rPh sb="126" eb="130">
      <t>ヤクザイシカイ</t>
    </rPh>
    <rPh sb="131" eb="137">
      <t>セイメイホケンカイシャ</t>
    </rPh>
    <rPh sb="138" eb="140">
      <t>チョウナイ</t>
    </rPh>
    <rPh sb="140" eb="143">
      <t>カンケイカ</t>
    </rPh>
    <phoneticPr fontId="2"/>
  </si>
  <si>
    <r>
      <t>【目的】
令和５年度の協議会にて承認された、市がん検診の受診率向上</t>
    </r>
    <r>
      <rPr>
        <i/>
        <sz val="16"/>
        <color theme="1"/>
        <rFont val="Meiryo UI"/>
        <family val="3"/>
        <charset val="128"/>
      </rPr>
      <t>および</t>
    </r>
    <r>
      <rPr>
        <sz val="16"/>
        <color theme="1"/>
        <rFont val="Meiryo UI"/>
        <family val="3"/>
        <charset val="128"/>
      </rPr>
      <t>、職域への市がん検診受診啓発資材作成を通しての管内４市のがん検診担当者の協働。
【内容】
管内４市共通の市がん検診受診啓発資材作成のための会議等を実施。
【対象】
管内４市のがん検診担当者</t>
    </r>
    <rPh sb="1" eb="3">
      <t>モクテキ</t>
    </rPh>
    <rPh sb="5" eb="7">
      <t>レイワ</t>
    </rPh>
    <rPh sb="8" eb="9">
      <t>ネン</t>
    </rPh>
    <rPh sb="9" eb="10">
      <t>ド</t>
    </rPh>
    <rPh sb="11" eb="14">
      <t>キョウギカイ</t>
    </rPh>
    <rPh sb="16" eb="18">
      <t>ショウニン</t>
    </rPh>
    <rPh sb="50" eb="52">
      <t>ショクイキ</t>
    </rPh>
    <rPh sb="54" eb="55">
      <t>シ</t>
    </rPh>
    <rPh sb="57" eb="59">
      <t>ケンシン</t>
    </rPh>
    <rPh sb="59" eb="61">
      <t>ジュシン</t>
    </rPh>
    <rPh sb="61" eb="65">
      <t>ケイハツシザイ</t>
    </rPh>
    <rPh sb="65" eb="67">
      <t>サクセイ</t>
    </rPh>
    <rPh sb="68" eb="69">
      <t>トオ</t>
    </rPh>
    <rPh sb="72" eb="74">
      <t>カンナイ</t>
    </rPh>
    <rPh sb="75" eb="76">
      <t>シ</t>
    </rPh>
    <rPh sb="82" eb="85">
      <t>タントウシャ</t>
    </rPh>
    <rPh sb="86" eb="88">
      <t>キョウドウ</t>
    </rPh>
    <rPh sb="91" eb="93">
      <t>ナイヨウ</t>
    </rPh>
    <rPh sb="94" eb="96">
      <t>カンナイ</t>
    </rPh>
    <rPh sb="97" eb="98">
      <t>シ</t>
    </rPh>
    <rPh sb="98" eb="100">
      <t>キョウツウ</t>
    </rPh>
    <rPh sb="101" eb="102">
      <t>シ</t>
    </rPh>
    <rPh sb="104" eb="106">
      <t>ケンシン</t>
    </rPh>
    <rPh sb="106" eb="108">
      <t>ジュシン</t>
    </rPh>
    <rPh sb="108" eb="110">
      <t>ケイハツ</t>
    </rPh>
    <rPh sb="110" eb="112">
      <t>シザイ</t>
    </rPh>
    <rPh sb="112" eb="114">
      <t>サクセイ</t>
    </rPh>
    <rPh sb="119" eb="121">
      <t>カイギ</t>
    </rPh>
    <rPh sb="121" eb="122">
      <t>トウ</t>
    </rPh>
    <rPh sb="123" eb="125">
      <t>ジッシ</t>
    </rPh>
    <rPh sb="128" eb="130">
      <t>タイショウカンナイシケンシンタントウシャ</t>
    </rPh>
    <phoneticPr fontId="2"/>
  </si>
  <si>
    <t>【目的】
管内市町、協会けんぽ担当者と連携した包括的な健康づくりを推進できるよう、地域及び職域において健康課題の共有と課題解決に向けた方策を検討
【内容】
●管内市町・協会けんぽの健康づくりの取組について意見交換
●管内商工会議所・商工会との連携について
●がん検診、特定健診の受診率向上に向けた取組
●職域との連携について
【時期】
①健康づくりの取組についての意見交換、がん検診・特定健診受診率向上に向けた取組の検討等（５月）
②糖尿病性腎症重症化予防における講演会等の共同実施についての検討（７月）（市町国保担当、協会けんぽのみで実施）
③ナッジ理論を活用したけんしん（健診・検診）受診率向上のための啓発ポスター等の媒体作成（９月）
※ナッジ理論を活用した媒体づくりのための講義＋グループワーク
（講師）大阪府政策企画部企画室連携課
④けんしん（健診・検診）受診率向上のための啓発ポスター活用のための検討等（2月予定）
【対象】市町国民健康保険担当、市町健康づくり担当、協会けんぽ大阪支部</t>
    <rPh sb="10" eb="12">
      <t>キョウカイ</t>
    </rPh>
    <rPh sb="84" eb="86">
      <t>キョウカイ</t>
    </rPh>
    <rPh sb="141" eb="142">
      <t>リツ</t>
    </rPh>
    <rPh sb="142" eb="144">
      <t>コウジョウ</t>
    </rPh>
    <rPh sb="145" eb="146">
      <t>ム</t>
    </rPh>
    <rPh sb="148" eb="150">
      <t>トリク</t>
    </rPh>
    <rPh sb="152" eb="154">
      <t>ショクイキ</t>
    </rPh>
    <rPh sb="156" eb="158">
      <t>レンケイ</t>
    </rPh>
    <rPh sb="164" eb="166">
      <t>ジキ</t>
    </rPh>
    <rPh sb="169" eb="171">
      <t>ケンコウ</t>
    </rPh>
    <rPh sb="175" eb="177">
      <t>トリクミ</t>
    </rPh>
    <rPh sb="182" eb="184">
      <t>イケン</t>
    </rPh>
    <rPh sb="184" eb="186">
      <t>コウカン</t>
    </rPh>
    <rPh sb="189" eb="191">
      <t>ケンシン</t>
    </rPh>
    <rPh sb="192" eb="196">
      <t>トクテイケンシン</t>
    </rPh>
    <rPh sb="196" eb="199">
      <t>ジュシンリツ</t>
    </rPh>
    <rPh sb="199" eb="201">
      <t>コウジョウ</t>
    </rPh>
    <rPh sb="202" eb="203">
      <t>ム</t>
    </rPh>
    <rPh sb="205" eb="207">
      <t>トリク</t>
    </rPh>
    <rPh sb="208" eb="210">
      <t>ケントウ</t>
    </rPh>
    <rPh sb="210" eb="211">
      <t>トウ</t>
    </rPh>
    <rPh sb="213" eb="214">
      <t>ガツ</t>
    </rPh>
    <rPh sb="276" eb="278">
      <t>リロン</t>
    </rPh>
    <rPh sb="288" eb="290">
      <t>ケンシン</t>
    </rPh>
    <rPh sb="291" eb="293">
      <t>ケンシン</t>
    </rPh>
    <rPh sb="294" eb="299">
      <t>ジュシンリツコウジョウ</t>
    </rPh>
    <rPh sb="303" eb="305">
      <t>ケイハツ</t>
    </rPh>
    <rPh sb="324" eb="326">
      <t>リロン</t>
    </rPh>
    <rPh sb="352" eb="354">
      <t>コウシ</t>
    </rPh>
    <rPh sb="355" eb="358">
      <t>オオサカフ</t>
    </rPh>
    <rPh sb="376" eb="378">
      <t>ケンシン</t>
    </rPh>
    <rPh sb="379" eb="381">
      <t>ケンシン</t>
    </rPh>
    <rPh sb="382" eb="385">
      <t>ジュシンリツ</t>
    </rPh>
    <rPh sb="385" eb="387">
      <t>コウジョウ</t>
    </rPh>
    <rPh sb="391" eb="393">
      <t>ケイハツ</t>
    </rPh>
    <rPh sb="397" eb="399">
      <t>カツヨウ</t>
    </rPh>
    <rPh sb="403" eb="405">
      <t>ケントウ</t>
    </rPh>
    <phoneticPr fontId="2"/>
  </si>
  <si>
    <t>【目的】
健康寿命の延伸・健康格差の縮小を達成するため、地域・職域保健の連携を図り、生涯を通じた継続的な保健サービスの提供体制を整備することを目的とする。
【内容】
健康課題・今後の取り組み内容について意見交換会・会議を開催し検討する
【対象】
6市町（保健・国保部門）、企業（3社）の健康管理担当</t>
    <rPh sb="1" eb="3">
      <t>モクテキ</t>
    </rPh>
    <rPh sb="5" eb="9">
      <t>ケンコウジュミョウ</t>
    </rPh>
    <rPh sb="10" eb="12">
      <t>エンシン</t>
    </rPh>
    <rPh sb="13" eb="17">
      <t>ケンコウカクサ</t>
    </rPh>
    <rPh sb="18" eb="20">
      <t>シュクショウ</t>
    </rPh>
    <rPh sb="21" eb="23">
      <t>タッセイ</t>
    </rPh>
    <rPh sb="28" eb="30">
      <t>チイキ</t>
    </rPh>
    <rPh sb="31" eb="35">
      <t>ショクイキホケン</t>
    </rPh>
    <rPh sb="36" eb="38">
      <t>レンケイ</t>
    </rPh>
    <rPh sb="39" eb="40">
      <t>ハカ</t>
    </rPh>
    <rPh sb="79" eb="81">
      <t>ナイヨウ</t>
    </rPh>
    <rPh sb="83" eb="87">
      <t>ケンコウカダイ</t>
    </rPh>
    <rPh sb="88" eb="90">
      <t>コンゴ</t>
    </rPh>
    <rPh sb="91" eb="92">
      <t>ト</t>
    </rPh>
    <rPh sb="93" eb="94">
      <t>ク</t>
    </rPh>
    <rPh sb="95" eb="97">
      <t>ナイヨウ</t>
    </rPh>
    <rPh sb="101" eb="106">
      <t>イケンコウカンカイ</t>
    </rPh>
    <rPh sb="107" eb="109">
      <t>カイギ</t>
    </rPh>
    <rPh sb="110" eb="112">
      <t>カイサイ</t>
    </rPh>
    <rPh sb="113" eb="115">
      <t>ケントウ</t>
    </rPh>
    <rPh sb="119" eb="121">
      <t>タイショウ</t>
    </rPh>
    <rPh sb="124" eb="126">
      <t>シマチ</t>
    </rPh>
    <rPh sb="127" eb="129">
      <t>ホケン</t>
    </rPh>
    <rPh sb="130" eb="132">
      <t>コクホ</t>
    </rPh>
    <rPh sb="132" eb="134">
      <t>ブモン</t>
    </rPh>
    <rPh sb="136" eb="138">
      <t>キギョウ</t>
    </rPh>
    <rPh sb="140" eb="141">
      <t>シャ</t>
    </rPh>
    <rPh sb="143" eb="147">
      <t>ケンコウカンリ</t>
    </rPh>
    <rPh sb="147" eb="149">
      <t>タントウ</t>
    </rPh>
    <phoneticPr fontId="2"/>
  </si>
  <si>
    <t>【目的】
働き世代の健康づくりを推進するための地域保健・職域保健のネットワーク作りを行い、市民の健康づくり意識の底上げを図る
【内容】
・地域・職域における健康づくり関連の取組の情報共有
・地域・職域と連携した取組について
【対象】
（職域）大阪府国民健康保険団体連合会、全国健康保険協会大阪支部、大阪産業保健総合支援センター
（地域）大阪市（福祉局保険年金課、こころの健康センター、健康局健康づくり課）</t>
    <rPh sb="69" eb="71">
      <t>チイキ</t>
    </rPh>
    <rPh sb="72" eb="74">
      <t>ショクイキ</t>
    </rPh>
    <rPh sb="78" eb="80">
      <t>ケンコウ</t>
    </rPh>
    <rPh sb="83" eb="85">
      <t>カンレン</t>
    </rPh>
    <rPh sb="86" eb="88">
      <t>トリクミ</t>
    </rPh>
    <rPh sb="89" eb="93">
      <t>ジョウホウキョウユウ</t>
    </rPh>
    <rPh sb="95" eb="97">
      <t>チイキ</t>
    </rPh>
    <rPh sb="98" eb="100">
      <t>ショクイキ</t>
    </rPh>
    <rPh sb="101" eb="103">
      <t>レンケイ</t>
    </rPh>
    <rPh sb="105" eb="107">
      <t>トリクミ</t>
    </rPh>
    <rPh sb="113" eb="115">
      <t>タイショウ</t>
    </rPh>
    <rPh sb="118" eb="120">
      <t>ショクイキ</t>
    </rPh>
    <rPh sb="121" eb="124">
      <t>オオサカフ</t>
    </rPh>
    <rPh sb="124" eb="130">
      <t>コクミンケンコウホケン</t>
    </rPh>
    <rPh sb="130" eb="132">
      <t>ダンタイ</t>
    </rPh>
    <rPh sb="132" eb="135">
      <t>レンゴウカイ</t>
    </rPh>
    <rPh sb="136" eb="138">
      <t>ゼンコク</t>
    </rPh>
    <rPh sb="138" eb="144">
      <t>ケンコウホケンキョウカイ</t>
    </rPh>
    <rPh sb="144" eb="148">
      <t>オオサカシブ</t>
    </rPh>
    <rPh sb="149" eb="153">
      <t>オオサカサンギョウ</t>
    </rPh>
    <rPh sb="153" eb="155">
      <t>ホケン</t>
    </rPh>
    <rPh sb="155" eb="157">
      <t>ソウゴウ</t>
    </rPh>
    <rPh sb="157" eb="159">
      <t>シエン</t>
    </rPh>
    <rPh sb="165" eb="167">
      <t>チイキ</t>
    </rPh>
    <rPh sb="172" eb="175">
      <t>フクシキョク</t>
    </rPh>
    <rPh sb="175" eb="180">
      <t>ホケンネンキンカ</t>
    </rPh>
    <rPh sb="192" eb="195">
      <t>ケンコウキョク</t>
    </rPh>
    <rPh sb="195" eb="197">
      <t>ケンコウ</t>
    </rPh>
    <rPh sb="200" eb="20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</si>
</sst>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color theme="1"/>
      <name val="Meiryo UI"/>
      <family val="3"/>
      <charset val="128"/>
    </font>
    <font>
      <sz val="6"/>
      <name val="ＭＳ Ｐゴシック"/>
      <family val="2"/>
      <charset val="128"/>
      <scheme val="minor"/>
    </font>
    <font>
      <b/>
      <sz val="10"/>
      <color theme="1"/>
      <name val="Meiryo UI"/>
      <family val="3"/>
      <charset val="128"/>
    </font>
    <font>
      <b/>
      <sz val="11"/>
      <color theme="1"/>
      <name val="Meiryo UI"/>
      <family val="3"/>
      <charset val="128"/>
    </font>
    <font>
      <b/>
      <sz val="12"/>
      <color theme="1"/>
      <name val="Meiryo UI"/>
      <family val="3"/>
      <charset val="128"/>
    </font>
    <font>
      <sz val="11"/>
      <color theme="1"/>
      <name val="Meiryo UI"/>
      <family val="3"/>
      <charset val="128"/>
    </font>
    <font>
      <sz val="9"/>
      <color theme="1"/>
      <name val="Meiryo UI"/>
      <family val="3"/>
      <charset val="128"/>
    </font>
    <font>
      <sz val="9"/>
      <name val="Meiryo UI"/>
      <family val="3"/>
      <charset val="128"/>
    </font>
    <font>
      <b/>
      <sz val="14"/>
      <color theme="1"/>
      <name val="Meiryo UI"/>
      <family val="3"/>
      <charset val="128"/>
    </font>
    <font>
      <sz val="6"/>
      <color theme="1"/>
      <name val="Meiryo UI"/>
      <family val="3"/>
      <charset val="128"/>
    </font>
    <font>
      <sz val="10"/>
      <color theme="1"/>
      <name val="Meiryo UI"/>
      <family val="3"/>
      <charset val="128"/>
    </font>
    <font>
      <sz val="8"/>
      <color theme="1"/>
      <name val="Meiryo UI"/>
      <family val="3"/>
      <charset val="128"/>
    </font>
    <font>
      <sz val="10"/>
      <name val="Meiryo UI"/>
      <family val="3"/>
      <charset val="128"/>
    </font>
    <font>
      <b/>
      <sz val="9"/>
      <color theme="1"/>
      <name val="Meiryo UI"/>
      <family val="3"/>
      <charset val="128"/>
    </font>
    <font>
      <sz val="11"/>
      <name val="Meiryo UI"/>
      <family val="3"/>
      <charset val="128"/>
    </font>
    <font>
      <b/>
      <sz val="22"/>
      <name val="Meiryo UI"/>
      <family val="3"/>
      <charset val="128"/>
    </font>
    <font>
      <sz val="16"/>
      <name val="Meiryo UI"/>
      <family val="3"/>
      <charset val="128"/>
    </font>
    <font>
      <b/>
      <sz val="16"/>
      <name val="Meiryo UI"/>
      <family val="3"/>
      <charset val="128"/>
    </font>
    <font>
      <sz val="20"/>
      <name val="Meiryo UI"/>
      <family val="3"/>
      <charset val="128"/>
    </font>
    <font>
      <sz val="18"/>
      <name val="Meiryo UI"/>
      <family val="3"/>
      <charset val="128"/>
    </font>
    <font>
      <sz val="14"/>
      <name val="Meiryo UI"/>
      <family val="3"/>
      <charset val="128"/>
    </font>
    <font>
      <b/>
      <sz val="18"/>
      <name val="Meiryo UI"/>
      <family val="3"/>
      <charset val="128"/>
    </font>
    <font>
      <sz val="20"/>
      <color theme="1"/>
      <name val="Meiryo UI"/>
      <family val="3"/>
      <charset val="128"/>
    </font>
    <font>
      <sz val="18"/>
      <color theme="1"/>
      <name val="Meiryo UI"/>
      <family val="3"/>
      <charset val="128"/>
    </font>
    <font>
      <i/>
      <sz val="16"/>
      <color theme="1"/>
      <name val="Meiryo UI"/>
      <family val="3"/>
      <charset val="128"/>
    </font>
  </fonts>
  <fills count="6">
    <fill>
      <patternFill patternType="none"/>
    </fill>
    <fill>
      <patternFill patternType="gray125"/>
    </fill>
    <fill>
      <patternFill patternType="solid">
        <fgColor indexed="1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10" fillId="0" borderId="0" xfId="0" applyFont="1">
      <alignment vertical="center"/>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0" fontId="7" fillId="3" borderId="3" xfId="0" applyFont="1" applyFill="1" applyBorder="1" applyAlignment="1">
      <alignment vertical="center" wrapText="1"/>
    </xf>
    <xf numFmtId="0" fontId="7" fillId="3" borderId="9" xfId="0" applyFont="1" applyFill="1" applyBorder="1" applyAlignment="1">
      <alignment vertical="center" wrapText="1"/>
    </xf>
    <xf numFmtId="0" fontId="7" fillId="0" borderId="15" xfId="0" applyFont="1" applyBorder="1" applyAlignment="1">
      <alignment vertical="center" wrapText="1"/>
    </xf>
    <xf numFmtId="0" fontId="7" fillId="4" borderId="27" xfId="0" applyFont="1" applyFill="1" applyBorder="1" applyAlignment="1">
      <alignment vertical="center" wrapText="1"/>
    </xf>
    <xf numFmtId="0" fontId="7" fillId="4" borderId="26" xfId="0" applyFont="1" applyFill="1" applyBorder="1" applyAlignment="1">
      <alignment vertical="center" wrapText="1"/>
    </xf>
    <xf numFmtId="0" fontId="11"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Alignment="1" applyProtection="1">
      <alignment horizontal="left" vertical="center"/>
      <protection locked="0"/>
    </xf>
    <xf numFmtId="0" fontId="7" fillId="0" borderId="6" xfId="0" applyFont="1" applyBorder="1" applyAlignment="1">
      <alignment vertical="center" wrapText="1"/>
    </xf>
    <xf numFmtId="0" fontId="7" fillId="0" borderId="6" xfId="0" applyFont="1" applyBorder="1">
      <alignment vertical="center"/>
    </xf>
    <xf numFmtId="0" fontId="7" fillId="0" borderId="24" xfId="0" applyFont="1" applyBorder="1" applyAlignment="1">
      <alignment vertical="center" wrapText="1"/>
    </xf>
    <xf numFmtId="0" fontId="7" fillId="4" borderId="42" xfId="0" applyFont="1" applyFill="1" applyBorder="1" applyAlignment="1">
      <alignment vertical="center" wrapText="1"/>
    </xf>
    <xf numFmtId="0" fontId="7" fillId="0" borderId="2" xfId="0" applyFont="1" applyBorder="1" applyAlignment="1">
      <alignment vertical="center" wrapText="1"/>
    </xf>
    <xf numFmtId="0" fontId="9" fillId="0" borderId="14" xfId="0" applyFont="1" applyBorder="1" applyAlignment="1" applyProtection="1">
      <alignment horizontal="left" vertical="center"/>
      <protection locked="0"/>
    </xf>
    <xf numFmtId="0" fontId="9" fillId="0" borderId="14" xfId="0" applyFont="1" applyBorder="1" applyAlignment="1" applyProtection="1">
      <alignment horizontal="left" vertical="center" wrapText="1"/>
      <protection locked="0"/>
    </xf>
    <xf numFmtId="0" fontId="9" fillId="0" borderId="8" xfId="0" applyFont="1" applyBorder="1" applyAlignment="1" applyProtection="1">
      <alignment horizontal="left" vertical="center"/>
      <protection locked="0"/>
    </xf>
    <xf numFmtId="0" fontId="7" fillId="0" borderId="14" xfId="0" applyFont="1" applyBorder="1" applyAlignment="1">
      <alignment vertical="center" wrapText="1"/>
    </xf>
    <xf numFmtId="0" fontId="9" fillId="0" borderId="45" xfId="0" applyFont="1" applyBorder="1" applyAlignment="1" applyProtection="1">
      <alignment horizontal="left" vertical="center"/>
      <protection locked="0"/>
    </xf>
    <xf numFmtId="0" fontId="6" fillId="0" borderId="19"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15" fillId="0" borderId="0" xfId="0" applyFont="1" applyProtection="1">
      <alignment vertical="center"/>
      <protection locked="0"/>
    </xf>
    <xf numFmtId="0" fontId="7" fillId="0" borderId="47" xfId="0" applyFont="1" applyBorder="1" applyAlignment="1">
      <alignment horizontal="right" vertical="center"/>
    </xf>
    <xf numFmtId="0" fontId="7" fillId="0" borderId="36" xfId="0" applyFont="1" applyBorder="1" applyAlignment="1">
      <alignment horizontal="right" vertical="center"/>
    </xf>
    <xf numFmtId="0" fontId="7" fillId="0" borderId="48" xfId="0" applyFont="1" applyBorder="1" applyAlignment="1">
      <alignment horizontal="right" vertical="center"/>
    </xf>
    <xf numFmtId="0" fontId="7" fillId="4" borderId="49" xfId="0" applyFont="1" applyFill="1" applyBorder="1" applyAlignment="1">
      <alignment horizontal="right" vertical="center"/>
    </xf>
    <xf numFmtId="0" fontId="6" fillId="3" borderId="46"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11" fillId="0" borderId="20"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6" fillId="3" borderId="17" xfId="0" applyFont="1" applyFill="1" applyBorder="1" applyAlignment="1" applyProtection="1">
      <alignment horizontal="center" vertical="center" wrapText="1"/>
      <protection locked="0"/>
    </xf>
    <xf numFmtId="0" fontId="7" fillId="3" borderId="4" xfId="0" applyFont="1" applyFill="1" applyBorder="1" applyAlignment="1">
      <alignment vertical="center" wrapText="1"/>
    </xf>
    <xf numFmtId="0" fontId="7" fillId="3" borderId="19" xfId="0" applyFont="1" applyFill="1" applyBorder="1" applyAlignment="1">
      <alignment vertical="center" wrapText="1"/>
    </xf>
    <xf numFmtId="0" fontId="7" fillId="0" borderId="20" xfId="0" applyFont="1" applyBorder="1" applyAlignment="1">
      <alignment vertical="center" wrapText="1"/>
    </xf>
    <xf numFmtId="0" fontId="9" fillId="0" borderId="10" xfId="0" applyFont="1" applyBorder="1" applyAlignment="1" applyProtection="1">
      <alignment horizontal="left" vertical="center"/>
      <protection locked="0"/>
    </xf>
    <xf numFmtId="0" fontId="6" fillId="0" borderId="29" xfId="0" applyFont="1" applyBorder="1" applyAlignment="1" applyProtection="1">
      <alignment horizontal="left" vertical="center" shrinkToFit="1"/>
      <protection locked="0"/>
    </xf>
    <xf numFmtId="0" fontId="11" fillId="0" borderId="5" xfId="0" applyFont="1" applyBorder="1" applyAlignment="1" applyProtection="1">
      <alignment horizontal="center" vertical="center" shrinkToFit="1"/>
      <protection locked="0"/>
    </xf>
    <xf numFmtId="0" fontId="7" fillId="0" borderId="33" xfId="0" applyFont="1" applyBorder="1" applyAlignment="1">
      <alignment horizontal="right" vertical="center"/>
    </xf>
    <xf numFmtId="0" fontId="7" fillId="3" borderId="11" xfId="0" applyFont="1" applyFill="1" applyBorder="1" applyAlignment="1">
      <alignment horizontal="right" vertical="center" wrapText="1"/>
    </xf>
    <xf numFmtId="0" fontId="7" fillId="3" borderId="29" xfId="0" applyFont="1" applyFill="1" applyBorder="1" applyAlignment="1">
      <alignment horizontal="right" vertical="center" wrapText="1"/>
    </xf>
    <xf numFmtId="0" fontId="7" fillId="0" borderId="5" xfId="0" applyFont="1" applyBorder="1" applyAlignment="1">
      <alignment horizontal="right" vertical="center" wrapText="1"/>
    </xf>
    <xf numFmtId="0" fontId="7" fillId="0" borderId="10" xfId="0" applyFont="1" applyBorder="1" applyAlignment="1">
      <alignment horizontal="right" vertical="center" wrapText="1"/>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9" fillId="0" borderId="16" xfId="0" applyFont="1" applyBorder="1" applyAlignment="1" applyProtection="1">
      <alignment horizontal="left" vertical="center"/>
      <protection locked="0"/>
    </xf>
    <xf numFmtId="0" fontId="6" fillId="0" borderId="23" xfId="0" applyFont="1" applyBorder="1" applyAlignment="1" applyProtection="1">
      <alignment horizontal="left" vertical="center" shrinkToFit="1"/>
      <protection locked="0"/>
    </xf>
    <xf numFmtId="0" fontId="11" fillId="0" borderId="7" xfId="0" applyFont="1" applyBorder="1" applyAlignment="1" applyProtection="1">
      <alignment horizontal="center" vertical="center" shrinkToFit="1"/>
      <protection locked="0"/>
    </xf>
    <xf numFmtId="0" fontId="7" fillId="0" borderId="46" xfId="0" applyFont="1" applyBorder="1" applyAlignment="1">
      <alignment horizontal="right" vertical="center"/>
    </xf>
    <xf numFmtId="0" fontId="7" fillId="3" borderId="17" xfId="0" applyFont="1" applyFill="1" applyBorder="1" applyAlignment="1">
      <alignment vertical="center" wrapText="1"/>
    </xf>
    <xf numFmtId="0" fontId="7" fillId="3" borderId="23" xfId="0" applyFont="1" applyFill="1" applyBorder="1" applyAlignment="1">
      <alignment vertical="center" wrapText="1"/>
    </xf>
    <xf numFmtId="0" fontId="7" fillId="0" borderId="7" xfId="0" applyFont="1" applyBorder="1"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19" fillId="0" borderId="0" xfId="0" applyFont="1" applyAlignment="1">
      <alignment vertical="center" shrinkToFit="1"/>
    </xf>
    <xf numFmtId="0" fontId="19"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19" fillId="0" borderId="0" xfId="0" applyFont="1" applyAlignment="1">
      <alignment horizontal="left" vertical="center"/>
    </xf>
    <xf numFmtId="0" fontId="21" fillId="0" borderId="0" xfId="0" applyFont="1" applyAlignment="1">
      <alignment vertical="center" shrinkToFit="1"/>
    </xf>
    <xf numFmtId="0" fontId="21" fillId="0" borderId="0" xfId="0" applyFont="1" applyAlignment="1">
      <alignment horizontal="center" vertical="center" wrapText="1"/>
    </xf>
    <xf numFmtId="0" fontId="21" fillId="0" borderId="0" xfId="0" applyFont="1">
      <alignment vertical="center"/>
    </xf>
    <xf numFmtId="0" fontId="23" fillId="3" borderId="17"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19" fillId="3" borderId="17" xfId="0" applyFont="1" applyFill="1" applyBorder="1" applyAlignment="1">
      <alignment horizontal="center" vertical="center" textRotation="255" shrinkToFit="1"/>
    </xf>
    <xf numFmtId="0" fontId="19" fillId="3" borderId="43" xfId="0" applyFont="1" applyFill="1" applyBorder="1" applyAlignment="1">
      <alignment horizontal="center" vertical="center"/>
    </xf>
    <xf numFmtId="0" fontId="21" fillId="3" borderId="27" xfId="0" applyFont="1" applyFill="1" applyBorder="1" applyAlignment="1">
      <alignment horizontal="center" vertical="center" wrapText="1"/>
    </xf>
    <xf numFmtId="0" fontId="24" fillId="3" borderId="26" xfId="0" applyFont="1" applyFill="1" applyBorder="1" applyAlignment="1">
      <alignment horizontal="left" vertical="center" wrapText="1"/>
    </xf>
    <xf numFmtId="0" fontId="19" fillId="3" borderId="42"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7" xfId="0" applyFont="1" applyFill="1" applyBorder="1" applyAlignment="1">
      <alignment horizontal="center" vertical="center" textRotation="255" shrinkToFit="1"/>
    </xf>
    <xf numFmtId="0" fontId="19" fillId="5" borderId="0" xfId="0" applyFont="1" applyFill="1">
      <alignment vertical="center"/>
    </xf>
    <xf numFmtId="0" fontId="24" fillId="0" borderId="0" xfId="0" applyFont="1" applyAlignment="1">
      <alignment horizontal="left" vertical="center" wrapText="1"/>
    </xf>
    <xf numFmtId="0" fontId="19" fillId="0" borderId="8" xfId="0" applyFont="1" applyBorder="1" applyAlignment="1">
      <alignment vertical="center" shrinkToFit="1"/>
    </xf>
    <xf numFmtId="0" fontId="19" fillId="0" borderId="2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0" fontId="19" fillId="0" borderId="14" xfId="0" applyFont="1" applyBorder="1" applyAlignment="1">
      <alignment vertical="center" shrinkToFit="1"/>
    </xf>
    <xf numFmtId="0" fontId="19" fillId="0" borderId="6" xfId="0" applyFont="1" applyBorder="1" applyAlignment="1">
      <alignment horizontal="center" vertical="center" wrapText="1"/>
    </xf>
    <xf numFmtId="0" fontId="19" fillId="0" borderId="14"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0" fontId="19" fillId="0" borderId="2" xfId="0" applyFont="1" applyBorder="1">
      <alignment vertical="center"/>
    </xf>
    <xf numFmtId="0" fontId="19" fillId="0" borderId="14" xfId="0" applyFont="1" applyBorder="1" applyAlignment="1">
      <alignment vertical="center" wrapText="1" shrinkToFit="1"/>
    </xf>
    <xf numFmtId="0" fontId="19" fillId="0" borderId="14" xfId="0" applyFont="1" applyBorder="1">
      <alignment vertical="center"/>
    </xf>
    <xf numFmtId="0" fontId="19" fillId="3" borderId="26"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1" xfId="0" applyFont="1" applyBorder="1" applyAlignment="1">
      <alignment horizontal="left" vertical="center" wrapText="1"/>
    </xf>
    <xf numFmtId="0" fontId="19" fillId="0" borderId="52" xfId="0" applyFont="1" applyBorder="1" applyAlignment="1">
      <alignment horizontal="left" vertical="center" wrapText="1"/>
    </xf>
    <xf numFmtId="0" fontId="19" fillId="0" borderId="1" xfId="0" applyFont="1" applyBorder="1" applyAlignment="1">
      <alignment horizontal="left" vertical="center"/>
    </xf>
    <xf numFmtId="0" fontId="19" fillId="0" borderId="22" xfId="0" applyFont="1" applyBorder="1">
      <alignment vertical="center"/>
    </xf>
    <xf numFmtId="0" fontId="19" fillId="0" borderId="35" xfId="0" applyFont="1" applyBorder="1" applyAlignment="1">
      <alignment horizontal="center" vertical="center" wrapText="1"/>
    </xf>
    <xf numFmtId="0" fontId="19" fillId="0" borderId="54" xfId="0" applyFont="1" applyBorder="1" applyAlignment="1">
      <alignment horizontal="left" vertical="center" wrapText="1"/>
    </xf>
    <xf numFmtId="0" fontId="21" fillId="0" borderId="0" xfId="0" applyFont="1" applyAlignment="1">
      <alignment horizontal="center" vertical="center"/>
    </xf>
    <xf numFmtId="0" fontId="19" fillId="0" borderId="8" xfId="0" applyFont="1" applyBorder="1" applyAlignment="1">
      <alignment horizontal="left" vertical="center" wrapText="1"/>
    </xf>
    <xf numFmtId="58" fontId="19" fillId="0" borderId="2" xfId="0" applyNumberFormat="1" applyFont="1" applyBorder="1" applyAlignment="1">
      <alignment horizontal="left" vertical="center" wrapText="1"/>
    </xf>
    <xf numFmtId="0" fontId="19" fillId="0" borderId="22" xfId="0" applyFont="1" applyBorder="1" applyAlignment="1">
      <alignment horizontal="left" vertical="center" wrapText="1"/>
    </xf>
    <xf numFmtId="0" fontId="19" fillId="0" borderId="53" xfId="0" applyFont="1" applyBorder="1" applyAlignment="1">
      <alignment horizontal="left" vertical="center" wrapText="1"/>
    </xf>
    <xf numFmtId="0" fontId="19" fillId="0" borderId="4" xfId="0" applyFont="1" applyBorder="1" applyAlignment="1">
      <alignment horizontal="center" vertical="center"/>
    </xf>
    <xf numFmtId="0" fontId="20" fillId="0" borderId="19" xfId="0" applyFont="1" applyBorder="1" applyAlignment="1">
      <alignment horizontal="left" vertical="center" wrapText="1"/>
    </xf>
    <xf numFmtId="0" fontId="19" fillId="0" borderId="2" xfId="0" applyFont="1" applyBorder="1" applyAlignment="1">
      <alignment horizontal="center" vertical="center"/>
    </xf>
    <xf numFmtId="0" fontId="20" fillId="0" borderId="1" xfId="0" applyFont="1" applyBorder="1" applyAlignment="1">
      <alignment horizontal="left" vertical="center" wrapText="1"/>
    </xf>
    <xf numFmtId="0" fontId="19" fillId="0" borderId="2" xfId="0" applyFont="1" applyBorder="1" applyAlignment="1">
      <alignment horizontal="left" vertical="center" readingOrder="1"/>
    </xf>
    <xf numFmtId="0" fontId="19" fillId="0" borderId="6" xfId="0" applyFont="1" applyBorder="1" applyAlignment="1">
      <alignment horizontal="center" vertical="center"/>
    </xf>
    <xf numFmtId="0" fontId="19" fillId="0" borderId="39" xfId="0" applyFont="1" applyBorder="1" applyAlignment="1">
      <alignment horizontal="center" vertical="center"/>
    </xf>
    <xf numFmtId="0" fontId="19" fillId="0" borderId="53" xfId="0" applyFont="1" applyBorder="1" applyAlignment="1">
      <alignment horizontal="center" vertical="center"/>
    </xf>
    <xf numFmtId="0" fontId="20" fillId="0" borderId="54" xfId="0" applyFont="1" applyBorder="1" applyAlignment="1">
      <alignment horizontal="left" vertical="center" wrapText="1"/>
    </xf>
    <xf numFmtId="0" fontId="19" fillId="0" borderId="2" xfId="0" applyFont="1" applyBorder="1" applyAlignment="1">
      <alignment vertical="center" wrapText="1" shrinkToFit="1"/>
    </xf>
    <xf numFmtId="0" fontId="19" fillId="0" borderId="53"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Fill="1">
      <alignment vertical="center"/>
    </xf>
    <xf numFmtId="0" fontId="19" fillId="0" borderId="14" xfId="0" applyFont="1" applyFill="1" applyBorder="1" applyAlignment="1">
      <alignment vertical="center" shrinkToFit="1"/>
    </xf>
    <xf numFmtId="0" fontId="19" fillId="0" borderId="2" xfId="0" applyFont="1" applyFill="1" applyBorder="1" applyAlignment="1">
      <alignment horizontal="center" vertical="center"/>
    </xf>
    <xf numFmtId="0" fontId="20" fillId="0" borderId="1"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6" fillId="3" borderId="23" xfId="0" applyFont="1" applyFill="1" applyBorder="1" applyAlignment="1" applyProtection="1">
      <alignment horizontal="center" vertical="center" wrapText="1"/>
      <protection locked="0"/>
    </xf>
    <xf numFmtId="0" fontId="7" fillId="0" borderId="14" xfId="0" applyFont="1" applyBorder="1" applyAlignment="1">
      <alignment vertical="center" shrinkToFit="1"/>
    </xf>
    <xf numFmtId="0" fontId="7" fillId="0" borderId="2"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8" xfId="0" applyFont="1" applyBorder="1" applyAlignment="1">
      <alignment vertical="center" shrinkToFit="1"/>
    </xf>
    <xf numFmtId="0" fontId="7" fillId="0" borderId="4" xfId="0" applyFont="1" applyBorder="1" applyAlignment="1">
      <alignment vertical="center" shrinkToFit="1"/>
    </xf>
    <xf numFmtId="0" fontId="7" fillId="0" borderId="21" xfId="0" applyFont="1" applyBorder="1" applyAlignment="1">
      <alignment vertical="center" shrinkToFit="1"/>
    </xf>
    <xf numFmtId="0" fontId="7" fillId="0" borderId="45" xfId="0" applyFont="1" applyBorder="1" applyAlignment="1">
      <alignment vertical="center" shrinkToFit="1"/>
    </xf>
    <xf numFmtId="0" fontId="7" fillId="0" borderId="3" xfId="0" applyFont="1" applyBorder="1" applyAlignment="1">
      <alignment vertical="center" shrinkToFit="1"/>
    </xf>
    <xf numFmtId="0" fontId="7" fillId="0" borderId="13" xfId="0" applyFont="1" applyBorder="1" applyAlignment="1">
      <alignment vertical="center" shrinkToFit="1"/>
    </xf>
    <xf numFmtId="0" fontId="7" fillId="4" borderId="43" xfId="0" applyFont="1" applyFill="1" applyBorder="1" applyAlignment="1">
      <alignment vertical="center" shrinkToFit="1"/>
    </xf>
    <xf numFmtId="0" fontId="7" fillId="4" borderId="27" xfId="0" applyFont="1" applyFill="1" applyBorder="1" applyAlignment="1">
      <alignment vertical="center" shrinkToFit="1"/>
    </xf>
    <xf numFmtId="0" fontId="7" fillId="4" borderId="28" xfId="0" applyFont="1" applyFill="1" applyBorder="1" applyAlignment="1">
      <alignment vertical="center" shrinkToFit="1"/>
    </xf>
    <xf numFmtId="0" fontId="8"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5" fillId="0" borderId="0" xfId="0" applyFont="1">
      <alignment vertical="center"/>
    </xf>
    <xf numFmtId="0" fontId="3" fillId="3" borderId="59" xfId="0" applyFont="1" applyFill="1" applyBorder="1" applyAlignment="1">
      <alignment horizontal="center" vertical="center"/>
    </xf>
    <xf numFmtId="0" fontId="3" fillId="3" borderId="42" xfId="0" applyFont="1" applyFill="1" applyBorder="1" applyAlignment="1">
      <alignment horizontal="left" vertical="center" wrapText="1"/>
    </xf>
    <xf numFmtId="0" fontId="3" fillId="0" borderId="60" xfId="0" applyFont="1" applyBorder="1" applyAlignment="1">
      <alignment horizontal="left" vertical="center" wrapText="1"/>
    </xf>
    <xf numFmtId="0" fontId="3" fillId="0" borderId="20" xfId="0" applyFont="1" applyBorder="1" applyAlignment="1">
      <alignment horizontal="left" vertical="center" wrapText="1"/>
    </xf>
    <xf numFmtId="0" fontId="3" fillId="0" borderId="61" xfId="0" applyFont="1" applyBorder="1" applyAlignment="1">
      <alignment horizontal="left" vertical="center" wrapText="1"/>
    </xf>
    <xf numFmtId="0" fontId="3" fillId="0" borderId="6" xfId="0" applyFont="1" applyBorder="1" applyAlignment="1">
      <alignment horizontal="left" vertical="center" wrapText="1"/>
    </xf>
    <xf numFmtId="0" fontId="3" fillId="0" borderId="6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2" xfId="1" applyFont="1" applyBorder="1" applyAlignment="1">
      <alignment horizontal="left" vertical="center" wrapText="1"/>
    </xf>
    <xf numFmtId="0" fontId="3" fillId="0" borderId="62" xfId="0" applyFont="1" applyBorder="1" applyAlignment="1">
      <alignment horizontal="left" vertical="center" wrapText="1"/>
    </xf>
    <xf numFmtId="0" fontId="3" fillId="0" borderId="35" xfId="0" applyFont="1" applyBorder="1" applyAlignment="1">
      <alignment horizontal="left" vertical="center" wrapText="1"/>
    </xf>
    <xf numFmtId="0" fontId="11" fillId="4" borderId="42" xfId="0" applyFont="1" applyFill="1" applyBorder="1" applyAlignment="1" applyProtection="1">
      <alignment horizontal="right" vertical="center"/>
      <protection locked="0"/>
    </xf>
    <xf numFmtId="0" fontId="26" fillId="3" borderId="5"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57" xfId="0" applyFont="1" applyFill="1" applyBorder="1" applyAlignment="1">
      <alignment horizontal="center" vertical="center" wrapText="1"/>
    </xf>
    <xf numFmtId="0" fontId="26" fillId="3" borderId="58" xfId="0" applyFont="1" applyFill="1" applyBorder="1" applyAlignment="1">
      <alignment horizontal="center" vertical="center"/>
    </xf>
    <xf numFmtId="0" fontId="18" fillId="0" borderId="0" xfId="0" applyFont="1" applyAlignment="1">
      <alignment horizontal="left" vertical="top" wrapText="1"/>
    </xf>
    <xf numFmtId="0" fontId="18" fillId="0" borderId="31" xfId="0" applyFont="1" applyBorder="1" applyAlignment="1">
      <alignment horizontal="left" vertical="top" wrapText="1"/>
    </xf>
    <xf numFmtId="0" fontId="19" fillId="3" borderId="32"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left" vertical="center" wrapText="1"/>
    </xf>
    <xf numFmtId="0" fontId="19" fillId="3" borderId="38"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29" xfId="0" applyFont="1" applyFill="1" applyBorder="1" applyAlignment="1">
      <alignment horizontal="center" vertical="center"/>
    </xf>
    <xf numFmtId="0" fontId="19" fillId="3" borderId="37"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22" fillId="3" borderId="10"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29"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5" fillId="0" borderId="39" xfId="0" applyFont="1" applyBorder="1" applyAlignment="1">
      <alignment horizontal="center" vertical="center" textRotation="255"/>
    </xf>
    <xf numFmtId="0" fontId="15" fillId="0" borderId="35" xfId="0" applyFont="1" applyBorder="1" applyAlignment="1">
      <alignment horizontal="center" vertical="center" textRotation="255"/>
    </xf>
    <xf numFmtId="0" fontId="7" fillId="4" borderId="59" xfId="0" applyFont="1" applyFill="1" applyBorder="1" applyAlignment="1" applyProtection="1">
      <alignment horizontal="center" vertical="center"/>
      <protection locked="0"/>
    </xf>
    <xf numFmtId="0" fontId="7" fillId="4" borderId="63" xfId="0" applyFont="1" applyFill="1" applyBorder="1" applyAlignment="1" applyProtection="1">
      <alignment horizontal="center" vertical="center"/>
      <protection locked="0"/>
    </xf>
    <xf numFmtId="0" fontId="7" fillId="4" borderId="64" xfId="0" applyFont="1" applyFill="1" applyBorder="1" applyAlignment="1" applyProtection="1">
      <alignment horizontal="center" vertical="center"/>
      <protection locked="0"/>
    </xf>
    <xf numFmtId="0" fontId="10" fillId="3" borderId="41"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35" xfId="0" applyFont="1" applyFill="1" applyBorder="1" applyAlignment="1">
      <alignment horizontal="center" vertical="center"/>
    </xf>
    <xf numFmtId="0" fontId="3" fillId="0" borderId="2" xfId="0" applyFont="1" applyBorder="1" applyAlignment="1" applyProtection="1">
      <alignment horizontal="center" vertical="center" textRotation="255" shrinkToFit="1"/>
      <protection locked="0"/>
    </xf>
    <xf numFmtId="0" fontId="3" fillId="0" borderId="17" xfId="0" applyFont="1" applyBorder="1" applyAlignment="1" applyProtection="1">
      <alignment horizontal="center" vertical="center" textRotation="255" shrinkToFit="1"/>
      <protection locked="0"/>
    </xf>
    <xf numFmtId="0" fontId="13" fillId="0" borderId="2" xfId="0" applyFont="1" applyBorder="1" applyAlignment="1" applyProtection="1">
      <alignment horizontal="center" vertical="center" textRotation="255" wrapText="1" shrinkToFit="1"/>
      <protection locked="0"/>
    </xf>
    <xf numFmtId="0" fontId="13" fillId="0" borderId="17" xfId="0" applyFont="1" applyBorder="1" applyAlignment="1" applyProtection="1">
      <alignment horizontal="center" vertical="center" textRotation="255" wrapText="1" shrinkToFit="1"/>
      <protection locked="0"/>
    </xf>
    <xf numFmtId="0" fontId="13" fillId="0" borderId="2" xfId="0" applyFont="1" applyBorder="1" applyAlignment="1" applyProtection="1">
      <alignment horizontal="center" vertical="center" textRotation="255" shrinkToFit="1"/>
      <protection locked="0"/>
    </xf>
    <xf numFmtId="0" fontId="13" fillId="0" borderId="17" xfId="0" applyFont="1" applyBorder="1" applyAlignment="1" applyProtection="1">
      <alignment horizontal="center" vertical="center" textRotation="255" shrinkToFit="1"/>
      <protection locked="0"/>
    </xf>
    <xf numFmtId="0" fontId="15" fillId="0" borderId="41" xfId="0" applyFont="1" applyBorder="1" applyAlignment="1">
      <alignment horizontal="center" vertical="center" textRotation="255"/>
    </xf>
    <xf numFmtId="0" fontId="5" fillId="3" borderId="10"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textRotation="255" wrapText="1" shrinkToFit="1"/>
      <protection locked="0"/>
    </xf>
    <xf numFmtId="0" fontId="9" fillId="0" borderId="16" xfId="0" applyFont="1" applyBorder="1" applyAlignment="1" applyProtection="1">
      <alignment horizontal="center" vertical="center" textRotation="255" wrapText="1" shrinkToFit="1"/>
      <protection locked="0"/>
    </xf>
    <xf numFmtId="0" fontId="14" fillId="0" borderId="15" xfId="0" applyFont="1" applyBorder="1" applyAlignment="1">
      <alignment horizontal="center" vertical="center" textRotation="255"/>
    </xf>
    <xf numFmtId="0" fontId="14" fillId="0" borderId="18" xfId="0" applyFont="1" applyBorder="1" applyAlignment="1">
      <alignment horizontal="center" vertical="center" textRotation="255"/>
    </xf>
    <xf numFmtId="0" fontId="6" fillId="3" borderId="51"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textRotation="255" wrapText="1" shrinkToFit="1"/>
      <protection locked="0"/>
    </xf>
    <xf numFmtId="0" fontId="14" fillId="0" borderId="17" xfId="0" applyFont="1" applyBorder="1" applyAlignment="1" applyProtection="1">
      <alignment horizontal="center" vertical="center" textRotation="255" wrapText="1" shrinkToFit="1"/>
      <protection locked="0"/>
    </xf>
    <xf numFmtId="0" fontId="12" fillId="0" borderId="2" xfId="0" applyFont="1" applyBorder="1" applyAlignment="1" applyProtection="1">
      <alignment horizontal="center" vertical="center" textRotation="255" wrapText="1" shrinkToFit="1"/>
      <protection locked="0"/>
    </xf>
    <xf numFmtId="0" fontId="12" fillId="0" borderId="17" xfId="0" applyFont="1" applyBorder="1" applyAlignment="1" applyProtection="1">
      <alignment horizontal="center" vertical="center" textRotation="255" wrapText="1" shrinkToFit="1"/>
      <protection locked="0"/>
    </xf>
    <xf numFmtId="0" fontId="14" fillId="0" borderId="2" xfId="0" applyFont="1" applyBorder="1" applyAlignment="1">
      <alignment horizontal="center" vertical="center" textRotation="255" wrapText="1"/>
    </xf>
    <xf numFmtId="0" fontId="14" fillId="0" borderId="17" xfId="0" applyFont="1" applyBorder="1" applyAlignment="1">
      <alignment horizontal="center" vertical="center" textRotation="255" wrapText="1"/>
    </xf>
    <xf numFmtId="0" fontId="14" fillId="0" borderId="2" xfId="0" applyFont="1" applyBorder="1" applyAlignment="1">
      <alignment horizontal="center" vertical="center" textRotation="255"/>
    </xf>
    <xf numFmtId="0" fontId="14" fillId="0" borderId="17" xfId="0" applyFont="1" applyBorder="1" applyAlignment="1">
      <alignment horizontal="center" vertical="center" textRotation="255"/>
    </xf>
    <xf numFmtId="0" fontId="8" fillId="0" borderId="2" xfId="0" applyFont="1" applyBorder="1" applyAlignment="1" applyProtection="1">
      <alignment horizontal="center" vertical="center" textRotation="255" wrapText="1" shrinkToFit="1"/>
      <protection locked="0"/>
    </xf>
    <xf numFmtId="0" fontId="8" fillId="0" borderId="17" xfId="0" applyFont="1" applyBorder="1" applyAlignment="1" applyProtection="1">
      <alignment horizontal="center" vertical="center" textRotation="255" wrapText="1" shrinkToFit="1"/>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cellXfs>
  <cellStyles count="2">
    <cellStyle name="標準" xfId="0" builtinId="0"/>
    <cellStyle name="標準 2" xfId="1" xr:uid="{B74225D6-46B2-42BB-91A3-C5CEE12CA67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1896139</xdr:colOff>
      <xdr:row>2</xdr:row>
      <xdr:rowOff>70884</xdr:rowOff>
    </xdr:from>
    <xdr:to>
      <xdr:col>7</xdr:col>
      <xdr:colOff>1941858</xdr:colOff>
      <xdr:row>2</xdr:row>
      <xdr:rowOff>124047</xdr:rowOff>
    </xdr:to>
    <xdr:sp macro="" textlink="">
      <xdr:nvSpPr>
        <xdr:cNvPr id="2" name="テキスト ボックス 1">
          <a:extLst>
            <a:ext uri="{FF2B5EF4-FFF2-40B4-BE49-F238E27FC236}">
              <a16:creationId xmlns:a16="http://schemas.microsoft.com/office/drawing/2014/main" id="{EF3CBCDD-6660-450E-B4C5-6524C81D4171}"/>
            </a:ext>
          </a:extLst>
        </xdr:cNvPr>
        <xdr:cNvSpPr txBox="1"/>
      </xdr:nvSpPr>
      <xdr:spPr>
        <a:xfrm>
          <a:off x="5989674" y="1045535"/>
          <a:ext cx="45719" cy="53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96137</xdr:colOff>
      <xdr:row>0</xdr:row>
      <xdr:rowOff>95250</xdr:rowOff>
    </xdr:from>
    <xdr:to>
      <xdr:col>28</xdr:col>
      <xdr:colOff>1331728</xdr:colOff>
      <xdr:row>3</xdr:row>
      <xdr:rowOff>2190750</xdr:rowOff>
    </xdr:to>
    <xdr:sp macro="" textlink="">
      <xdr:nvSpPr>
        <xdr:cNvPr id="3" name="テキスト ボックス 2">
          <a:extLst>
            <a:ext uri="{FF2B5EF4-FFF2-40B4-BE49-F238E27FC236}">
              <a16:creationId xmlns:a16="http://schemas.microsoft.com/office/drawing/2014/main" id="{2FE2EFDD-9E9C-43B3-B98C-3CF7BA9872D6}"/>
            </a:ext>
          </a:extLst>
        </xdr:cNvPr>
        <xdr:cNvSpPr txBox="1"/>
      </xdr:nvSpPr>
      <xdr:spPr>
        <a:xfrm>
          <a:off x="4077587" y="95250"/>
          <a:ext cx="23295491" cy="495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latin typeface="Meiryo UI" panose="020B0604030504040204" pitchFamily="50" charset="-128"/>
              <a:ea typeface="Meiryo UI" panose="020B0604030504040204" pitchFamily="50" charset="-128"/>
            </a:rPr>
            <a:t>記載内容：</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ja-JP" sz="1800">
              <a:solidFill>
                <a:schemeClr val="dk1"/>
              </a:solidFill>
              <a:effectLst/>
              <a:latin typeface="Meiryo UI" panose="020B0604030504040204" pitchFamily="50" charset="-128"/>
              <a:ea typeface="Meiryo UI" panose="020B0604030504040204" pitchFamily="50" charset="-128"/>
              <a:cs typeface="+mn-cs"/>
            </a:rPr>
            <a:t>大阪府健康づくり課にて集約し、大阪府地域職域連携推進協議会［３月開催］において、府内保健所の取組み資料をまとめ、報告します</a:t>
          </a:r>
          <a:r>
            <a:rPr kumimoji="1" lang="ja-JP" altLang="en-US" sz="1800">
              <a:solidFill>
                <a:schemeClr val="dk1"/>
              </a:solidFill>
              <a:effectLst/>
              <a:latin typeface="Meiryo UI" panose="020B0604030504040204" pitchFamily="50" charset="-128"/>
              <a:ea typeface="Meiryo UI" panose="020B0604030504040204" pitchFamily="50" charset="-128"/>
              <a:cs typeface="+mn-cs"/>
            </a:rPr>
            <a:t>（予算執行結果除く）</a:t>
          </a:r>
          <a:r>
            <a:rPr kumimoji="1" lang="ja-JP" altLang="ja-JP" sz="1800">
              <a:solidFill>
                <a:schemeClr val="dk1"/>
              </a:solidFill>
              <a:effectLst/>
              <a:latin typeface="Meiryo UI" panose="020B0604030504040204" pitchFamily="50" charset="-128"/>
              <a:ea typeface="Meiryo UI" panose="020B0604030504040204" pitchFamily="50" charset="-128"/>
              <a:cs typeface="+mn-cs"/>
            </a:rPr>
            <a:t>。</a:t>
          </a:r>
          <a:endParaRPr lang="ja-JP" altLang="ja-JP" sz="1800">
            <a:effectLst/>
            <a:latin typeface="Meiryo UI" panose="020B0604030504040204" pitchFamily="50" charset="-128"/>
            <a:ea typeface="Meiryo UI" panose="020B0604030504040204"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b="0">
              <a:latin typeface="Meiryo UI" panose="020B0604030504040204" pitchFamily="50" charset="-128"/>
              <a:ea typeface="Meiryo UI" panose="020B0604030504040204" pitchFamily="50" charset="-128"/>
            </a:rPr>
            <a:t>　             </a:t>
          </a:r>
          <a:r>
            <a:rPr kumimoji="1" lang="en-US" altLang="ja-JP" sz="1800" b="0">
              <a:latin typeface="Meiryo UI" panose="020B0604030504040204" pitchFamily="50" charset="-128"/>
              <a:ea typeface="Meiryo UI" panose="020B0604030504040204" pitchFamily="50" charset="-128"/>
            </a:rPr>
            <a:t>※</a:t>
          </a:r>
          <a:r>
            <a:rPr kumimoji="1" lang="ja-JP" altLang="ja-JP" sz="1800" b="0">
              <a:solidFill>
                <a:schemeClr val="dk1"/>
              </a:solidFill>
              <a:effectLst/>
              <a:latin typeface="Meiryo UI" panose="020B0604030504040204" pitchFamily="50" charset="-128"/>
              <a:ea typeface="Meiryo UI" panose="020B0604030504040204" pitchFamily="50" charset="-128"/>
              <a:cs typeface="+mn-cs"/>
            </a:rPr>
            <a:t>令和６年６月</a:t>
          </a:r>
          <a:r>
            <a:rPr kumimoji="1" lang="en-US" altLang="ja-JP" sz="1800" b="0">
              <a:solidFill>
                <a:schemeClr val="dk1"/>
              </a:solidFill>
              <a:effectLst/>
              <a:latin typeface="Meiryo UI" panose="020B0604030504040204" pitchFamily="50" charset="-128"/>
              <a:ea typeface="Meiryo UI" panose="020B0604030504040204" pitchFamily="50" charset="-128"/>
              <a:cs typeface="+mn-cs"/>
            </a:rPr>
            <a:t>27</a:t>
          </a:r>
          <a:r>
            <a:rPr kumimoji="1" lang="ja-JP" altLang="ja-JP" sz="1800" b="0">
              <a:solidFill>
                <a:schemeClr val="dk1"/>
              </a:solidFill>
              <a:effectLst/>
              <a:latin typeface="Meiryo UI" panose="020B0604030504040204" pitchFamily="50" charset="-128"/>
              <a:ea typeface="Meiryo UI" panose="020B0604030504040204" pitchFamily="50" charset="-128"/>
              <a:cs typeface="+mn-cs"/>
            </a:rPr>
            <a:t>日付健第</a:t>
          </a:r>
          <a:r>
            <a:rPr kumimoji="1" lang="en-US" altLang="ja-JP" sz="1800" b="0">
              <a:solidFill>
                <a:schemeClr val="dk1"/>
              </a:solidFill>
              <a:effectLst/>
              <a:latin typeface="Meiryo UI" panose="020B0604030504040204" pitchFamily="50" charset="-128"/>
              <a:ea typeface="Meiryo UI" panose="020B0604030504040204" pitchFamily="50" charset="-128"/>
              <a:cs typeface="+mn-cs"/>
            </a:rPr>
            <a:t>1850</a:t>
          </a:r>
          <a:r>
            <a:rPr kumimoji="1" lang="ja-JP" altLang="ja-JP" sz="1800" b="0">
              <a:solidFill>
                <a:schemeClr val="dk1"/>
              </a:solidFill>
              <a:effectLst/>
              <a:latin typeface="Meiryo UI" panose="020B0604030504040204" pitchFamily="50" charset="-128"/>
              <a:ea typeface="Meiryo UI" panose="020B0604030504040204" pitchFamily="50" charset="-128"/>
              <a:cs typeface="+mn-cs"/>
            </a:rPr>
            <a:t>号（地域・職域連携推進事業に関する調査への回答について）で取りまとめた内容</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をまとめたものとなります。赤字で</a:t>
          </a:r>
          <a:r>
            <a:rPr kumimoji="1" lang="ja-JP" altLang="ja-JP" sz="1800" b="0">
              <a:solidFill>
                <a:schemeClr val="dk1"/>
              </a:solidFill>
              <a:effectLst/>
              <a:latin typeface="Meiryo UI" panose="020B0604030504040204" pitchFamily="50" charset="-128"/>
              <a:ea typeface="Meiryo UI" panose="020B0604030504040204" pitchFamily="50" charset="-128"/>
              <a:cs typeface="+mn-cs"/>
            </a:rPr>
            <a:t>時点更新</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（令和</a:t>
          </a:r>
          <a:r>
            <a:rPr kumimoji="1" lang="en-US" altLang="ja-JP" sz="1800" b="0">
              <a:solidFill>
                <a:schemeClr val="dk1"/>
              </a:solidFill>
              <a:effectLst/>
              <a:latin typeface="Meiryo UI" panose="020B0604030504040204" pitchFamily="50" charset="-128"/>
              <a:ea typeface="Meiryo UI" panose="020B0604030504040204" pitchFamily="50" charset="-128"/>
              <a:cs typeface="+mn-cs"/>
            </a:rPr>
            <a:t>6</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年度末までの見込含む）</a:t>
          </a:r>
          <a:r>
            <a:rPr kumimoji="1" lang="ja-JP" altLang="ja-JP" sz="1800" b="0">
              <a:solidFill>
                <a:schemeClr val="dk1"/>
              </a:solidFill>
              <a:effectLst/>
              <a:latin typeface="Meiryo UI" panose="020B0604030504040204" pitchFamily="50" charset="-128"/>
              <a:ea typeface="Meiryo UI" panose="020B0604030504040204" pitchFamily="50" charset="-128"/>
              <a:cs typeface="+mn-cs"/>
            </a:rPr>
            <a:t>と「結果・課題」の新規記載</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をお願いします。</a:t>
          </a:r>
          <a:endParaRPr kumimoji="1" lang="en-US" altLang="ja-JP" sz="1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b="0">
              <a:solidFill>
                <a:schemeClr val="dk1"/>
              </a:solidFill>
              <a:effectLst/>
              <a:latin typeface="Meiryo UI" panose="020B0604030504040204" pitchFamily="50" charset="-128"/>
              <a:ea typeface="Meiryo UI" panose="020B0604030504040204" pitchFamily="50" charset="-128"/>
              <a:cs typeface="+mn-cs"/>
            </a:rPr>
            <a:t>　　             府管保健所においては、国補助金報告のための「予算執行結果」の新規記載をお願いします。</a:t>
          </a:r>
          <a:endParaRPr kumimoji="1" lang="en-US" altLang="ja-JP" sz="1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b="0">
              <a:solidFill>
                <a:schemeClr val="dk1"/>
              </a:solidFill>
              <a:effectLst/>
              <a:latin typeface="Meiryo UI" panose="020B0604030504040204" pitchFamily="50" charset="-128"/>
              <a:ea typeface="Meiryo UI" panose="020B0604030504040204" pitchFamily="50" charset="-128"/>
              <a:cs typeface="+mn-cs"/>
            </a:rPr>
            <a:t>　　「取組区分」⇒◎：地域職域連携推進協議会、○：協議会以外の会議（ワーキング等）、●：会議以外の取組</a:t>
          </a:r>
          <a:endParaRPr lang="ja-JP" altLang="ja-JP" sz="1800">
            <a:effectLst/>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「取組名」⇒会議名や事業での取り組んでいる事業名</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「実施月」⇒実施月（可能な範囲（例：</a:t>
          </a:r>
          <a:r>
            <a:rPr kumimoji="1" lang="en-US" altLang="ja-JP" sz="1800">
              <a:latin typeface="Meiryo UI" panose="020B0604030504040204" pitchFamily="50" charset="-128"/>
              <a:ea typeface="Meiryo UI" panose="020B0604030504040204" pitchFamily="50" charset="-128"/>
            </a:rPr>
            <a:t>10</a:t>
          </a:r>
          <a:r>
            <a:rPr kumimoji="1" lang="ja-JP" altLang="en-US" sz="1800">
              <a:latin typeface="Meiryo UI" panose="020B0604030504040204" pitchFamily="50" charset="-128"/>
              <a:ea typeface="Meiryo UI" panose="020B0604030504040204" pitchFamily="50" charset="-128"/>
            </a:rPr>
            <a:t>月～</a:t>
          </a:r>
          <a:r>
            <a:rPr kumimoji="1" lang="en-US" altLang="ja-JP" sz="1800">
              <a:latin typeface="Meiryo UI" panose="020B0604030504040204" pitchFamily="50" charset="-128"/>
              <a:ea typeface="Meiryo UI" panose="020B0604030504040204" pitchFamily="50" charset="-128"/>
            </a:rPr>
            <a:t>12</a:t>
          </a:r>
          <a:r>
            <a:rPr kumimoji="1" lang="ja-JP" altLang="en-US" sz="1800">
              <a:latin typeface="Meiryo UI" panose="020B0604030504040204" pitchFamily="50" charset="-128"/>
              <a:ea typeface="Meiryo UI" panose="020B0604030504040204" pitchFamily="50" charset="-128"/>
            </a:rPr>
            <a:t>月等）で記載）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「取組分野」⇒該当する取組みに○（複数の内容にまたがる場合は、該当項目のすべてに○を、主な目的となるもの一つに◎を記載）</a:t>
          </a:r>
          <a:r>
            <a:rPr kumimoji="1" lang="en-US" altLang="ja-JP" sz="1800">
              <a:latin typeface="Meiryo UI" panose="020B0604030504040204" pitchFamily="50" charset="-128"/>
              <a:ea typeface="Meiryo UI" panose="020B0604030504040204" pitchFamily="50" charset="-128"/>
            </a:rPr>
            <a:t>※</a:t>
          </a:r>
          <a:r>
            <a:rPr kumimoji="1" lang="ja-JP" altLang="en-US" sz="1800">
              <a:latin typeface="Meiryo UI" panose="020B0604030504040204" pitchFamily="50" charset="-128"/>
              <a:ea typeface="Meiryo UI" panose="020B0604030504040204" pitchFamily="50" charset="-128"/>
            </a:rPr>
            <a:t>赤字項目は、健第</a:t>
          </a:r>
          <a:r>
            <a:rPr kumimoji="1" lang="en-US" altLang="ja-JP" sz="1800">
              <a:latin typeface="Meiryo UI" panose="020B0604030504040204" pitchFamily="50" charset="-128"/>
              <a:ea typeface="Meiryo UI" panose="020B0604030504040204" pitchFamily="50" charset="-128"/>
            </a:rPr>
            <a:t>1850</a:t>
          </a:r>
          <a:r>
            <a:rPr kumimoji="1" lang="ja-JP" altLang="en-US" sz="1800">
              <a:latin typeface="Meiryo UI" panose="020B0604030504040204" pitchFamily="50" charset="-128"/>
              <a:ea typeface="Meiryo UI" panose="020B0604030504040204" pitchFamily="50" charset="-128"/>
            </a:rPr>
            <a:t>号の調査結果からの追加記載となります。</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「取り組む地域の健康課題」⇒取組みを進めることの、地域の健康課題について、主なものを記載。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「目的・内容・対象　等」⇒取組みにおける目的・内容・対象等について、概要を記載。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「結果・課題」⇒取組みの結果と取組みを踏まえた課題についてそれぞれ記載。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「予算執行結果」（府管保健所のみ）⇒内訳は、単価、回数、時間等がわかるようにご記入ください。配当額から実績合計額の差が、引き上げ額となるかご確認ください。</a:t>
          </a:r>
        </a:p>
      </xdr:txBody>
    </xdr:sp>
    <xdr:clientData/>
  </xdr:twoCellAnchor>
  <xdr:twoCellAnchor>
    <xdr:from>
      <xdr:col>28</xdr:col>
      <xdr:colOff>6210300</xdr:colOff>
      <xdr:row>0</xdr:row>
      <xdr:rowOff>152400</xdr:rowOff>
    </xdr:from>
    <xdr:to>
      <xdr:col>29</xdr:col>
      <xdr:colOff>0</xdr:colOff>
      <xdr:row>2</xdr:row>
      <xdr:rowOff>133350</xdr:rowOff>
    </xdr:to>
    <xdr:sp macro="" textlink="">
      <xdr:nvSpPr>
        <xdr:cNvPr id="4" name="テキスト ボックス 3">
          <a:extLst>
            <a:ext uri="{FF2B5EF4-FFF2-40B4-BE49-F238E27FC236}">
              <a16:creationId xmlns:a16="http://schemas.microsoft.com/office/drawing/2014/main" id="{68F20D69-D08B-406C-A867-AA0CD03D2C8B}"/>
            </a:ext>
          </a:extLst>
        </xdr:cNvPr>
        <xdr:cNvSpPr txBox="1"/>
      </xdr:nvSpPr>
      <xdr:spPr>
        <a:xfrm>
          <a:off x="30651450" y="152400"/>
          <a:ext cx="24193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参考資料２</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64B0-4D92-42A7-B035-BA65A4DA5687}">
  <dimension ref="A1:AC72"/>
  <sheetViews>
    <sheetView showGridLines="0" tabSelected="1" view="pageBreakPreview" zoomScale="40" zoomScaleNormal="40" zoomScaleSheetLayoutView="40" workbookViewId="0">
      <pane xSplit="5" ySplit="8" topLeftCell="F71" activePane="bottomRight" state="frozen"/>
      <selection activeCell="B1" sqref="B1"/>
      <selection pane="topRight" activeCell="D1" sqref="D1"/>
      <selection pane="bottomLeft" activeCell="B16" sqref="B16"/>
      <selection pane="bottomRight" activeCell="AC10" sqref="AC10"/>
    </sheetView>
  </sheetViews>
  <sheetFormatPr defaultColWidth="3.6640625" defaultRowHeight="18" customHeight="1" outlineLevelRow="1" x14ac:dyDescent="0.2"/>
  <cols>
    <col min="1" max="1" width="5" style="58" customWidth="1"/>
    <col min="2" max="2" width="2.33203125" style="58" customWidth="1"/>
    <col min="3" max="3" width="13.109375" style="58" customWidth="1"/>
    <col min="4" max="4" width="12.5546875" style="65" customWidth="1"/>
    <col min="5" max="5" width="25.21875" style="76" customWidth="1"/>
    <col min="6" max="6" width="11.33203125" style="59" customWidth="1"/>
    <col min="7" max="7" width="25.77734375" style="60" customWidth="1"/>
    <col min="8" max="8" width="24.33203125" style="60" customWidth="1"/>
    <col min="9" max="20" width="4.77734375" style="60" customWidth="1"/>
    <col min="21" max="21" width="5.109375" style="60" customWidth="1"/>
    <col min="22" max="26" width="4.77734375" style="60" customWidth="1"/>
    <col min="27" max="27" width="25.77734375" style="62" customWidth="1"/>
    <col min="28" max="28" width="125.6640625" style="141" customWidth="1"/>
    <col min="29" max="29" width="125.77734375" style="142" customWidth="1"/>
    <col min="30" max="16384" width="3.6640625" style="60"/>
  </cols>
  <sheetData>
    <row r="1" spans="1:29" s="56" customFormat="1" ht="30" customHeight="1" outlineLevel="1" x14ac:dyDescent="0.2">
      <c r="C1" s="162" t="s">
        <v>251</v>
      </c>
      <c r="D1" s="162"/>
      <c r="E1" s="162"/>
      <c r="F1" s="57"/>
      <c r="AB1" s="140"/>
      <c r="AC1" s="140"/>
    </row>
    <row r="2" spans="1:29" ht="11.4" customHeight="1" outlineLevel="1" x14ac:dyDescent="0.2">
      <c r="C2" s="162"/>
      <c r="D2" s="162"/>
      <c r="E2" s="162"/>
      <c r="V2" s="61"/>
      <c r="W2" s="61"/>
    </row>
    <row r="3" spans="1:29" s="65" customFormat="1" ht="182.4" customHeight="1" outlineLevel="1" x14ac:dyDescent="0.2">
      <c r="A3" s="63"/>
      <c r="B3" s="63"/>
      <c r="C3" s="162"/>
      <c r="D3" s="162"/>
      <c r="E3" s="162"/>
      <c r="F3" s="64"/>
      <c r="AB3" s="143"/>
      <c r="AC3" s="143"/>
    </row>
    <row r="4" spans="1:29" s="65" customFormat="1" ht="176.4" customHeight="1" outlineLevel="1" thickBot="1" x14ac:dyDescent="0.25">
      <c r="A4" s="63"/>
      <c r="B4" s="63"/>
      <c r="C4" s="163"/>
      <c r="D4" s="163"/>
      <c r="E4" s="163"/>
      <c r="F4" s="98"/>
      <c r="AB4" s="143"/>
      <c r="AC4" s="143"/>
    </row>
    <row r="5" spans="1:29" ht="33.75" customHeight="1" x14ac:dyDescent="0.2">
      <c r="C5" s="164" t="s">
        <v>162</v>
      </c>
      <c r="D5" s="176" t="s">
        <v>168</v>
      </c>
      <c r="E5" s="177"/>
      <c r="F5" s="180" t="s">
        <v>167</v>
      </c>
      <c r="G5" s="183" t="s">
        <v>16</v>
      </c>
      <c r="H5" s="186" t="s">
        <v>175</v>
      </c>
      <c r="I5" s="170" t="s">
        <v>223</v>
      </c>
      <c r="J5" s="171"/>
      <c r="K5" s="171"/>
      <c r="L5" s="171"/>
      <c r="M5" s="171"/>
      <c r="N5" s="171"/>
      <c r="O5" s="171"/>
      <c r="P5" s="171"/>
      <c r="Q5" s="171"/>
      <c r="R5" s="171"/>
      <c r="S5" s="171"/>
      <c r="T5" s="171"/>
      <c r="U5" s="171"/>
      <c r="V5" s="171"/>
      <c r="W5" s="171"/>
      <c r="X5" s="171"/>
      <c r="Y5" s="171"/>
      <c r="Z5" s="172"/>
      <c r="AA5" s="167" t="s">
        <v>17</v>
      </c>
      <c r="AB5" s="159" t="s">
        <v>384</v>
      </c>
      <c r="AC5" s="156" t="s">
        <v>174</v>
      </c>
    </row>
    <row r="6" spans="1:29" ht="57.6" customHeight="1" x14ac:dyDescent="0.2">
      <c r="C6" s="165"/>
      <c r="D6" s="178"/>
      <c r="E6" s="179"/>
      <c r="F6" s="181"/>
      <c r="G6" s="184"/>
      <c r="H6" s="187"/>
      <c r="I6" s="175" t="s">
        <v>163</v>
      </c>
      <c r="J6" s="175"/>
      <c r="K6" s="175"/>
      <c r="L6" s="175"/>
      <c r="M6" s="175"/>
      <c r="N6" s="175"/>
      <c r="O6" s="175" t="s">
        <v>164</v>
      </c>
      <c r="P6" s="175"/>
      <c r="Q6" s="175"/>
      <c r="R6" s="175" t="s">
        <v>165</v>
      </c>
      <c r="S6" s="175"/>
      <c r="T6" s="175"/>
      <c r="U6" s="175"/>
      <c r="V6" s="175" t="s">
        <v>166</v>
      </c>
      <c r="W6" s="175"/>
      <c r="X6" s="175"/>
      <c r="Y6" s="173" t="s">
        <v>6</v>
      </c>
      <c r="Z6" s="174"/>
      <c r="AA6" s="168"/>
      <c r="AB6" s="160"/>
      <c r="AC6" s="157"/>
    </row>
    <row r="7" spans="1:29" ht="250.8" customHeight="1" thickBot="1" x14ac:dyDescent="0.25">
      <c r="C7" s="166"/>
      <c r="D7" s="66" t="s">
        <v>176</v>
      </c>
      <c r="E7" s="67" t="s">
        <v>117</v>
      </c>
      <c r="F7" s="182"/>
      <c r="G7" s="185"/>
      <c r="H7" s="188"/>
      <c r="I7" s="68" t="s">
        <v>212</v>
      </c>
      <c r="J7" s="68" t="s">
        <v>213</v>
      </c>
      <c r="K7" s="68" t="s">
        <v>2</v>
      </c>
      <c r="L7" s="68" t="s">
        <v>1</v>
      </c>
      <c r="M7" s="68" t="s">
        <v>0</v>
      </c>
      <c r="N7" s="68" t="s">
        <v>214</v>
      </c>
      <c r="O7" s="68" t="s">
        <v>3</v>
      </c>
      <c r="P7" s="68" t="s">
        <v>4</v>
      </c>
      <c r="Q7" s="68" t="s">
        <v>5</v>
      </c>
      <c r="R7" s="68" t="s">
        <v>170</v>
      </c>
      <c r="S7" s="68" t="s">
        <v>171</v>
      </c>
      <c r="T7" s="68" t="s">
        <v>172</v>
      </c>
      <c r="U7" s="68" t="s">
        <v>169</v>
      </c>
      <c r="V7" s="68" t="s">
        <v>215</v>
      </c>
      <c r="W7" s="68" t="s">
        <v>173</v>
      </c>
      <c r="X7" s="68" t="s">
        <v>7</v>
      </c>
      <c r="Y7" s="68" t="s">
        <v>8</v>
      </c>
      <c r="Z7" s="68" t="s">
        <v>6</v>
      </c>
      <c r="AA7" s="169"/>
      <c r="AB7" s="161"/>
      <c r="AC7" s="158"/>
    </row>
    <row r="8" spans="1:29" ht="24" customHeight="1" thickBot="1" x14ac:dyDescent="0.25">
      <c r="C8" s="69"/>
      <c r="D8" s="70"/>
      <c r="E8" s="71"/>
      <c r="F8" s="72"/>
      <c r="G8" s="69"/>
      <c r="H8" s="73"/>
      <c r="I8" s="74"/>
      <c r="J8" s="74"/>
      <c r="K8" s="74"/>
      <c r="L8" s="74"/>
      <c r="M8" s="74"/>
      <c r="N8" s="74"/>
      <c r="O8" s="74"/>
      <c r="P8" s="74"/>
      <c r="Q8" s="74"/>
      <c r="R8" s="74"/>
      <c r="S8" s="74"/>
      <c r="T8" s="74"/>
      <c r="U8" s="74"/>
      <c r="V8" s="74"/>
      <c r="W8" s="74"/>
      <c r="X8" s="74"/>
      <c r="Y8" s="74"/>
      <c r="Z8" s="74"/>
      <c r="AA8" s="90"/>
      <c r="AB8" s="144"/>
      <c r="AC8" s="145"/>
    </row>
    <row r="9" spans="1:29" ht="159.6" x14ac:dyDescent="0.2">
      <c r="A9" s="58">
        <v>1</v>
      </c>
      <c r="C9" s="77" t="s">
        <v>108</v>
      </c>
      <c r="D9" s="103" t="s">
        <v>119</v>
      </c>
      <c r="E9" s="104" t="s">
        <v>118</v>
      </c>
      <c r="F9" s="78" t="s">
        <v>28</v>
      </c>
      <c r="G9" s="99" t="s">
        <v>10</v>
      </c>
      <c r="H9" s="80" t="s">
        <v>14</v>
      </c>
      <c r="I9" s="79" t="s">
        <v>18</v>
      </c>
      <c r="J9" s="79"/>
      <c r="K9" s="79"/>
      <c r="L9" s="79"/>
      <c r="M9" s="79"/>
      <c r="N9" s="79"/>
      <c r="O9" s="79"/>
      <c r="P9" s="79"/>
      <c r="Q9" s="79" t="s">
        <v>261</v>
      </c>
      <c r="R9" s="79"/>
      <c r="S9" s="79"/>
      <c r="T9" s="79"/>
      <c r="U9" s="79"/>
      <c r="V9" s="79" t="s">
        <v>18</v>
      </c>
      <c r="W9" s="79"/>
      <c r="X9" s="79"/>
      <c r="Y9" s="79" t="s">
        <v>261</v>
      </c>
      <c r="Z9" s="79"/>
      <c r="AA9" s="91" t="s">
        <v>9</v>
      </c>
      <c r="AB9" s="146" t="s">
        <v>262</v>
      </c>
      <c r="AC9" s="147" t="s">
        <v>263</v>
      </c>
    </row>
    <row r="10" spans="1:29" ht="319.2" x14ac:dyDescent="0.2">
      <c r="A10" s="58">
        <v>2</v>
      </c>
      <c r="C10" s="81" t="s">
        <v>108</v>
      </c>
      <c r="D10" s="105" t="s">
        <v>119</v>
      </c>
      <c r="E10" s="106" t="s">
        <v>118</v>
      </c>
      <c r="F10" s="82" t="s">
        <v>72</v>
      </c>
      <c r="G10" s="83" t="s">
        <v>12</v>
      </c>
      <c r="H10" s="85" t="s">
        <v>15</v>
      </c>
      <c r="I10" s="84" t="s">
        <v>18</v>
      </c>
      <c r="J10" s="84"/>
      <c r="K10" s="84"/>
      <c r="L10" s="84"/>
      <c r="M10" s="84"/>
      <c r="N10" s="84"/>
      <c r="O10" s="84"/>
      <c r="P10" s="84"/>
      <c r="Q10" s="84"/>
      <c r="R10" s="84"/>
      <c r="S10" s="84"/>
      <c r="T10" s="84"/>
      <c r="U10" s="84"/>
      <c r="V10" s="84" t="s">
        <v>18</v>
      </c>
      <c r="W10" s="84"/>
      <c r="X10" s="84"/>
      <c r="Y10" s="84"/>
      <c r="Z10" s="84"/>
      <c r="AA10" s="92" t="s">
        <v>11</v>
      </c>
      <c r="AB10" s="148" t="s">
        <v>272</v>
      </c>
      <c r="AC10" s="149" t="s">
        <v>315</v>
      </c>
    </row>
    <row r="11" spans="1:29" ht="250.8" x14ac:dyDescent="0.2">
      <c r="A11" s="58">
        <v>3</v>
      </c>
      <c r="C11" s="81" t="s">
        <v>108</v>
      </c>
      <c r="D11" s="105" t="s">
        <v>119</v>
      </c>
      <c r="E11" s="106" t="s">
        <v>118</v>
      </c>
      <c r="F11" s="82" t="s">
        <v>72</v>
      </c>
      <c r="G11" s="83" t="s">
        <v>13</v>
      </c>
      <c r="H11" s="85" t="s">
        <v>313</v>
      </c>
      <c r="I11" s="84" t="s">
        <v>18</v>
      </c>
      <c r="J11" s="84"/>
      <c r="K11" s="84"/>
      <c r="L11" s="84"/>
      <c r="M11" s="84"/>
      <c r="N11" s="84"/>
      <c r="O11" s="84"/>
      <c r="P11" s="84"/>
      <c r="Q11" s="84"/>
      <c r="R11" s="84"/>
      <c r="S11" s="84"/>
      <c r="T11" s="84"/>
      <c r="U11" s="84"/>
      <c r="V11" s="84" t="s">
        <v>18</v>
      </c>
      <c r="W11" s="84"/>
      <c r="X11" s="84"/>
      <c r="Y11" s="84"/>
      <c r="Z11" s="84"/>
      <c r="AA11" s="92" t="s">
        <v>11</v>
      </c>
      <c r="AB11" s="148" t="s">
        <v>264</v>
      </c>
      <c r="AC11" s="149" t="s">
        <v>316</v>
      </c>
    </row>
    <row r="12" spans="1:29" ht="182.4" x14ac:dyDescent="0.2">
      <c r="A12" s="60"/>
      <c r="B12" s="60"/>
      <c r="C12" s="81" t="s">
        <v>108</v>
      </c>
      <c r="D12" s="105" t="s">
        <v>50</v>
      </c>
      <c r="E12" s="106" t="s">
        <v>120</v>
      </c>
      <c r="F12" s="82" t="s">
        <v>50</v>
      </c>
      <c r="G12" s="83" t="s">
        <v>107</v>
      </c>
      <c r="H12" s="85" t="s">
        <v>260</v>
      </c>
      <c r="I12" s="84" t="s">
        <v>18</v>
      </c>
      <c r="J12" s="84" t="s">
        <v>18</v>
      </c>
      <c r="K12" s="84" t="s">
        <v>18</v>
      </c>
      <c r="L12" s="84" t="s">
        <v>18</v>
      </c>
      <c r="M12" s="84" t="s">
        <v>18</v>
      </c>
      <c r="N12" s="84" t="s">
        <v>18</v>
      </c>
      <c r="O12" s="84" t="s">
        <v>18</v>
      </c>
      <c r="P12" s="84" t="s">
        <v>18</v>
      </c>
      <c r="Q12" s="84" t="s">
        <v>18</v>
      </c>
      <c r="R12" s="84"/>
      <c r="S12" s="84"/>
      <c r="T12" s="84"/>
      <c r="U12" s="84" t="s">
        <v>18</v>
      </c>
      <c r="V12" s="84" t="s">
        <v>18</v>
      </c>
      <c r="W12" s="84"/>
      <c r="X12" s="84" t="s">
        <v>18</v>
      </c>
      <c r="Y12" s="84" t="s">
        <v>18</v>
      </c>
      <c r="Z12" s="84"/>
      <c r="AA12" s="92" t="s">
        <v>259</v>
      </c>
      <c r="AB12" s="148" t="s">
        <v>275</v>
      </c>
      <c r="AC12" s="149" t="s">
        <v>317</v>
      </c>
    </row>
    <row r="13" spans="1:29" ht="159.6" x14ac:dyDescent="0.2">
      <c r="A13" s="60"/>
      <c r="B13" s="60"/>
      <c r="C13" s="81" t="s">
        <v>108</v>
      </c>
      <c r="D13" s="105" t="s">
        <v>72</v>
      </c>
      <c r="E13" s="106" t="s">
        <v>121</v>
      </c>
      <c r="F13" s="82" t="s">
        <v>72</v>
      </c>
      <c r="G13" s="83" t="s">
        <v>71</v>
      </c>
      <c r="H13" s="85" t="s">
        <v>296</v>
      </c>
      <c r="I13" s="84"/>
      <c r="J13" s="84"/>
      <c r="K13" s="84"/>
      <c r="L13" s="84"/>
      <c r="M13" s="84"/>
      <c r="N13" s="84"/>
      <c r="O13" s="84"/>
      <c r="P13" s="84" t="s">
        <v>18</v>
      </c>
      <c r="Q13" s="84"/>
      <c r="R13" s="84"/>
      <c r="S13" s="84"/>
      <c r="T13" s="84"/>
      <c r="U13" s="84"/>
      <c r="V13" s="84"/>
      <c r="W13" s="84"/>
      <c r="X13" s="84"/>
      <c r="Y13" s="84"/>
      <c r="Z13" s="84"/>
      <c r="AA13" s="92" t="s">
        <v>73</v>
      </c>
      <c r="AB13" s="148" t="s">
        <v>319</v>
      </c>
      <c r="AC13" s="149" t="s">
        <v>318</v>
      </c>
    </row>
    <row r="14" spans="1:29" ht="250.8" x14ac:dyDescent="0.2">
      <c r="A14" s="58">
        <v>4</v>
      </c>
      <c r="C14" s="81" t="s">
        <v>109</v>
      </c>
      <c r="D14" s="105" t="s">
        <v>255</v>
      </c>
      <c r="E14" s="106" t="s">
        <v>256</v>
      </c>
      <c r="F14" s="82" t="s">
        <v>38</v>
      </c>
      <c r="G14" s="83" t="s">
        <v>178</v>
      </c>
      <c r="H14" s="85" t="s">
        <v>305</v>
      </c>
      <c r="I14" s="84" t="s">
        <v>18</v>
      </c>
      <c r="J14" s="84" t="s">
        <v>18</v>
      </c>
      <c r="K14" s="84" t="s">
        <v>18</v>
      </c>
      <c r="L14" s="84" t="s">
        <v>18</v>
      </c>
      <c r="M14" s="84" t="s">
        <v>18</v>
      </c>
      <c r="N14" s="84" t="s">
        <v>18</v>
      </c>
      <c r="O14" s="84" t="s">
        <v>18</v>
      </c>
      <c r="P14" s="84" t="s">
        <v>18</v>
      </c>
      <c r="Q14" s="84" t="s">
        <v>18</v>
      </c>
      <c r="R14" s="84"/>
      <c r="S14" s="84"/>
      <c r="T14" s="84"/>
      <c r="U14" s="84"/>
      <c r="V14" s="84" t="s">
        <v>18</v>
      </c>
      <c r="W14" s="84"/>
      <c r="X14" s="84" t="s">
        <v>18</v>
      </c>
      <c r="Y14" s="84" t="s">
        <v>18</v>
      </c>
      <c r="Z14" s="84"/>
      <c r="AA14" s="92" t="s">
        <v>257</v>
      </c>
      <c r="AB14" s="148" t="s">
        <v>276</v>
      </c>
      <c r="AC14" s="149" t="s">
        <v>179</v>
      </c>
    </row>
    <row r="15" spans="1:29" ht="273.60000000000002" x14ac:dyDescent="0.2">
      <c r="C15" s="81" t="s">
        <v>109</v>
      </c>
      <c r="D15" s="105" t="s">
        <v>255</v>
      </c>
      <c r="E15" s="106" t="s">
        <v>256</v>
      </c>
      <c r="F15" s="82" t="s">
        <v>255</v>
      </c>
      <c r="G15" s="83" t="s">
        <v>180</v>
      </c>
      <c r="H15" s="85" t="s">
        <v>310</v>
      </c>
      <c r="I15" s="84" t="s">
        <v>18</v>
      </c>
      <c r="J15" s="84"/>
      <c r="K15" s="84"/>
      <c r="L15" s="84"/>
      <c r="M15" s="84"/>
      <c r="N15" s="84"/>
      <c r="O15" s="84"/>
      <c r="P15" s="84"/>
      <c r="Q15" s="84"/>
      <c r="R15" s="84"/>
      <c r="S15" s="84"/>
      <c r="T15" s="84"/>
      <c r="U15" s="84"/>
      <c r="V15" s="84" t="s">
        <v>18</v>
      </c>
      <c r="W15" s="84"/>
      <c r="X15" s="84" t="s">
        <v>18</v>
      </c>
      <c r="Y15" s="84"/>
      <c r="Z15" s="84"/>
      <c r="AA15" s="92" t="s">
        <v>258</v>
      </c>
      <c r="AB15" s="148" t="s">
        <v>277</v>
      </c>
      <c r="AC15" s="149" t="s">
        <v>181</v>
      </c>
    </row>
    <row r="16" spans="1:29" ht="228" x14ac:dyDescent="0.2">
      <c r="C16" s="81" t="s">
        <v>109</v>
      </c>
      <c r="D16" s="105" t="s">
        <v>255</v>
      </c>
      <c r="E16" s="106" t="s">
        <v>256</v>
      </c>
      <c r="F16" s="82" t="s">
        <v>50</v>
      </c>
      <c r="G16" s="83" t="s">
        <v>182</v>
      </c>
      <c r="H16" s="85" t="s">
        <v>56</v>
      </c>
      <c r="I16" s="84" t="s">
        <v>18</v>
      </c>
      <c r="J16" s="84" t="s">
        <v>18</v>
      </c>
      <c r="K16" s="84" t="s">
        <v>18</v>
      </c>
      <c r="L16" s="84" t="s">
        <v>18</v>
      </c>
      <c r="M16" s="84" t="s">
        <v>18</v>
      </c>
      <c r="N16" s="84" t="s">
        <v>18</v>
      </c>
      <c r="O16" s="84" t="s">
        <v>18</v>
      </c>
      <c r="P16" s="84" t="s">
        <v>18</v>
      </c>
      <c r="Q16" s="84" t="s">
        <v>18</v>
      </c>
      <c r="R16" s="84"/>
      <c r="S16" s="84"/>
      <c r="T16" s="84"/>
      <c r="U16" s="84"/>
      <c r="V16" s="84" t="s">
        <v>18</v>
      </c>
      <c r="W16" s="84"/>
      <c r="X16" s="84" t="s">
        <v>18</v>
      </c>
      <c r="Y16" s="84" t="s">
        <v>18</v>
      </c>
      <c r="Z16" s="84"/>
      <c r="AA16" s="92" t="s">
        <v>257</v>
      </c>
      <c r="AB16" s="148" t="s">
        <v>278</v>
      </c>
      <c r="AC16" s="149" t="s">
        <v>320</v>
      </c>
    </row>
    <row r="17" spans="1:29" ht="159.6" x14ac:dyDescent="0.2">
      <c r="A17" s="58">
        <v>5</v>
      </c>
      <c r="C17" s="81" t="s">
        <v>109</v>
      </c>
      <c r="D17" s="105" t="s">
        <v>255</v>
      </c>
      <c r="E17" s="106" t="s">
        <v>256</v>
      </c>
      <c r="F17" s="82" t="s">
        <v>255</v>
      </c>
      <c r="G17" s="83" t="s">
        <v>183</v>
      </c>
      <c r="H17" s="85" t="s">
        <v>301</v>
      </c>
      <c r="I17" s="84" t="s">
        <v>18</v>
      </c>
      <c r="J17" s="84" t="s">
        <v>18</v>
      </c>
      <c r="K17" s="84"/>
      <c r="L17" s="84"/>
      <c r="M17" s="84" t="s">
        <v>18</v>
      </c>
      <c r="N17" s="84"/>
      <c r="O17" s="84" t="s">
        <v>18</v>
      </c>
      <c r="P17" s="84"/>
      <c r="Q17" s="84" t="s">
        <v>18</v>
      </c>
      <c r="R17" s="84"/>
      <c r="S17" s="84" t="s">
        <v>18</v>
      </c>
      <c r="T17" s="84"/>
      <c r="U17" s="84"/>
      <c r="V17" s="84" t="s">
        <v>18</v>
      </c>
      <c r="W17" s="84"/>
      <c r="X17" s="84" t="s">
        <v>18</v>
      </c>
      <c r="Y17" s="84"/>
      <c r="Z17" s="84"/>
      <c r="AA17" s="92" t="s">
        <v>257</v>
      </c>
      <c r="AB17" s="148" t="s">
        <v>279</v>
      </c>
      <c r="AC17" s="149" t="s">
        <v>266</v>
      </c>
    </row>
    <row r="18" spans="1:29" ht="205.2" x14ac:dyDescent="0.2">
      <c r="A18" s="60"/>
      <c r="B18" s="60"/>
      <c r="C18" s="81" t="s">
        <v>109</v>
      </c>
      <c r="D18" s="105" t="s">
        <v>72</v>
      </c>
      <c r="E18" s="106" t="s">
        <v>149</v>
      </c>
      <c r="F18" s="82" t="s">
        <v>72</v>
      </c>
      <c r="G18" s="83" t="s">
        <v>74</v>
      </c>
      <c r="H18" s="85" t="s">
        <v>306</v>
      </c>
      <c r="I18" s="84" t="s">
        <v>18</v>
      </c>
      <c r="J18" s="84" t="s">
        <v>18</v>
      </c>
      <c r="K18" s="84" t="s">
        <v>18</v>
      </c>
      <c r="L18" s="84" t="s">
        <v>18</v>
      </c>
      <c r="M18" s="84" t="s">
        <v>18</v>
      </c>
      <c r="N18" s="84" t="s">
        <v>18</v>
      </c>
      <c r="O18" s="84" t="s">
        <v>18</v>
      </c>
      <c r="P18" s="84" t="s">
        <v>18</v>
      </c>
      <c r="Q18" s="84" t="s">
        <v>18</v>
      </c>
      <c r="R18" s="84" t="s">
        <v>18</v>
      </c>
      <c r="S18" s="84" t="s">
        <v>18</v>
      </c>
      <c r="T18" s="84" t="s">
        <v>18</v>
      </c>
      <c r="U18" s="84" t="s">
        <v>18</v>
      </c>
      <c r="V18" s="84" t="s">
        <v>18</v>
      </c>
      <c r="W18" s="84" t="s">
        <v>18</v>
      </c>
      <c r="X18" s="84" t="s">
        <v>18</v>
      </c>
      <c r="Y18" s="84" t="s">
        <v>18</v>
      </c>
      <c r="Z18" s="84"/>
      <c r="AA18" s="93"/>
      <c r="AB18" s="148" t="s">
        <v>321</v>
      </c>
      <c r="AC18" s="149" t="s">
        <v>184</v>
      </c>
    </row>
    <row r="19" spans="1:29" ht="136.80000000000001" x14ac:dyDescent="0.2">
      <c r="A19" s="60"/>
      <c r="B19" s="60"/>
      <c r="C19" s="81" t="s">
        <v>109</v>
      </c>
      <c r="D19" s="105" t="s">
        <v>72</v>
      </c>
      <c r="E19" s="106" t="s">
        <v>149</v>
      </c>
      <c r="F19" s="82" t="s">
        <v>119</v>
      </c>
      <c r="G19" s="83" t="s">
        <v>75</v>
      </c>
      <c r="H19" s="85" t="s">
        <v>314</v>
      </c>
      <c r="I19" s="84" t="s">
        <v>18</v>
      </c>
      <c r="J19" s="84" t="s">
        <v>18</v>
      </c>
      <c r="K19" s="84" t="s">
        <v>18</v>
      </c>
      <c r="L19" s="84" t="s">
        <v>18</v>
      </c>
      <c r="M19" s="84" t="s">
        <v>18</v>
      </c>
      <c r="N19" s="84" t="s">
        <v>18</v>
      </c>
      <c r="O19" s="84" t="s">
        <v>18</v>
      </c>
      <c r="P19" s="84" t="s">
        <v>18</v>
      </c>
      <c r="Q19" s="84" t="s">
        <v>18</v>
      </c>
      <c r="R19" s="84" t="s">
        <v>18</v>
      </c>
      <c r="S19" s="84" t="s">
        <v>18</v>
      </c>
      <c r="T19" s="84" t="s">
        <v>18</v>
      </c>
      <c r="U19" s="84" t="s">
        <v>18</v>
      </c>
      <c r="V19" s="84" t="s">
        <v>18</v>
      </c>
      <c r="W19" s="84" t="s">
        <v>18</v>
      </c>
      <c r="X19" s="84" t="s">
        <v>18</v>
      </c>
      <c r="Y19" s="84" t="s">
        <v>18</v>
      </c>
      <c r="Z19" s="84"/>
      <c r="AA19" s="93"/>
      <c r="AB19" s="148" t="s">
        <v>322</v>
      </c>
      <c r="AC19" s="149" t="s">
        <v>185</v>
      </c>
    </row>
    <row r="20" spans="1:29" ht="296.39999999999998" x14ac:dyDescent="0.2">
      <c r="A20" s="58">
        <v>8</v>
      </c>
      <c r="C20" s="81" t="s">
        <v>110</v>
      </c>
      <c r="D20" s="105" t="s">
        <v>72</v>
      </c>
      <c r="E20" s="106" t="s">
        <v>152</v>
      </c>
      <c r="F20" s="82" t="s">
        <v>72</v>
      </c>
      <c r="G20" s="83" t="s">
        <v>76</v>
      </c>
      <c r="H20" s="85" t="s">
        <v>77</v>
      </c>
      <c r="I20" s="84" t="s">
        <v>18</v>
      </c>
      <c r="J20" s="84" t="s">
        <v>18</v>
      </c>
      <c r="K20" s="84"/>
      <c r="L20" s="84"/>
      <c r="M20" s="84"/>
      <c r="N20" s="84"/>
      <c r="O20" s="84" t="s">
        <v>18</v>
      </c>
      <c r="P20" s="84" t="s">
        <v>18</v>
      </c>
      <c r="Q20" s="84" t="s">
        <v>18</v>
      </c>
      <c r="R20" s="84"/>
      <c r="S20" s="84"/>
      <c r="T20" s="84"/>
      <c r="U20" s="84"/>
      <c r="V20" s="84" t="s">
        <v>18</v>
      </c>
      <c r="W20" s="84"/>
      <c r="X20" s="84" t="s">
        <v>18</v>
      </c>
      <c r="Y20" s="84" t="s">
        <v>28</v>
      </c>
      <c r="Z20" s="84"/>
      <c r="AA20" s="92" t="s">
        <v>78</v>
      </c>
      <c r="AB20" s="148" t="s">
        <v>280</v>
      </c>
      <c r="AC20" s="149" t="s">
        <v>192</v>
      </c>
    </row>
    <row r="21" spans="1:29" ht="250.8" x14ac:dyDescent="0.2">
      <c r="A21" s="58">
        <v>9</v>
      </c>
      <c r="C21" s="81" t="s">
        <v>110</v>
      </c>
      <c r="D21" s="105" t="s">
        <v>72</v>
      </c>
      <c r="E21" s="106" t="s">
        <v>152</v>
      </c>
      <c r="F21" s="82" t="s">
        <v>28</v>
      </c>
      <c r="G21" s="83" t="s">
        <v>79</v>
      </c>
      <c r="H21" s="85" t="s">
        <v>305</v>
      </c>
      <c r="I21" s="84" t="s">
        <v>18</v>
      </c>
      <c r="J21" s="84" t="s">
        <v>18</v>
      </c>
      <c r="K21" s="87"/>
      <c r="L21" s="87"/>
      <c r="M21" s="87"/>
      <c r="N21" s="87"/>
      <c r="O21" s="84" t="s">
        <v>18</v>
      </c>
      <c r="P21" s="84" t="s">
        <v>18</v>
      </c>
      <c r="Q21" s="84" t="s">
        <v>18</v>
      </c>
      <c r="R21" s="84"/>
      <c r="S21" s="84"/>
      <c r="T21" s="84"/>
      <c r="U21" s="87"/>
      <c r="V21" s="84" t="s">
        <v>18</v>
      </c>
      <c r="W21" s="84"/>
      <c r="X21" s="84" t="s">
        <v>18</v>
      </c>
      <c r="Y21" s="84" t="s">
        <v>28</v>
      </c>
      <c r="Z21" s="87"/>
      <c r="AA21" s="92" t="s">
        <v>80</v>
      </c>
      <c r="AB21" s="148" t="s">
        <v>281</v>
      </c>
      <c r="AC21" s="149" t="s">
        <v>254</v>
      </c>
    </row>
    <row r="22" spans="1:29" ht="228" x14ac:dyDescent="0.2">
      <c r="A22" s="58">
        <v>10</v>
      </c>
      <c r="C22" s="81" t="s">
        <v>110</v>
      </c>
      <c r="D22" s="105" t="s">
        <v>72</v>
      </c>
      <c r="E22" s="106" t="s">
        <v>152</v>
      </c>
      <c r="F22" s="82" t="s">
        <v>119</v>
      </c>
      <c r="G22" s="83" t="s">
        <v>81</v>
      </c>
      <c r="H22" s="85" t="s">
        <v>314</v>
      </c>
      <c r="I22" s="87"/>
      <c r="J22" s="87"/>
      <c r="K22" s="87"/>
      <c r="L22" s="87"/>
      <c r="M22" s="87"/>
      <c r="N22" s="87"/>
      <c r="O22" s="87"/>
      <c r="P22" s="87" t="s">
        <v>28</v>
      </c>
      <c r="Q22" s="87"/>
      <c r="R22" s="87"/>
      <c r="S22" s="87"/>
      <c r="T22" s="87"/>
      <c r="U22" s="87"/>
      <c r="V22" s="87"/>
      <c r="W22" s="87"/>
      <c r="X22" s="87"/>
      <c r="Y22" s="87"/>
      <c r="Z22" s="87"/>
      <c r="AA22" s="92" t="s">
        <v>82</v>
      </c>
      <c r="AB22" s="148" t="s">
        <v>282</v>
      </c>
      <c r="AC22" s="149" t="s">
        <v>323</v>
      </c>
    </row>
    <row r="23" spans="1:29" ht="182.4" x14ac:dyDescent="0.2">
      <c r="A23" s="58">
        <v>11</v>
      </c>
      <c r="C23" s="81" t="s">
        <v>110</v>
      </c>
      <c r="D23" s="105" t="s">
        <v>72</v>
      </c>
      <c r="E23" s="106" t="s">
        <v>152</v>
      </c>
      <c r="F23" s="82" t="s">
        <v>119</v>
      </c>
      <c r="G23" s="83" t="s">
        <v>83</v>
      </c>
      <c r="H23" s="85" t="s">
        <v>300</v>
      </c>
      <c r="I23" s="86" t="s">
        <v>18</v>
      </c>
      <c r="J23" s="86"/>
      <c r="K23" s="86"/>
      <c r="L23" s="86"/>
      <c r="M23" s="86" t="s">
        <v>18</v>
      </c>
      <c r="N23" s="86"/>
      <c r="O23" s="86" t="s">
        <v>18</v>
      </c>
      <c r="P23" s="87" t="s">
        <v>18</v>
      </c>
      <c r="Q23" s="86" t="s">
        <v>18</v>
      </c>
      <c r="R23" s="86"/>
      <c r="S23" s="86"/>
      <c r="T23" s="86"/>
      <c r="U23" s="86"/>
      <c r="V23" s="84" t="s">
        <v>18</v>
      </c>
      <c r="W23" s="84"/>
      <c r="X23" s="86"/>
      <c r="Y23" s="86"/>
      <c r="Z23" s="86"/>
      <c r="AA23" s="92" t="s">
        <v>84</v>
      </c>
      <c r="AB23" s="148" t="s">
        <v>283</v>
      </c>
      <c r="AC23" s="149" t="s">
        <v>324</v>
      </c>
    </row>
    <row r="24" spans="1:29" ht="273.60000000000002" x14ac:dyDescent="0.2">
      <c r="A24" s="58">
        <v>12</v>
      </c>
      <c r="C24" s="81" t="s">
        <v>110</v>
      </c>
      <c r="D24" s="105" t="s">
        <v>72</v>
      </c>
      <c r="E24" s="106" t="s">
        <v>152</v>
      </c>
      <c r="F24" s="82" t="s">
        <v>119</v>
      </c>
      <c r="G24" s="83" t="s">
        <v>85</v>
      </c>
      <c r="H24" s="85" t="s">
        <v>15</v>
      </c>
      <c r="I24" s="87" t="s">
        <v>18</v>
      </c>
      <c r="J24" s="87" t="s">
        <v>18</v>
      </c>
      <c r="K24" s="87"/>
      <c r="L24" s="87"/>
      <c r="M24" s="87"/>
      <c r="N24" s="87" t="s">
        <v>18</v>
      </c>
      <c r="O24" s="86" t="s">
        <v>18</v>
      </c>
      <c r="P24" s="87" t="s">
        <v>18</v>
      </c>
      <c r="Q24" s="86" t="s">
        <v>18</v>
      </c>
      <c r="R24" s="86"/>
      <c r="S24" s="86"/>
      <c r="T24" s="86"/>
      <c r="U24" s="87"/>
      <c r="V24" s="84" t="s">
        <v>18</v>
      </c>
      <c r="W24" s="84"/>
      <c r="X24" s="87"/>
      <c r="Y24" s="87"/>
      <c r="Z24" s="87"/>
      <c r="AA24" s="92" t="s">
        <v>86</v>
      </c>
      <c r="AB24" s="148" t="s">
        <v>284</v>
      </c>
      <c r="AC24" s="149" t="s">
        <v>325</v>
      </c>
    </row>
    <row r="25" spans="1:29" ht="159.6" x14ac:dyDescent="0.2">
      <c r="A25" s="58">
        <v>13</v>
      </c>
      <c r="C25" s="81" t="s">
        <v>110</v>
      </c>
      <c r="D25" s="105" t="s">
        <v>72</v>
      </c>
      <c r="E25" s="106" t="s">
        <v>152</v>
      </c>
      <c r="F25" s="82" t="s">
        <v>119</v>
      </c>
      <c r="G25" s="83" t="s">
        <v>87</v>
      </c>
      <c r="H25" s="85" t="s">
        <v>297</v>
      </c>
      <c r="I25" s="86"/>
      <c r="J25" s="86"/>
      <c r="K25" s="86"/>
      <c r="L25" s="86"/>
      <c r="M25" s="86" t="s">
        <v>18</v>
      </c>
      <c r="N25" s="86"/>
      <c r="O25" s="86"/>
      <c r="P25" s="86" t="s">
        <v>18</v>
      </c>
      <c r="Q25" s="86"/>
      <c r="R25" s="86"/>
      <c r="S25" s="86"/>
      <c r="T25" s="86"/>
      <c r="U25" s="86"/>
      <c r="V25" s="84" t="s">
        <v>18</v>
      </c>
      <c r="W25" s="84"/>
      <c r="X25" s="86"/>
      <c r="Y25" s="86"/>
      <c r="Z25" s="86"/>
      <c r="AA25" s="92" t="s">
        <v>88</v>
      </c>
      <c r="AB25" s="148" t="s">
        <v>285</v>
      </c>
      <c r="AC25" s="149" t="s">
        <v>326</v>
      </c>
    </row>
    <row r="26" spans="1:29" ht="182.4" x14ac:dyDescent="0.2">
      <c r="A26" s="58">
        <v>14</v>
      </c>
      <c r="C26" s="81" t="s">
        <v>110</v>
      </c>
      <c r="D26" s="105" t="s">
        <v>72</v>
      </c>
      <c r="E26" s="106" t="s">
        <v>152</v>
      </c>
      <c r="F26" s="82" t="s">
        <v>119</v>
      </c>
      <c r="G26" s="83" t="s">
        <v>89</v>
      </c>
      <c r="H26" s="85" t="s">
        <v>297</v>
      </c>
      <c r="I26" s="86"/>
      <c r="J26" s="86"/>
      <c r="K26" s="86"/>
      <c r="L26" s="86"/>
      <c r="M26" s="86" t="s">
        <v>18</v>
      </c>
      <c r="N26" s="86" t="s">
        <v>18</v>
      </c>
      <c r="O26" s="86" t="s">
        <v>18</v>
      </c>
      <c r="P26" s="86" t="s">
        <v>18</v>
      </c>
      <c r="Q26" s="86"/>
      <c r="R26" s="86"/>
      <c r="S26" s="86"/>
      <c r="T26" s="86"/>
      <c r="U26" s="86"/>
      <c r="V26" s="84" t="s">
        <v>18</v>
      </c>
      <c r="W26" s="84"/>
      <c r="X26" s="86"/>
      <c r="Y26" s="86"/>
      <c r="Z26" s="86"/>
      <c r="AA26" s="92" t="s">
        <v>90</v>
      </c>
      <c r="AB26" s="148" t="s">
        <v>286</v>
      </c>
      <c r="AC26" s="149" t="s">
        <v>253</v>
      </c>
    </row>
    <row r="27" spans="1:29" ht="342" x14ac:dyDescent="0.2">
      <c r="A27" s="58">
        <v>15</v>
      </c>
      <c r="C27" s="81" t="s">
        <v>110</v>
      </c>
      <c r="D27" s="105" t="s">
        <v>119</v>
      </c>
      <c r="E27" s="106" t="s">
        <v>150</v>
      </c>
      <c r="F27" s="82" t="s">
        <v>28</v>
      </c>
      <c r="G27" s="83" t="s">
        <v>22</v>
      </c>
      <c r="H27" s="85" t="s">
        <v>186</v>
      </c>
      <c r="I27" s="86" t="s">
        <v>18</v>
      </c>
      <c r="J27" s="86" t="s">
        <v>18</v>
      </c>
      <c r="K27" s="86"/>
      <c r="L27" s="86"/>
      <c r="M27" s="86" t="s">
        <v>18</v>
      </c>
      <c r="N27" s="86"/>
      <c r="O27" s="86"/>
      <c r="P27" s="86"/>
      <c r="Q27" s="86"/>
      <c r="R27" s="86"/>
      <c r="S27" s="86"/>
      <c r="T27" s="86"/>
      <c r="U27" s="86"/>
      <c r="V27" s="84" t="s">
        <v>18</v>
      </c>
      <c r="W27" s="84"/>
      <c r="X27" s="86" t="s">
        <v>18</v>
      </c>
      <c r="Y27" s="86"/>
      <c r="Z27" s="86"/>
      <c r="AA27" s="92" t="s">
        <v>23</v>
      </c>
      <c r="AB27" s="148" t="s">
        <v>187</v>
      </c>
      <c r="AC27" s="149" t="s">
        <v>327</v>
      </c>
    </row>
    <row r="28" spans="1:29" ht="342" x14ac:dyDescent="0.2">
      <c r="A28" s="58">
        <v>16</v>
      </c>
      <c r="C28" s="81" t="s">
        <v>110</v>
      </c>
      <c r="D28" s="105" t="s">
        <v>119</v>
      </c>
      <c r="E28" s="106" t="s">
        <v>150</v>
      </c>
      <c r="F28" s="82" t="s">
        <v>72</v>
      </c>
      <c r="G28" s="83" t="s">
        <v>24</v>
      </c>
      <c r="H28" s="85" t="s">
        <v>177</v>
      </c>
      <c r="I28" s="86" t="s">
        <v>18</v>
      </c>
      <c r="J28" s="86" t="s">
        <v>18</v>
      </c>
      <c r="K28" s="86"/>
      <c r="L28" s="86"/>
      <c r="M28" s="86" t="s">
        <v>18</v>
      </c>
      <c r="N28" s="86"/>
      <c r="O28" s="86"/>
      <c r="P28" s="86"/>
      <c r="Q28" s="86"/>
      <c r="R28" s="86"/>
      <c r="S28" s="86"/>
      <c r="T28" s="86"/>
      <c r="U28" s="86"/>
      <c r="V28" s="84" t="s">
        <v>18</v>
      </c>
      <c r="W28" s="84"/>
      <c r="X28" s="86" t="s">
        <v>18</v>
      </c>
      <c r="Y28" s="86"/>
      <c r="Z28" s="86"/>
      <c r="AA28" s="92"/>
      <c r="AB28" s="148" t="s">
        <v>385</v>
      </c>
      <c r="AC28" s="149" t="s">
        <v>328</v>
      </c>
    </row>
    <row r="29" spans="1:29" ht="182.4" x14ac:dyDescent="0.2">
      <c r="A29" s="60"/>
      <c r="B29" s="60"/>
      <c r="C29" s="81" t="s">
        <v>110</v>
      </c>
      <c r="D29" s="105" t="s">
        <v>119</v>
      </c>
      <c r="E29" s="106" t="s">
        <v>151</v>
      </c>
      <c r="F29" s="82" t="s">
        <v>28</v>
      </c>
      <c r="G29" s="83" t="s">
        <v>26</v>
      </c>
      <c r="H29" s="85" t="s">
        <v>27</v>
      </c>
      <c r="I29" s="84" t="s">
        <v>18</v>
      </c>
      <c r="J29" s="84"/>
      <c r="K29" s="84"/>
      <c r="L29" s="84" t="s">
        <v>18</v>
      </c>
      <c r="M29" s="84" t="s">
        <v>18</v>
      </c>
      <c r="N29" s="84"/>
      <c r="O29" s="84" t="s">
        <v>18</v>
      </c>
      <c r="P29" s="84" t="s">
        <v>18</v>
      </c>
      <c r="Q29" s="84" t="s">
        <v>28</v>
      </c>
      <c r="R29" s="84"/>
      <c r="S29" s="84"/>
      <c r="T29" s="84"/>
      <c r="U29" s="84"/>
      <c r="V29" s="84" t="s">
        <v>18</v>
      </c>
      <c r="W29" s="84"/>
      <c r="X29" s="84" t="s">
        <v>18</v>
      </c>
      <c r="Y29" s="84" t="s">
        <v>18</v>
      </c>
      <c r="Z29" s="84" t="s">
        <v>18</v>
      </c>
      <c r="AA29" s="92" t="s">
        <v>216</v>
      </c>
      <c r="AB29" s="148" t="s">
        <v>290</v>
      </c>
      <c r="AC29" s="149" t="s">
        <v>329</v>
      </c>
    </row>
    <row r="30" spans="1:29" s="115" customFormat="1" ht="319.2" x14ac:dyDescent="0.2">
      <c r="C30" s="116" t="s">
        <v>110</v>
      </c>
      <c r="D30" s="117" t="s">
        <v>119</v>
      </c>
      <c r="E30" s="118" t="s">
        <v>151</v>
      </c>
      <c r="F30" s="119" t="s">
        <v>72</v>
      </c>
      <c r="G30" s="120" t="s">
        <v>29</v>
      </c>
      <c r="H30" s="121" t="s">
        <v>25</v>
      </c>
      <c r="I30" s="122" t="s">
        <v>18</v>
      </c>
      <c r="J30" s="122"/>
      <c r="K30" s="122"/>
      <c r="L30" s="122" t="s">
        <v>18</v>
      </c>
      <c r="M30" s="122" t="s">
        <v>18</v>
      </c>
      <c r="N30" s="122"/>
      <c r="O30" s="122" t="s">
        <v>18</v>
      </c>
      <c r="P30" s="122" t="s">
        <v>18</v>
      </c>
      <c r="Q30" s="122" t="s">
        <v>28</v>
      </c>
      <c r="R30" s="122"/>
      <c r="S30" s="122"/>
      <c r="T30" s="122"/>
      <c r="U30" s="122"/>
      <c r="V30" s="122" t="s">
        <v>18</v>
      </c>
      <c r="W30" s="122"/>
      <c r="X30" s="122" t="s">
        <v>18</v>
      </c>
      <c r="Y30" s="122" t="s">
        <v>18</v>
      </c>
      <c r="Z30" s="122" t="s">
        <v>18</v>
      </c>
      <c r="AA30" s="123" t="s">
        <v>216</v>
      </c>
      <c r="AB30" s="150" t="s">
        <v>291</v>
      </c>
      <c r="AC30" s="151" t="s">
        <v>269</v>
      </c>
    </row>
    <row r="31" spans="1:29" ht="319.2" x14ac:dyDescent="0.2">
      <c r="A31" s="60"/>
      <c r="B31" s="60"/>
      <c r="C31" s="81" t="s">
        <v>110</v>
      </c>
      <c r="D31" s="105" t="s">
        <v>119</v>
      </c>
      <c r="E31" s="106" t="s">
        <v>151</v>
      </c>
      <c r="F31" s="82" t="s">
        <v>72</v>
      </c>
      <c r="G31" s="83" t="s">
        <v>30</v>
      </c>
      <c r="H31" s="85" t="s">
        <v>314</v>
      </c>
      <c r="I31" s="84" t="s">
        <v>18</v>
      </c>
      <c r="J31" s="84" t="s">
        <v>18</v>
      </c>
      <c r="K31" s="84" t="s">
        <v>18</v>
      </c>
      <c r="L31" s="84"/>
      <c r="M31" s="84"/>
      <c r="N31" s="84"/>
      <c r="O31" s="84" t="s">
        <v>18</v>
      </c>
      <c r="P31" s="84" t="s">
        <v>18</v>
      </c>
      <c r="Q31" s="84" t="s">
        <v>28</v>
      </c>
      <c r="R31" s="84"/>
      <c r="S31" s="84"/>
      <c r="T31" s="84"/>
      <c r="U31" s="84"/>
      <c r="V31" s="84" t="s">
        <v>18</v>
      </c>
      <c r="W31" s="84"/>
      <c r="X31" s="84"/>
      <c r="Y31" s="84" t="s">
        <v>18</v>
      </c>
      <c r="Z31" s="84"/>
      <c r="AA31" s="92" t="s">
        <v>31</v>
      </c>
      <c r="AB31" s="148" t="s">
        <v>292</v>
      </c>
      <c r="AC31" s="149" t="s">
        <v>270</v>
      </c>
    </row>
    <row r="32" spans="1:29" ht="174" customHeight="1" x14ac:dyDescent="0.2">
      <c r="A32" s="60"/>
      <c r="B32" s="60"/>
      <c r="C32" s="81" t="s">
        <v>110</v>
      </c>
      <c r="D32" s="105" t="s">
        <v>119</v>
      </c>
      <c r="E32" s="106" t="s">
        <v>151</v>
      </c>
      <c r="F32" s="82" t="s">
        <v>119</v>
      </c>
      <c r="G32" s="83" t="s">
        <v>188</v>
      </c>
      <c r="H32" s="85" t="s">
        <v>189</v>
      </c>
      <c r="I32" s="84" t="s">
        <v>28</v>
      </c>
      <c r="J32" s="84"/>
      <c r="K32" s="84"/>
      <c r="L32" s="84"/>
      <c r="M32" s="84" t="s">
        <v>18</v>
      </c>
      <c r="N32" s="84" t="s">
        <v>18</v>
      </c>
      <c r="O32" s="84" t="s">
        <v>18</v>
      </c>
      <c r="P32" s="84" t="s">
        <v>18</v>
      </c>
      <c r="Q32" s="84"/>
      <c r="R32" s="84"/>
      <c r="S32" s="84"/>
      <c r="T32" s="84"/>
      <c r="U32" s="84"/>
      <c r="V32" s="84"/>
      <c r="W32" s="84"/>
      <c r="X32" s="84"/>
      <c r="Y32" s="84" t="s">
        <v>18</v>
      </c>
      <c r="Z32" s="84"/>
      <c r="AA32" s="92" t="s">
        <v>190</v>
      </c>
      <c r="AB32" s="148" t="s">
        <v>330</v>
      </c>
      <c r="AC32" s="149" t="s">
        <v>331</v>
      </c>
    </row>
    <row r="33" spans="1:29" ht="364.8" x14ac:dyDescent="0.2">
      <c r="A33" s="60"/>
      <c r="B33" s="60"/>
      <c r="C33" s="81" t="s">
        <v>110</v>
      </c>
      <c r="D33" s="105" t="s">
        <v>119</v>
      </c>
      <c r="E33" s="106" t="s">
        <v>151</v>
      </c>
      <c r="F33" s="82" t="s">
        <v>119</v>
      </c>
      <c r="G33" s="83" t="s">
        <v>32</v>
      </c>
      <c r="H33" s="85" t="s">
        <v>15</v>
      </c>
      <c r="I33" s="84" t="s">
        <v>18</v>
      </c>
      <c r="J33" s="84" t="s">
        <v>18</v>
      </c>
      <c r="K33" s="84" t="s">
        <v>18</v>
      </c>
      <c r="L33" s="84" t="s">
        <v>18</v>
      </c>
      <c r="M33" s="84" t="s">
        <v>28</v>
      </c>
      <c r="N33" s="84" t="s">
        <v>18</v>
      </c>
      <c r="O33" s="84" t="s">
        <v>18</v>
      </c>
      <c r="P33" s="84" t="s">
        <v>18</v>
      </c>
      <c r="Q33" s="84" t="s">
        <v>18</v>
      </c>
      <c r="R33" s="84"/>
      <c r="S33" s="84"/>
      <c r="T33" s="84"/>
      <c r="U33" s="84" t="s">
        <v>18</v>
      </c>
      <c r="V33" s="84" t="s">
        <v>18</v>
      </c>
      <c r="W33" s="84"/>
      <c r="X33" s="107"/>
      <c r="Y33" s="84"/>
      <c r="Z33" s="84"/>
      <c r="AA33" s="92" t="s">
        <v>33</v>
      </c>
      <c r="AB33" s="148" t="s">
        <v>333</v>
      </c>
      <c r="AC33" s="149" t="s">
        <v>332</v>
      </c>
    </row>
    <row r="34" spans="1:29" ht="228" x14ac:dyDescent="0.2">
      <c r="A34" s="60"/>
      <c r="B34" s="60"/>
      <c r="C34" s="81" t="s">
        <v>110</v>
      </c>
      <c r="D34" s="105" t="s">
        <v>119</v>
      </c>
      <c r="E34" s="106" t="s">
        <v>151</v>
      </c>
      <c r="F34" s="82" t="s">
        <v>119</v>
      </c>
      <c r="G34" s="83" t="s">
        <v>34</v>
      </c>
      <c r="H34" s="85" t="s">
        <v>191</v>
      </c>
      <c r="I34" s="84" t="s">
        <v>18</v>
      </c>
      <c r="J34" s="84" t="s">
        <v>18</v>
      </c>
      <c r="K34" s="84"/>
      <c r="L34" s="84"/>
      <c r="M34" s="84" t="s">
        <v>18</v>
      </c>
      <c r="N34" s="84"/>
      <c r="O34" s="84" t="s">
        <v>18</v>
      </c>
      <c r="P34" s="84" t="s">
        <v>18</v>
      </c>
      <c r="Q34" s="84" t="s">
        <v>28</v>
      </c>
      <c r="R34" s="84"/>
      <c r="S34" s="84"/>
      <c r="T34" s="84"/>
      <c r="U34" s="84"/>
      <c r="V34" s="84" t="s">
        <v>18</v>
      </c>
      <c r="W34" s="84"/>
      <c r="X34" s="84"/>
      <c r="Y34" s="84"/>
      <c r="Z34" s="84"/>
      <c r="AA34" s="92" t="s">
        <v>35</v>
      </c>
      <c r="AB34" s="148" t="s">
        <v>335</v>
      </c>
      <c r="AC34" s="149" t="s">
        <v>334</v>
      </c>
    </row>
    <row r="35" spans="1:29" ht="296.39999999999998" x14ac:dyDescent="0.2">
      <c r="A35" s="60"/>
      <c r="B35" s="60"/>
      <c r="C35" s="81" t="s">
        <v>110</v>
      </c>
      <c r="D35" s="105" t="s">
        <v>119</v>
      </c>
      <c r="E35" s="106" t="s">
        <v>151</v>
      </c>
      <c r="F35" s="82" t="s">
        <v>119</v>
      </c>
      <c r="G35" s="83" t="s">
        <v>36</v>
      </c>
      <c r="H35" s="85" t="s">
        <v>37</v>
      </c>
      <c r="I35" s="84" t="s">
        <v>18</v>
      </c>
      <c r="J35" s="84" t="s">
        <v>18</v>
      </c>
      <c r="K35" s="84"/>
      <c r="L35" s="84"/>
      <c r="M35" s="84" t="s">
        <v>18</v>
      </c>
      <c r="N35" s="84" t="s">
        <v>18</v>
      </c>
      <c r="O35" s="84" t="s">
        <v>18</v>
      </c>
      <c r="P35" s="84" t="s">
        <v>38</v>
      </c>
      <c r="Q35" s="84"/>
      <c r="R35" s="84"/>
      <c r="S35" s="84"/>
      <c r="T35" s="84"/>
      <c r="U35" s="84"/>
      <c r="V35" s="84" t="s">
        <v>18</v>
      </c>
      <c r="W35" s="84"/>
      <c r="X35" s="84"/>
      <c r="Y35" s="84"/>
      <c r="Z35" s="84"/>
      <c r="AA35" s="92" t="s">
        <v>35</v>
      </c>
      <c r="AB35" s="148" t="s">
        <v>336</v>
      </c>
      <c r="AC35" s="149" t="s">
        <v>271</v>
      </c>
    </row>
    <row r="36" spans="1:29" ht="319.2" x14ac:dyDescent="0.2">
      <c r="A36" s="60"/>
      <c r="B36" s="60"/>
      <c r="C36" s="81" t="s">
        <v>110</v>
      </c>
      <c r="D36" s="105" t="s">
        <v>72</v>
      </c>
      <c r="E36" s="106" t="s">
        <v>227</v>
      </c>
      <c r="F36" s="82" t="s">
        <v>28</v>
      </c>
      <c r="G36" s="83" t="s">
        <v>228</v>
      </c>
      <c r="H36" s="85" t="s">
        <v>56</v>
      </c>
      <c r="I36" s="84" t="s">
        <v>18</v>
      </c>
      <c r="J36" s="84" t="s">
        <v>18</v>
      </c>
      <c r="K36" s="84"/>
      <c r="L36" s="84"/>
      <c r="M36" s="84" t="s">
        <v>18</v>
      </c>
      <c r="N36" s="84" t="s">
        <v>18</v>
      </c>
      <c r="O36" s="84" t="s">
        <v>18</v>
      </c>
      <c r="P36" s="84" t="s">
        <v>18</v>
      </c>
      <c r="Q36" s="84" t="s">
        <v>18</v>
      </c>
      <c r="R36" s="84" t="s">
        <v>18</v>
      </c>
      <c r="S36" s="84" t="s">
        <v>18</v>
      </c>
      <c r="T36" s="84" t="s">
        <v>18</v>
      </c>
      <c r="U36" s="84"/>
      <c r="V36" s="84" t="s">
        <v>18</v>
      </c>
      <c r="W36" s="84"/>
      <c r="X36" s="84" t="s">
        <v>18</v>
      </c>
      <c r="Y36" s="84" t="s">
        <v>18</v>
      </c>
      <c r="Z36" s="84"/>
      <c r="AA36" s="92" t="s">
        <v>267</v>
      </c>
      <c r="AB36" s="148" t="s">
        <v>337</v>
      </c>
      <c r="AC36" s="149" t="s">
        <v>342</v>
      </c>
    </row>
    <row r="37" spans="1:29" ht="114" x14ac:dyDescent="0.2">
      <c r="A37" s="60"/>
      <c r="B37" s="60"/>
      <c r="C37" s="81" t="s">
        <v>110</v>
      </c>
      <c r="D37" s="105" t="s">
        <v>72</v>
      </c>
      <c r="E37" s="106" t="s">
        <v>227</v>
      </c>
      <c r="F37" s="82" t="s">
        <v>119</v>
      </c>
      <c r="G37" s="83" t="s">
        <v>229</v>
      </c>
      <c r="H37" s="85"/>
      <c r="I37" s="84" t="s">
        <v>18</v>
      </c>
      <c r="J37" s="84" t="s">
        <v>18</v>
      </c>
      <c r="K37" s="84" t="s">
        <v>18</v>
      </c>
      <c r="L37" s="84" t="s">
        <v>18</v>
      </c>
      <c r="M37" s="84" t="s">
        <v>18</v>
      </c>
      <c r="N37" s="84" t="s">
        <v>18</v>
      </c>
      <c r="O37" s="84" t="s">
        <v>18</v>
      </c>
      <c r="P37" s="84" t="s">
        <v>18</v>
      </c>
      <c r="Q37" s="84" t="s">
        <v>18</v>
      </c>
      <c r="R37" s="84"/>
      <c r="S37" s="84"/>
      <c r="T37" s="84"/>
      <c r="U37" s="84" t="s">
        <v>18</v>
      </c>
      <c r="V37" s="84" t="s">
        <v>18</v>
      </c>
      <c r="W37" s="84"/>
      <c r="X37" s="84" t="s">
        <v>18</v>
      </c>
      <c r="Y37" s="84" t="s">
        <v>18</v>
      </c>
      <c r="Z37" s="84" t="s">
        <v>18</v>
      </c>
      <c r="AA37" s="92" t="s">
        <v>230</v>
      </c>
      <c r="AB37" s="148" t="s">
        <v>338</v>
      </c>
      <c r="AC37" s="149" t="s">
        <v>339</v>
      </c>
    </row>
    <row r="38" spans="1:29" ht="205.2" x14ac:dyDescent="0.2">
      <c r="A38" s="60"/>
      <c r="B38" s="60"/>
      <c r="C38" s="81" t="s">
        <v>110</v>
      </c>
      <c r="D38" s="105" t="s">
        <v>72</v>
      </c>
      <c r="E38" s="106" t="s">
        <v>227</v>
      </c>
      <c r="F38" s="82" t="s">
        <v>119</v>
      </c>
      <c r="G38" s="83" t="s">
        <v>231</v>
      </c>
      <c r="H38" s="85"/>
      <c r="I38" s="84" t="s">
        <v>18</v>
      </c>
      <c r="J38" s="84" t="s">
        <v>18</v>
      </c>
      <c r="K38" s="84"/>
      <c r="L38" s="84"/>
      <c r="M38" s="84" t="s">
        <v>18</v>
      </c>
      <c r="N38" s="84" t="s">
        <v>18</v>
      </c>
      <c r="O38" s="84" t="s">
        <v>18</v>
      </c>
      <c r="P38" s="84" t="s">
        <v>18</v>
      </c>
      <c r="Q38" s="84" t="s">
        <v>18</v>
      </c>
      <c r="R38" s="84"/>
      <c r="S38" s="84"/>
      <c r="T38" s="84"/>
      <c r="U38" s="84"/>
      <c r="V38" s="84" t="s">
        <v>18</v>
      </c>
      <c r="W38" s="84"/>
      <c r="X38" s="84" t="s">
        <v>18</v>
      </c>
      <c r="Y38" s="87" t="s">
        <v>28</v>
      </c>
      <c r="Z38" s="87"/>
      <c r="AA38" s="92" t="s">
        <v>232</v>
      </c>
      <c r="AB38" s="148" t="s">
        <v>340</v>
      </c>
      <c r="AC38" s="149" t="s">
        <v>341</v>
      </c>
    </row>
    <row r="39" spans="1:29" ht="182.4" x14ac:dyDescent="0.2">
      <c r="A39" s="60"/>
      <c r="B39" s="60"/>
      <c r="C39" s="81" t="s">
        <v>110</v>
      </c>
      <c r="D39" s="105" t="s">
        <v>72</v>
      </c>
      <c r="E39" s="106" t="s">
        <v>227</v>
      </c>
      <c r="F39" s="82" t="s">
        <v>72</v>
      </c>
      <c r="G39" s="83" t="s">
        <v>233</v>
      </c>
      <c r="H39" s="85"/>
      <c r="I39" s="84" t="s">
        <v>18</v>
      </c>
      <c r="J39" s="84" t="s">
        <v>18</v>
      </c>
      <c r="K39" s="84" t="s">
        <v>18</v>
      </c>
      <c r="L39" s="84" t="s">
        <v>18</v>
      </c>
      <c r="M39" s="84" t="s">
        <v>18</v>
      </c>
      <c r="N39" s="84" t="s">
        <v>18</v>
      </c>
      <c r="O39" s="84" t="s">
        <v>18</v>
      </c>
      <c r="P39" s="84" t="s">
        <v>18</v>
      </c>
      <c r="Q39" s="84" t="s">
        <v>18</v>
      </c>
      <c r="R39" s="84" t="s">
        <v>18</v>
      </c>
      <c r="S39" s="84" t="s">
        <v>18</v>
      </c>
      <c r="T39" s="84" t="s">
        <v>18</v>
      </c>
      <c r="U39" s="84" t="s">
        <v>18</v>
      </c>
      <c r="V39" s="84" t="s">
        <v>18</v>
      </c>
      <c r="W39" s="84" t="s">
        <v>18</v>
      </c>
      <c r="X39" s="84" t="s">
        <v>18</v>
      </c>
      <c r="Y39" s="84" t="s">
        <v>18</v>
      </c>
      <c r="Z39" s="84" t="s">
        <v>18</v>
      </c>
      <c r="AA39" s="92" t="s">
        <v>230</v>
      </c>
      <c r="AB39" s="148" t="s">
        <v>343</v>
      </c>
      <c r="AC39" s="149" t="s">
        <v>344</v>
      </c>
    </row>
    <row r="40" spans="1:29" ht="136.80000000000001" x14ac:dyDescent="0.2">
      <c r="A40" s="60"/>
      <c r="B40" s="60"/>
      <c r="C40" s="81" t="s">
        <v>110</v>
      </c>
      <c r="D40" s="105" t="s">
        <v>72</v>
      </c>
      <c r="E40" s="106" t="s">
        <v>227</v>
      </c>
      <c r="F40" s="82" t="s">
        <v>119</v>
      </c>
      <c r="G40" s="83" t="s">
        <v>234</v>
      </c>
      <c r="H40" s="85"/>
      <c r="I40" s="84" t="s">
        <v>18</v>
      </c>
      <c r="J40" s="84" t="s">
        <v>18</v>
      </c>
      <c r="K40" s="84" t="s">
        <v>18</v>
      </c>
      <c r="L40" s="84" t="s">
        <v>18</v>
      </c>
      <c r="M40" s="84" t="s">
        <v>18</v>
      </c>
      <c r="N40" s="84" t="s">
        <v>18</v>
      </c>
      <c r="O40" s="84" t="s">
        <v>18</v>
      </c>
      <c r="P40" s="84" t="s">
        <v>18</v>
      </c>
      <c r="Q40" s="84" t="s">
        <v>18</v>
      </c>
      <c r="R40" s="84" t="s">
        <v>18</v>
      </c>
      <c r="S40" s="84" t="s">
        <v>18</v>
      </c>
      <c r="T40" s="84" t="s">
        <v>18</v>
      </c>
      <c r="U40" s="84" t="s">
        <v>18</v>
      </c>
      <c r="V40" s="84" t="s">
        <v>18</v>
      </c>
      <c r="W40" s="84" t="s">
        <v>18</v>
      </c>
      <c r="X40" s="84" t="s">
        <v>18</v>
      </c>
      <c r="Y40" s="86" t="s">
        <v>28</v>
      </c>
      <c r="Z40" s="84" t="s">
        <v>18</v>
      </c>
      <c r="AA40" s="92" t="s">
        <v>235</v>
      </c>
      <c r="AB40" s="148" t="s">
        <v>346</v>
      </c>
      <c r="AC40" s="149" t="s">
        <v>345</v>
      </c>
    </row>
    <row r="41" spans="1:29" ht="182.4" x14ac:dyDescent="0.2">
      <c r="A41" s="60"/>
      <c r="B41" s="60"/>
      <c r="C41" s="81" t="s">
        <v>110</v>
      </c>
      <c r="D41" s="105" t="s">
        <v>72</v>
      </c>
      <c r="E41" s="106" t="s">
        <v>227</v>
      </c>
      <c r="F41" s="82" t="s">
        <v>119</v>
      </c>
      <c r="G41" s="83" t="s">
        <v>236</v>
      </c>
      <c r="H41" s="85"/>
      <c r="I41" s="84" t="s">
        <v>18</v>
      </c>
      <c r="J41" s="84" t="s">
        <v>18</v>
      </c>
      <c r="K41" s="84" t="s">
        <v>18</v>
      </c>
      <c r="L41" s="84" t="s">
        <v>18</v>
      </c>
      <c r="M41" s="84" t="s">
        <v>18</v>
      </c>
      <c r="N41" s="84" t="s">
        <v>18</v>
      </c>
      <c r="O41" s="84" t="s">
        <v>18</v>
      </c>
      <c r="P41" s="84" t="s">
        <v>18</v>
      </c>
      <c r="Q41" s="84" t="s">
        <v>18</v>
      </c>
      <c r="R41" s="84" t="s">
        <v>18</v>
      </c>
      <c r="S41" s="84" t="s">
        <v>18</v>
      </c>
      <c r="T41" s="84" t="s">
        <v>18</v>
      </c>
      <c r="U41" s="84" t="s">
        <v>18</v>
      </c>
      <c r="V41" s="84" t="s">
        <v>18</v>
      </c>
      <c r="W41" s="84" t="s">
        <v>18</v>
      </c>
      <c r="X41" s="84" t="s">
        <v>18</v>
      </c>
      <c r="Y41" s="84" t="s">
        <v>18</v>
      </c>
      <c r="Z41" s="84" t="s">
        <v>18</v>
      </c>
      <c r="AA41" s="92" t="s">
        <v>235</v>
      </c>
      <c r="AB41" s="148" t="s">
        <v>348</v>
      </c>
      <c r="AC41" s="149" t="s">
        <v>347</v>
      </c>
    </row>
    <row r="42" spans="1:29" ht="273.60000000000002" x14ac:dyDescent="0.2">
      <c r="A42" s="60"/>
      <c r="B42" s="60"/>
      <c r="C42" s="81" t="s">
        <v>111</v>
      </c>
      <c r="D42" s="105" t="s">
        <v>72</v>
      </c>
      <c r="E42" s="106" t="s">
        <v>153</v>
      </c>
      <c r="F42" s="82" t="s">
        <v>119</v>
      </c>
      <c r="G42" s="83" t="s">
        <v>91</v>
      </c>
      <c r="H42" s="114" t="s">
        <v>307</v>
      </c>
      <c r="I42" s="84"/>
      <c r="J42" s="84"/>
      <c r="K42" s="87"/>
      <c r="L42" s="84"/>
      <c r="M42" s="84"/>
      <c r="N42" s="84"/>
      <c r="O42" s="84"/>
      <c r="P42" s="84"/>
      <c r="Q42" s="84"/>
      <c r="R42" s="84"/>
      <c r="S42" s="84"/>
      <c r="T42" s="84"/>
      <c r="U42" s="84"/>
      <c r="V42" s="84"/>
      <c r="W42" s="84"/>
      <c r="X42" s="84"/>
      <c r="Y42" s="84" t="s">
        <v>18</v>
      </c>
      <c r="Z42" s="84"/>
      <c r="AA42" s="92" t="s">
        <v>92</v>
      </c>
      <c r="AB42" s="148" t="s">
        <v>93</v>
      </c>
      <c r="AC42" s="149" t="s">
        <v>274</v>
      </c>
    </row>
    <row r="43" spans="1:29" ht="364.8" x14ac:dyDescent="0.2">
      <c r="A43" s="60"/>
      <c r="B43" s="60"/>
      <c r="C43" s="81" t="s">
        <v>111</v>
      </c>
      <c r="D43" s="105" t="s">
        <v>72</v>
      </c>
      <c r="E43" s="106" t="s">
        <v>153</v>
      </c>
      <c r="F43" s="82" t="s">
        <v>28</v>
      </c>
      <c r="G43" s="83" t="s">
        <v>94</v>
      </c>
      <c r="H43" s="100" t="s">
        <v>295</v>
      </c>
      <c r="I43" s="87"/>
      <c r="J43" s="87"/>
      <c r="K43" s="87"/>
      <c r="L43" s="87"/>
      <c r="M43" s="87"/>
      <c r="N43" s="87"/>
      <c r="O43" s="87"/>
      <c r="P43" s="87"/>
      <c r="Q43" s="87"/>
      <c r="R43" s="87"/>
      <c r="S43" s="87"/>
      <c r="T43" s="87"/>
      <c r="U43" s="87"/>
      <c r="V43" s="87"/>
      <c r="W43" s="87"/>
      <c r="X43" s="87"/>
      <c r="Y43" s="87"/>
      <c r="Z43" s="84" t="s">
        <v>18</v>
      </c>
      <c r="AA43" s="92" t="s">
        <v>95</v>
      </c>
      <c r="AB43" s="148" t="s">
        <v>287</v>
      </c>
      <c r="AC43" s="149" t="s">
        <v>349</v>
      </c>
    </row>
    <row r="44" spans="1:29" s="75" customFormat="1" ht="228" x14ac:dyDescent="0.2">
      <c r="C44" s="81" t="s">
        <v>111</v>
      </c>
      <c r="D44" s="105" t="s">
        <v>72</v>
      </c>
      <c r="E44" s="106" t="s">
        <v>154</v>
      </c>
      <c r="F44" s="82" t="s">
        <v>28</v>
      </c>
      <c r="G44" s="83" t="s">
        <v>96</v>
      </c>
      <c r="H44" s="85" t="s">
        <v>20</v>
      </c>
      <c r="I44" s="84"/>
      <c r="J44" s="84"/>
      <c r="K44" s="84"/>
      <c r="L44" s="84"/>
      <c r="M44" s="84"/>
      <c r="N44" s="84" t="s">
        <v>18</v>
      </c>
      <c r="O44" s="84" t="s">
        <v>18</v>
      </c>
      <c r="P44" s="84" t="s">
        <v>18</v>
      </c>
      <c r="Q44" s="84"/>
      <c r="R44" s="84"/>
      <c r="S44" s="84"/>
      <c r="T44" s="84"/>
      <c r="U44" s="84"/>
      <c r="V44" s="84" t="s">
        <v>18</v>
      </c>
      <c r="W44" s="84"/>
      <c r="X44" s="84"/>
      <c r="Y44" s="84" t="s">
        <v>18</v>
      </c>
      <c r="Z44" s="84"/>
      <c r="AA44" s="92" t="s">
        <v>193</v>
      </c>
      <c r="AB44" s="148" t="s">
        <v>288</v>
      </c>
      <c r="AC44" s="149" t="s">
        <v>386</v>
      </c>
    </row>
    <row r="45" spans="1:29" s="75" customFormat="1" ht="211.5" customHeight="1" x14ac:dyDescent="0.2">
      <c r="C45" s="81" t="s">
        <v>194</v>
      </c>
      <c r="D45" s="105" t="s">
        <v>72</v>
      </c>
      <c r="E45" s="106" t="s">
        <v>154</v>
      </c>
      <c r="F45" s="108" t="s">
        <v>50</v>
      </c>
      <c r="G45" s="83" t="s">
        <v>195</v>
      </c>
      <c r="H45" s="85" t="s">
        <v>302</v>
      </c>
      <c r="I45" s="84"/>
      <c r="J45" s="84"/>
      <c r="K45" s="84"/>
      <c r="L45" s="84"/>
      <c r="M45" s="84"/>
      <c r="N45" s="84"/>
      <c r="O45" s="84"/>
      <c r="P45" s="84"/>
      <c r="Q45" s="84"/>
      <c r="R45" s="84"/>
      <c r="S45" s="84"/>
      <c r="T45" s="84"/>
      <c r="U45" s="84"/>
      <c r="V45" s="84"/>
      <c r="W45" s="84"/>
      <c r="X45" s="84"/>
      <c r="Y45" s="84" t="s">
        <v>18</v>
      </c>
      <c r="Z45" s="84"/>
      <c r="AA45" s="92" t="s">
        <v>196</v>
      </c>
      <c r="AB45" s="148" t="s">
        <v>388</v>
      </c>
      <c r="AC45" s="149" t="s">
        <v>197</v>
      </c>
    </row>
    <row r="46" spans="1:29" s="75" customFormat="1" ht="205.2" x14ac:dyDescent="0.2">
      <c r="C46" s="81" t="s">
        <v>194</v>
      </c>
      <c r="D46" s="105" t="s">
        <v>72</v>
      </c>
      <c r="E46" s="106" t="s">
        <v>154</v>
      </c>
      <c r="F46" s="109" t="s">
        <v>50</v>
      </c>
      <c r="G46" s="83" t="s">
        <v>198</v>
      </c>
      <c r="H46" s="85" t="s">
        <v>303</v>
      </c>
      <c r="I46" s="84" t="s">
        <v>18</v>
      </c>
      <c r="J46" s="84" t="s">
        <v>18</v>
      </c>
      <c r="K46" s="84" t="s">
        <v>18</v>
      </c>
      <c r="L46" s="84"/>
      <c r="M46" s="84"/>
      <c r="N46" s="84" t="s">
        <v>18</v>
      </c>
      <c r="O46" s="84" t="s">
        <v>18</v>
      </c>
      <c r="P46" s="84" t="s">
        <v>18</v>
      </c>
      <c r="Q46" s="84" t="s">
        <v>18</v>
      </c>
      <c r="R46" s="84"/>
      <c r="S46" s="84"/>
      <c r="T46" s="84"/>
      <c r="U46" s="84"/>
      <c r="V46" s="84" t="s">
        <v>18</v>
      </c>
      <c r="W46" s="84"/>
      <c r="X46" s="84"/>
      <c r="Y46" s="84"/>
      <c r="Z46" s="84"/>
      <c r="AA46" s="92" t="s">
        <v>199</v>
      </c>
      <c r="AB46" s="148" t="s">
        <v>389</v>
      </c>
      <c r="AC46" s="149" t="s">
        <v>200</v>
      </c>
    </row>
    <row r="47" spans="1:29" ht="205.2" x14ac:dyDescent="0.2">
      <c r="A47" s="58">
        <v>17</v>
      </c>
      <c r="C47" s="88" t="s">
        <v>112</v>
      </c>
      <c r="D47" s="105" t="s">
        <v>119</v>
      </c>
      <c r="E47" s="106" t="s">
        <v>155</v>
      </c>
      <c r="F47" s="82" t="s">
        <v>28</v>
      </c>
      <c r="G47" s="83" t="s">
        <v>39</v>
      </c>
      <c r="H47" s="85" t="s">
        <v>40</v>
      </c>
      <c r="I47" s="84"/>
      <c r="J47" s="84"/>
      <c r="K47" s="84"/>
      <c r="L47" s="84"/>
      <c r="M47" s="84"/>
      <c r="N47" s="84"/>
      <c r="O47" s="84"/>
      <c r="P47" s="84" t="s">
        <v>28</v>
      </c>
      <c r="Q47" s="84"/>
      <c r="R47" s="84"/>
      <c r="S47" s="84"/>
      <c r="T47" s="84"/>
      <c r="U47" s="84"/>
      <c r="V47" s="84"/>
      <c r="W47" s="84"/>
      <c r="X47" s="84"/>
      <c r="Y47" s="84" t="s">
        <v>18</v>
      </c>
      <c r="Z47" s="84"/>
      <c r="AA47" s="92" t="s">
        <v>41</v>
      </c>
      <c r="AB47" s="148" t="s">
        <v>350</v>
      </c>
      <c r="AC47" s="149" t="s">
        <v>201</v>
      </c>
    </row>
    <row r="48" spans="1:29" ht="151.19999999999999" customHeight="1" thickBot="1" x14ac:dyDescent="0.25">
      <c r="A48" s="58">
        <v>18</v>
      </c>
      <c r="C48" s="88" t="s">
        <v>112</v>
      </c>
      <c r="D48" s="105" t="s">
        <v>119</v>
      </c>
      <c r="E48" s="106" t="s">
        <v>155</v>
      </c>
      <c r="F48" s="82" t="s">
        <v>72</v>
      </c>
      <c r="G48" s="83" t="s">
        <v>42</v>
      </c>
      <c r="H48" s="85" t="s">
        <v>21</v>
      </c>
      <c r="I48" s="84"/>
      <c r="J48" s="84"/>
      <c r="K48" s="84"/>
      <c r="L48" s="84"/>
      <c r="M48" s="84"/>
      <c r="N48" s="84"/>
      <c r="O48" s="84"/>
      <c r="P48" s="84" t="s">
        <v>28</v>
      </c>
      <c r="Q48" s="84"/>
      <c r="R48" s="84"/>
      <c r="S48" s="84"/>
      <c r="T48" s="84"/>
      <c r="U48" s="84"/>
      <c r="V48" s="84"/>
      <c r="W48" s="84"/>
      <c r="X48" s="84"/>
      <c r="Y48" s="84" t="s">
        <v>18</v>
      </c>
      <c r="Z48" s="84"/>
      <c r="AA48" s="92" t="s">
        <v>41</v>
      </c>
      <c r="AB48" s="148" t="s">
        <v>390</v>
      </c>
      <c r="AC48" s="149" t="s">
        <v>202</v>
      </c>
    </row>
    <row r="49" spans="1:29" ht="151.80000000000001" customHeight="1" thickBot="1" x14ac:dyDescent="0.25">
      <c r="A49" s="58">
        <v>19</v>
      </c>
      <c r="C49" s="88" t="s">
        <v>112</v>
      </c>
      <c r="D49" s="105" t="s">
        <v>119</v>
      </c>
      <c r="E49" s="106" t="s">
        <v>155</v>
      </c>
      <c r="F49" s="82" t="s">
        <v>119</v>
      </c>
      <c r="G49" s="83" t="s">
        <v>43</v>
      </c>
      <c r="H49" s="85" t="s">
        <v>15</v>
      </c>
      <c r="I49" s="84"/>
      <c r="J49" s="84"/>
      <c r="K49" s="84"/>
      <c r="L49" s="84"/>
      <c r="M49" s="84"/>
      <c r="N49" s="84"/>
      <c r="O49" s="84"/>
      <c r="P49" s="84" t="s">
        <v>28</v>
      </c>
      <c r="Q49" s="84"/>
      <c r="R49" s="84"/>
      <c r="S49" s="84"/>
      <c r="T49" s="84"/>
      <c r="U49" s="84"/>
      <c r="V49" s="84"/>
      <c r="W49" s="84"/>
      <c r="X49" s="84"/>
      <c r="Y49" s="84" t="s">
        <v>18</v>
      </c>
      <c r="Z49" s="84"/>
      <c r="AA49" s="92" t="s">
        <v>41</v>
      </c>
      <c r="AB49" s="148" t="s">
        <v>351</v>
      </c>
      <c r="AC49" s="152" t="s">
        <v>203</v>
      </c>
    </row>
    <row r="50" spans="1:29" ht="136.80000000000001" x14ac:dyDescent="0.2">
      <c r="A50" s="58">
        <v>20</v>
      </c>
      <c r="C50" s="88" t="s">
        <v>112</v>
      </c>
      <c r="D50" s="105" t="s">
        <v>119</v>
      </c>
      <c r="E50" s="106" t="s">
        <v>155</v>
      </c>
      <c r="F50" s="82" t="s">
        <v>119</v>
      </c>
      <c r="G50" s="83" t="s">
        <v>44</v>
      </c>
      <c r="H50" s="85" t="s">
        <v>15</v>
      </c>
      <c r="I50" s="84"/>
      <c r="J50" s="84"/>
      <c r="K50" s="84"/>
      <c r="L50" s="84"/>
      <c r="M50" s="84"/>
      <c r="N50" s="84"/>
      <c r="O50" s="84"/>
      <c r="P50" s="84" t="s">
        <v>28</v>
      </c>
      <c r="Q50" s="84"/>
      <c r="R50" s="84"/>
      <c r="S50" s="84"/>
      <c r="T50" s="84"/>
      <c r="U50" s="84"/>
      <c r="V50" s="84"/>
      <c r="W50" s="84"/>
      <c r="X50" s="84"/>
      <c r="Y50" s="84" t="s">
        <v>18</v>
      </c>
      <c r="Z50" s="84"/>
      <c r="AA50" s="92" t="s">
        <v>41</v>
      </c>
      <c r="AB50" s="148" t="s">
        <v>352</v>
      </c>
      <c r="AC50" s="149" t="s">
        <v>268</v>
      </c>
    </row>
    <row r="51" spans="1:29" ht="148.80000000000001" customHeight="1" x14ac:dyDescent="0.2">
      <c r="A51" s="58">
        <v>21</v>
      </c>
      <c r="C51" s="88" t="s">
        <v>112</v>
      </c>
      <c r="D51" s="105" t="s">
        <v>119</v>
      </c>
      <c r="E51" s="106" t="s">
        <v>155</v>
      </c>
      <c r="F51" s="82" t="s">
        <v>119</v>
      </c>
      <c r="G51" s="83" t="s">
        <v>45</v>
      </c>
      <c r="H51" s="85" t="s">
        <v>27</v>
      </c>
      <c r="I51" s="84"/>
      <c r="J51" s="84"/>
      <c r="K51" s="84"/>
      <c r="L51" s="84"/>
      <c r="M51" s="84"/>
      <c r="N51" s="84"/>
      <c r="O51" s="84"/>
      <c r="P51" s="84" t="s">
        <v>28</v>
      </c>
      <c r="Q51" s="84"/>
      <c r="R51" s="84"/>
      <c r="S51" s="84"/>
      <c r="T51" s="84"/>
      <c r="U51" s="84"/>
      <c r="V51" s="84"/>
      <c r="W51" s="84"/>
      <c r="X51" s="84"/>
      <c r="Y51" s="84" t="s">
        <v>18</v>
      </c>
      <c r="Z51" s="84"/>
      <c r="AA51" s="92" t="s">
        <v>41</v>
      </c>
      <c r="AB51" s="148" t="s">
        <v>353</v>
      </c>
      <c r="AC51" s="149" t="s">
        <v>204</v>
      </c>
    </row>
    <row r="52" spans="1:29" ht="273.60000000000002" x14ac:dyDescent="0.2">
      <c r="A52" s="58">
        <v>22</v>
      </c>
      <c r="C52" s="88" t="s">
        <v>113</v>
      </c>
      <c r="D52" s="105" t="s">
        <v>119</v>
      </c>
      <c r="E52" s="106" t="s">
        <v>156</v>
      </c>
      <c r="F52" s="82" t="s">
        <v>28</v>
      </c>
      <c r="G52" s="83" t="s">
        <v>46</v>
      </c>
      <c r="H52" s="85" t="s">
        <v>217</v>
      </c>
      <c r="I52" s="84"/>
      <c r="J52" s="84"/>
      <c r="K52" s="84"/>
      <c r="L52" s="84"/>
      <c r="M52" s="84"/>
      <c r="N52" s="84"/>
      <c r="O52" s="84"/>
      <c r="P52" s="84"/>
      <c r="Q52" s="84"/>
      <c r="R52" s="84"/>
      <c r="S52" s="84"/>
      <c r="T52" s="84"/>
      <c r="U52" s="84" t="s">
        <v>18</v>
      </c>
      <c r="V52" s="84"/>
      <c r="W52" s="84"/>
      <c r="X52" s="84" t="s">
        <v>28</v>
      </c>
      <c r="Y52" s="84"/>
      <c r="Z52" s="84"/>
      <c r="AA52" s="92" t="s">
        <v>47</v>
      </c>
      <c r="AB52" s="148" t="s">
        <v>380</v>
      </c>
      <c r="AC52" s="149" t="s">
        <v>354</v>
      </c>
    </row>
    <row r="53" spans="1:29" ht="296.39999999999998" x14ac:dyDescent="0.2">
      <c r="A53" s="58">
        <v>23</v>
      </c>
      <c r="C53" s="88" t="s">
        <v>113</v>
      </c>
      <c r="D53" s="105" t="s">
        <v>119</v>
      </c>
      <c r="E53" s="106" t="s">
        <v>156</v>
      </c>
      <c r="F53" s="82" t="s">
        <v>119</v>
      </c>
      <c r="G53" s="83" t="s">
        <v>205</v>
      </c>
      <c r="H53" s="85" t="s">
        <v>308</v>
      </c>
      <c r="I53" s="84"/>
      <c r="J53" s="84"/>
      <c r="K53" s="84"/>
      <c r="L53" s="84"/>
      <c r="M53" s="84"/>
      <c r="N53" s="84"/>
      <c r="O53" s="84"/>
      <c r="P53" s="84"/>
      <c r="Q53" s="84"/>
      <c r="R53" s="84"/>
      <c r="S53" s="84"/>
      <c r="T53" s="84"/>
      <c r="U53" s="84"/>
      <c r="V53" s="84" t="s">
        <v>18</v>
      </c>
      <c r="W53" s="84"/>
      <c r="X53" s="84"/>
      <c r="Y53" s="84" t="s">
        <v>28</v>
      </c>
      <c r="Z53" s="84"/>
      <c r="AA53" s="92" t="s">
        <v>48</v>
      </c>
      <c r="AB53" s="148" t="s">
        <v>294</v>
      </c>
      <c r="AC53" s="149" t="s">
        <v>381</v>
      </c>
    </row>
    <row r="54" spans="1:29" ht="174.6" customHeight="1" x14ac:dyDescent="0.2">
      <c r="A54" s="58">
        <v>24</v>
      </c>
      <c r="C54" s="89" t="s">
        <v>116</v>
      </c>
      <c r="D54" s="105" t="s">
        <v>72</v>
      </c>
      <c r="E54" s="106" t="s">
        <v>161</v>
      </c>
      <c r="F54" s="82" t="s">
        <v>72</v>
      </c>
      <c r="G54" s="83" t="s">
        <v>99</v>
      </c>
      <c r="H54" s="85" t="s">
        <v>37</v>
      </c>
      <c r="I54" s="84" t="s">
        <v>18</v>
      </c>
      <c r="J54" s="84" t="s">
        <v>18</v>
      </c>
      <c r="K54" s="84" t="s">
        <v>18</v>
      </c>
      <c r="L54" s="84" t="s">
        <v>18</v>
      </c>
      <c r="M54" s="84" t="s">
        <v>18</v>
      </c>
      <c r="N54" s="84" t="s">
        <v>18</v>
      </c>
      <c r="O54" s="84" t="s">
        <v>18</v>
      </c>
      <c r="P54" s="84" t="s">
        <v>18</v>
      </c>
      <c r="Q54" s="84"/>
      <c r="R54" s="84"/>
      <c r="S54" s="84"/>
      <c r="T54" s="84"/>
      <c r="U54" s="84" t="s">
        <v>18</v>
      </c>
      <c r="V54" s="84" t="s">
        <v>18</v>
      </c>
      <c r="W54" s="84"/>
      <c r="X54" s="84"/>
      <c r="Y54" s="84"/>
      <c r="Z54" s="84"/>
      <c r="AA54" s="92" t="s">
        <v>100</v>
      </c>
      <c r="AB54" s="148" t="s">
        <v>289</v>
      </c>
      <c r="AC54" s="149" t="s">
        <v>355</v>
      </c>
    </row>
    <row r="55" spans="1:29" ht="228" x14ac:dyDescent="0.2">
      <c r="A55" s="58">
        <v>25</v>
      </c>
      <c r="C55" s="89" t="s">
        <v>116</v>
      </c>
      <c r="D55" s="105" t="s">
        <v>72</v>
      </c>
      <c r="E55" s="106" t="s">
        <v>161</v>
      </c>
      <c r="F55" s="82" t="s">
        <v>119</v>
      </c>
      <c r="G55" s="83" t="s">
        <v>101</v>
      </c>
      <c r="H55" s="85" t="s">
        <v>314</v>
      </c>
      <c r="I55" s="84" t="s">
        <v>18</v>
      </c>
      <c r="J55" s="84" t="s">
        <v>18</v>
      </c>
      <c r="K55" s="84" t="s">
        <v>18</v>
      </c>
      <c r="L55" s="84" t="s">
        <v>18</v>
      </c>
      <c r="M55" s="84" t="s">
        <v>18</v>
      </c>
      <c r="N55" s="84" t="s">
        <v>18</v>
      </c>
      <c r="O55" s="84" t="s">
        <v>18</v>
      </c>
      <c r="P55" s="84" t="s">
        <v>18</v>
      </c>
      <c r="Q55" s="87"/>
      <c r="R55" s="87"/>
      <c r="S55" s="87"/>
      <c r="T55" s="87"/>
      <c r="U55" s="84" t="s">
        <v>18</v>
      </c>
      <c r="V55" s="84" t="s">
        <v>18</v>
      </c>
      <c r="W55" s="84"/>
      <c r="X55" s="87"/>
      <c r="Y55" s="87"/>
      <c r="Z55" s="87"/>
      <c r="AA55" s="92" t="s">
        <v>102</v>
      </c>
      <c r="AB55" s="148" t="s">
        <v>356</v>
      </c>
      <c r="AC55" s="149" t="s">
        <v>382</v>
      </c>
    </row>
    <row r="56" spans="1:29" ht="159.6" x14ac:dyDescent="0.2">
      <c r="A56" s="58">
        <v>27</v>
      </c>
      <c r="C56" s="89" t="s">
        <v>116</v>
      </c>
      <c r="D56" s="105" t="s">
        <v>72</v>
      </c>
      <c r="E56" s="106" t="s">
        <v>161</v>
      </c>
      <c r="F56" s="82" t="s">
        <v>119</v>
      </c>
      <c r="G56" s="83" t="s">
        <v>103</v>
      </c>
      <c r="H56" s="85" t="s">
        <v>15</v>
      </c>
      <c r="I56" s="84" t="s">
        <v>18</v>
      </c>
      <c r="J56" s="84" t="s">
        <v>18</v>
      </c>
      <c r="K56" s="84" t="s">
        <v>18</v>
      </c>
      <c r="L56" s="84" t="s">
        <v>18</v>
      </c>
      <c r="M56" s="87" t="s">
        <v>18</v>
      </c>
      <c r="N56" s="84" t="s">
        <v>18</v>
      </c>
      <c r="O56" s="84" t="s">
        <v>18</v>
      </c>
      <c r="P56" s="84" t="s">
        <v>18</v>
      </c>
      <c r="Q56" s="87"/>
      <c r="R56" s="87"/>
      <c r="S56" s="87"/>
      <c r="T56" s="87"/>
      <c r="U56" s="84" t="s">
        <v>18</v>
      </c>
      <c r="V56" s="84" t="s">
        <v>18</v>
      </c>
      <c r="W56" s="84"/>
      <c r="X56" s="87"/>
      <c r="Y56" s="84" t="s">
        <v>18</v>
      </c>
      <c r="Z56" s="87"/>
      <c r="AA56" s="92" t="s">
        <v>104</v>
      </c>
      <c r="AB56" s="148" t="s">
        <v>357</v>
      </c>
      <c r="AC56" s="149" t="s">
        <v>358</v>
      </c>
    </row>
    <row r="57" spans="1:29" ht="250.8" x14ac:dyDescent="0.2">
      <c r="A57" s="58">
        <v>28</v>
      </c>
      <c r="C57" s="89" t="s">
        <v>116</v>
      </c>
      <c r="D57" s="105" t="s">
        <v>72</v>
      </c>
      <c r="E57" s="106" t="s">
        <v>161</v>
      </c>
      <c r="F57" s="82" t="s">
        <v>119</v>
      </c>
      <c r="G57" s="83" t="s">
        <v>105</v>
      </c>
      <c r="H57" s="85" t="s">
        <v>309</v>
      </c>
      <c r="I57" s="86"/>
      <c r="J57" s="86"/>
      <c r="K57" s="86"/>
      <c r="L57" s="86"/>
      <c r="M57" s="86"/>
      <c r="N57" s="86" t="s">
        <v>18</v>
      </c>
      <c r="O57" s="86" t="s">
        <v>18</v>
      </c>
      <c r="P57" s="86"/>
      <c r="Q57" s="86"/>
      <c r="R57" s="86"/>
      <c r="S57" s="86"/>
      <c r="T57" s="86"/>
      <c r="U57" s="86"/>
      <c r="V57" s="86"/>
      <c r="W57" s="86"/>
      <c r="X57" s="86"/>
      <c r="Y57" s="86" t="s">
        <v>18</v>
      </c>
      <c r="Z57" s="86"/>
      <c r="AA57" s="92" t="s">
        <v>106</v>
      </c>
      <c r="AB57" s="148" t="s">
        <v>360</v>
      </c>
      <c r="AC57" s="149" t="s">
        <v>359</v>
      </c>
    </row>
    <row r="58" spans="1:29" ht="319.2" x14ac:dyDescent="0.2">
      <c r="A58" s="58">
        <v>29</v>
      </c>
      <c r="C58" s="89" t="s">
        <v>116</v>
      </c>
      <c r="D58" s="105" t="s">
        <v>72</v>
      </c>
      <c r="E58" s="106" t="s">
        <v>161</v>
      </c>
      <c r="F58" s="82" t="s">
        <v>119</v>
      </c>
      <c r="G58" s="83" t="s">
        <v>210</v>
      </c>
      <c r="H58" s="85" t="s">
        <v>304</v>
      </c>
      <c r="I58" s="86"/>
      <c r="J58" s="86"/>
      <c r="K58" s="86"/>
      <c r="L58" s="86"/>
      <c r="M58" s="86"/>
      <c r="N58" s="86"/>
      <c r="O58" s="86"/>
      <c r="P58" s="86"/>
      <c r="Q58" s="86"/>
      <c r="R58" s="86"/>
      <c r="S58" s="86"/>
      <c r="T58" s="86"/>
      <c r="U58" s="86"/>
      <c r="V58" s="86"/>
      <c r="W58" s="86"/>
      <c r="X58" s="86"/>
      <c r="Y58" s="86" t="s">
        <v>18</v>
      </c>
      <c r="Z58" s="86" t="s">
        <v>18</v>
      </c>
      <c r="AA58" s="92" t="s">
        <v>211</v>
      </c>
      <c r="AB58" s="148" t="s">
        <v>362</v>
      </c>
      <c r="AC58" s="149" t="s">
        <v>361</v>
      </c>
    </row>
    <row r="59" spans="1:29" ht="205.2" x14ac:dyDescent="0.2">
      <c r="A59" s="58">
        <v>30</v>
      </c>
      <c r="C59" s="88" t="s">
        <v>114</v>
      </c>
      <c r="D59" s="105" t="s">
        <v>119</v>
      </c>
      <c r="E59" s="106" t="s">
        <v>157</v>
      </c>
      <c r="F59" s="82" t="s">
        <v>28</v>
      </c>
      <c r="G59" s="83" t="s">
        <v>49</v>
      </c>
      <c r="H59" s="85" t="s">
        <v>308</v>
      </c>
      <c r="I59" s="84" t="s">
        <v>18</v>
      </c>
      <c r="J59" s="84" t="s">
        <v>18</v>
      </c>
      <c r="K59" s="84" t="s">
        <v>18</v>
      </c>
      <c r="L59" s="84" t="s">
        <v>18</v>
      </c>
      <c r="M59" s="84" t="s">
        <v>18</v>
      </c>
      <c r="N59" s="84" t="s">
        <v>18</v>
      </c>
      <c r="O59" s="84" t="s">
        <v>38</v>
      </c>
      <c r="P59" s="84" t="s">
        <v>18</v>
      </c>
      <c r="Q59" s="84" t="s">
        <v>18</v>
      </c>
      <c r="R59" s="84"/>
      <c r="S59" s="84"/>
      <c r="T59" s="84"/>
      <c r="U59" s="84" t="s">
        <v>18</v>
      </c>
      <c r="V59" s="84" t="s">
        <v>18</v>
      </c>
      <c r="W59" s="84"/>
      <c r="X59" s="84" t="s">
        <v>18</v>
      </c>
      <c r="Y59" s="84" t="s">
        <v>18</v>
      </c>
      <c r="Z59" s="84"/>
      <c r="AA59" s="92" t="s">
        <v>51</v>
      </c>
      <c r="AB59" s="148" t="s">
        <v>364</v>
      </c>
      <c r="AC59" s="149" t="s">
        <v>363</v>
      </c>
    </row>
    <row r="60" spans="1:29" ht="409.6" x14ac:dyDescent="0.2">
      <c r="A60" s="58">
        <v>31</v>
      </c>
      <c r="C60" s="88" t="s">
        <v>114</v>
      </c>
      <c r="D60" s="105" t="s">
        <v>119</v>
      </c>
      <c r="E60" s="106" t="s">
        <v>157</v>
      </c>
      <c r="F60" s="82" t="s">
        <v>72</v>
      </c>
      <c r="G60" s="83" t="s">
        <v>52</v>
      </c>
      <c r="H60" s="85" t="s">
        <v>206</v>
      </c>
      <c r="I60" s="84" t="s">
        <v>18</v>
      </c>
      <c r="J60" s="84" t="s">
        <v>18</v>
      </c>
      <c r="K60" s="84" t="s">
        <v>18</v>
      </c>
      <c r="L60" s="84" t="s">
        <v>18</v>
      </c>
      <c r="M60" s="84" t="s">
        <v>18</v>
      </c>
      <c r="N60" s="84" t="s">
        <v>18</v>
      </c>
      <c r="O60" s="84" t="s">
        <v>38</v>
      </c>
      <c r="P60" s="84" t="s">
        <v>18</v>
      </c>
      <c r="Q60" s="84" t="s">
        <v>18</v>
      </c>
      <c r="R60" s="84"/>
      <c r="S60" s="84"/>
      <c r="T60" s="84"/>
      <c r="U60" s="84" t="s">
        <v>18</v>
      </c>
      <c r="V60" s="84" t="s">
        <v>18</v>
      </c>
      <c r="W60" s="84"/>
      <c r="X60" s="84" t="s">
        <v>18</v>
      </c>
      <c r="Y60" s="84" t="s">
        <v>18</v>
      </c>
      <c r="Z60" s="84"/>
      <c r="AA60" s="92" t="s">
        <v>51</v>
      </c>
      <c r="AB60" s="148" t="s">
        <v>391</v>
      </c>
      <c r="AC60" s="149" t="s">
        <v>365</v>
      </c>
    </row>
    <row r="61" spans="1:29" ht="364.8" x14ac:dyDescent="0.2">
      <c r="A61" s="58">
        <v>32</v>
      </c>
      <c r="C61" s="88" t="s">
        <v>114</v>
      </c>
      <c r="D61" s="105" t="s">
        <v>119</v>
      </c>
      <c r="E61" s="106" t="s">
        <v>157</v>
      </c>
      <c r="F61" s="82" t="s">
        <v>119</v>
      </c>
      <c r="G61" s="83" t="s">
        <v>207</v>
      </c>
      <c r="H61" s="85" t="s">
        <v>208</v>
      </c>
      <c r="I61" s="84" t="s">
        <v>18</v>
      </c>
      <c r="J61" s="84" t="s">
        <v>18</v>
      </c>
      <c r="K61" s="84" t="s">
        <v>18</v>
      </c>
      <c r="L61" s="84" t="s">
        <v>18</v>
      </c>
      <c r="M61" s="84" t="s">
        <v>18</v>
      </c>
      <c r="N61" s="84" t="s">
        <v>18</v>
      </c>
      <c r="O61" s="84" t="s">
        <v>18</v>
      </c>
      <c r="P61" s="84" t="s">
        <v>18</v>
      </c>
      <c r="Q61" s="84" t="s">
        <v>18</v>
      </c>
      <c r="R61" s="84"/>
      <c r="S61" s="84"/>
      <c r="T61" s="84"/>
      <c r="U61" s="84" t="s">
        <v>18</v>
      </c>
      <c r="V61" s="84" t="s">
        <v>28</v>
      </c>
      <c r="W61" s="84"/>
      <c r="X61" s="84"/>
      <c r="Y61" s="84" t="s">
        <v>18</v>
      </c>
      <c r="Z61" s="84"/>
      <c r="AA61" s="92" t="s">
        <v>53</v>
      </c>
      <c r="AB61" s="148" t="s">
        <v>366</v>
      </c>
      <c r="AC61" s="149" t="s">
        <v>387</v>
      </c>
    </row>
    <row r="62" spans="1:29" ht="409.6" x14ac:dyDescent="0.2">
      <c r="A62" s="58">
        <v>33</v>
      </c>
      <c r="C62" s="88" t="s">
        <v>114</v>
      </c>
      <c r="D62" s="105" t="s">
        <v>119</v>
      </c>
      <c r="E62" s="106" t="s">
        <v>157</v>
      </c>
      <c r="F62" s="82" t="s">
        <v>119</v>
      </c>
      <c r="G62" s="83" t="s">
        <v>218</v>
      </c>
      <c r="H62" s="85" t="s">
        <v>298</v>
      </c>
      <c r="I62" s="84" t="s">
        <v>18</v>
      </c>
      <c r="J62" s="84" t="s">
        <v>18</v>
      </c>
      <c r="K62" s="84" t="s">
        <v>18</v>
      </c>
      <c r="L62" s="84" t="s">
        <v>18</v>
      </c>
      <c r="M62" s="84" t="s">
        <v>18</v>
      </c>
      <c r="N62" s="84" t="s">
        <v>18</v>
      </c>
      <c r="O62" s="84" t="s">
        <v>18</v>
      </c>
      <c r="P62" s="84" t="s">
        <v>18</v>
      </c>
      <c r="Q62" s="84" t="s">
        <v>18</v>
      </c>
      <c r="R62" s="84"/>
      <c r="S62" s="84" t="s">
        <v>18</v>
      </c>
      <c r="T62" s="84"/>
      <c r="U62" s="84" t="s">
        <v>18</v>
      </c>
      <c r="V62" s="84" t="s">
        <v>18</v>
      </c>
      <c r="W62" s="84"/>
      <c r="X62" s="84" t="s">
        <v>18</v>
      </c>
      <c r="Y62" s="84" t="s">
        <v>28</v>
      </c>
      <c r="Z62" s="84"/>
      <c r="AA62" s="92" t="s">
        <v>54</v>
      </c>
      <c r="AB62" s="148" t="s">
        <v>368</v>
      </c>
      <c r="AC62" s="149" t="s">
        <v>367</v>
      </c>
    </row>
    <row r="63" spans="1:29" ht="165.45" customHeight="1" x14ac:dyDescent="0.2">
      <c r="A63" s="58">
        <v>34</v>
      </c>
      <c r="C63" s="88" t="s">
        <v>114</v>
      </c>
      <c r="D63" s="105" t="s">
        <v>119</v>
      </c>
      <c r="E63" s="106" t="s">
        <v>158</v>
      </c>
      <c r="F63" s="82" t="s">
        <v>28</v>
      </c>
      <c r="G63" s="83" t="s">
        <v>55</v>
      </c>
      <c r="H63" s="85" t="s">
        <v>217</v>
      </c>
      <c r="I63" s="87" t="s">
        <v>18</v>
      </c>
      <c r="J63" s="87"/>
      <c r="K63" s="87"/>
      <c r="L63" s="87"/>
      <c r="M63" s="87" t="s">
        <v>18</v>
      </c>
      <c r="N63" s="87"/>
      <c r="O63" s="87" t="s">
        <v>18</v>
      </c>
      <c r="P63" s="87"/>
      <c r="Q63" s="87" t="s">
        <v>18</v>
      </c>
      <c r="R63" s="87"/>
      <c r="S63" s="87"/>
      <c r="T63" s="87"/>
      <c r="U63" s="87"/>
      <c r="V63" s="87"/>
      <c r="W63" s="87"/>
      <c r="X63" s="87" t="s">
        <v>18</v>
      </c>
      <c r="Y63" s="87" t="s">
        <v>18</v>
      </c>
      <c r="Z63" s="87"/>
      <c r="AA63" s="94"/>
      <c r="AB63" s="148" t="s">
        <v>370</v>
      </c>
      <c r="AC63" s="149" t="s">
        <v>369</v>
      </c>
    </row>
    <row r="64" spans="1:29" ht="182.4" x14ac:dyDescent="0.2">
      <c r="A64" s="58">
        <v>35</v>
      </c>
      <c r="C64" s="88" t="s">
        <v>114</v>
      </c>
      <c r="D64" s="105" t="s">
        <v>119</v>
      </c>
      <c r="E64" s="106" t="s">
        <v>158</v>
      </c>
      <c r="F64" s="82" t="s">
        <v>119</v>
      </c>
      <c r="G64" s="83" t="s">
        <v>57</v>
      </c>
      <c r="H64" s="85" t="s">
        <v>219</v>
      </c>
      <c r="I64" s="87" t="s">
        <v>18</v>
      </c>
      <c r="J64" s="87" t="s">
        <v>18</v>
      </c>
      <c r="K64" s="87" t="s">
        <v>18</v>
      </c>
      <c r="L64" s="87" t="s">
        <v>18</v>
      </c>
      <c r="M64" s="87" t="s">
        <v>18</v>
      </c>
      <c r="N64" s="87" t="s">
        <v>18</v>
      </c>
      <c r="O64" s="87" t="s">
        <v>18</v>
      </c>
      <c r="P64" s="87" t="s">
        <v>18</v>
      </c>
      <c r="Q64" s="87" t="s">
        <v>18</v>
      </c>
      <c r="R64" s="87"/>
      <c r="S64" s="87"/>
      <c r="T64" s="87"/>
      <c r="U64" s="87" t="s">
        <v>18</v>
      </c>
      <c r="V64" s="84" t="s">
        <v>18</v>
      </c>
      <c r="W64" s="84"/>
      <c r="X64" s="87"/>
      <c r="Y64" s="87" t="s">
        <v>18</v>
      </c>
      <c r="Z64" s="87"/>
      <c r="AA64" s="94"/>
      <c r="AB64" s="148" t="s">
        <v>293</v>
      </c>
      <c r="AC64" s="149" t="s">
        <v>371</v>
      </c>
    </row>
    <row r="65" spans="1:29" ht="159.6" x14ac:dyDescent="0.2">
      <c r="A65" s="58">
        <v>36</v>
      </c>
      <c r="C65" s="88" t="s">
        <v>114</v>
      </c>
      <c r="D65" s="105" t="s">
        <v>119</v>
      </c>
      <c r="E65" s="106" t="s">
        <v>158</v>
      </c>
      <c r="F65" s="82" t="s">
        <v>119</v>
      </c>
      <c r="G65" s="83" t="s">
        <v>58</v>
      </c>
      <c r="H65" s="85" t="s">
        <v>220</v>
      </c>
      <c r="I65" s="87" t="s">
        <v>18</v>
      </c>
      <c r="J65" s="87" t="s">
        <v>18</v>
      </c>
      <c r="K65" s="87" t="s">
        <v>18</v>
      </c>
      <c r="L65" s="87" t="s">
        <v>18</v>
      </c>
      <c r="M65" s="87" t="s">
        <v>18</v>
      </c>
      <c r="N65" s="87" t="s">
        <v>18</v>
      </c>
      <c r="O65" s="87" t="s">
        <v>18</v>
      </c>
      <c r="P65" s="87" t="s">
        <v>18</v>
      </c>
      <c r="Q65" s="87" t="s">
        <v>18</v>
      </c>
      <c r="R65" s="87"/>
      <c r="S65" s="87"/>
      <c r="T65" s="87"/>
      <c r="U65" s="87" t="s">
        <v>18</v>
      </c>
      <c r="V65" s="84" t="s">
        <v>18</v>
      </c>
      <c r="W65" s="84"/>
      <c r="X65" s="87" t="s">
        <v>18</v>
      </c>
      <c r="Y65" s="87" t="s">
        <v>18</v>
      </c>
      <c r="Z65" s="87"/>
      <c r="AA65" s="94"/>
      <c r="AB65" s="148" t="s">
        <v>372</v>
      </c>
      <c r="AC65" s="149" t="s">
        <v>273</v>
      </c>
    </row>
    <row r="66" spans="1:29" ht="159.6" x14ac:dyDescent="0.2">
      <c r="A66" s="58">
        <v>37</v>
      </c>
      <c r="C66" s="88" t="s">
        <v>114</v>
      </c>
      <c r="D66" s="105" t="s">
        <v>119</v>
      </c>
      <c r="E66" s="106" t="s">
        <v>158</v>
      </c>
      <c r="F66" s="82" t="s">
        <v>119</v>
      </c>
      <c r="G66" s="83" t="s">
        <v>59</v>
      </c>
      <c r="H66" s="85" t="s">
        <v>265</v>
      </c>
      <c r="I66" s="87"/>
      <c r="J66" s="87"/>
      <c r="K66" s="87"/>
      <c r="L66" s="87"/>
      <c r="M66" s="87" t="s">
        <v>18</v>
      </c>
      <c r="N66" s="87"/>
      <c r="O66" s="87"/>
      <c r="P66" s="87"/>
      <c r="Q66" s="87"/>
      <c r="R66" s="87"/>
      <c r="S66" s="87"/>
      <c r="T66" s="87"/>
      <c r="U66" s="87"/>
      <c r="V66" s="84" t="s">
        <v>18</v>
      </c>
      <c r="W66" s="84"/>
      <c r="X66" s="87" t="s">
        <v>18</v>
      </c>
      <c r="Y66" s="87"/>
      <c r="Z66" s="87"/>
      <c r="AA66" s="94"/>
      <c r="AB66" s="148" t="s">
        <v>373</v>
      </c>
      <c r="AC66" s="149" t="s">
        <v>374</v>
      </c>
    </row>
    <row r="67" spans="1:29" ht="250.8" x14ac:dyDescent="0.2">
      <c r="A67" s="60"/>
      <c r="B67" s="60"/>
      <c r="C67" s="88" t="s">
        <v>114</v>
      </c>
      <c r="D67" s="105" t="s">
        <v>119</v>
      </c>
      <c r="E67" s="106" t="s">
        <v>158</v>
      </c>
      <c r="F67" s="82" t="s">
        <v>119</v>
      </c>
      <c r="G67" s="83" t="s">
        <v>60</v>
      </c>
      <c r="H67" s="85" t="s">
        <v>15</v>
      </c>
      <c r="I67" s="87" t="s">
        <v>18</v>
      </c>
      <c r="J67" s="87" t="s">
        <v>18</v>
      </c>
      <c r="K67" s="87" t="s">
        <v>18</v>
      </c>
      <c r="L67" s="87" t="s">
        <v>18</v>
      </c>
      <c r="M67" s="87" t="s">
        <v>18</v>
      </c>
      <c r="N67" s="87" t="s">
        <v>18</v>
      </c>
      <c r="O67" s="87" t="s">
        <v>18</v>
      </c>
      <c r="P67" s="87" t="s">
        <v>18</v>
      </c>
      <c r="Q67" s="87" t="s">
        <v>18</v>
      </c>
      <c r="R67" s="87"/>
      <c r="S67" s="87"/>
      <c r="T67" s="87"/>
      <c r="U67" s="87" t="s">
        <v>18</v>
      </c>
      <c r="V67" s="84" t="s">
        <v>18</v>
      </c>
      <c r="W67" s="84"/>
      <c r="X67" s="87" t="s">
        <v>18</v>
      </c>
      <c r="Y67" s="87"/>
      <c r="Z67" s="87"/>
      <c r="AA67" s="94"/>
      <c r="AB67" s="148" t="s">
        <v>376</v>
      </c>
      <c r="AC67" s="149" t="s">
        <v>375</v>
      </c>
    </row>
    <row r="68" spans="1:29" ht="159.6" x14ac:dyDescent="0.2">
      <c r="A68" s="60"/>
      <c r="B68" s="60"/>
      <c r="C68" s="88" t="s">
        <v>114</v>
      </c>
      <c r="D68" s="105" t="s">
        <v>119</v>
      </c>
      <c r="E68" s="106" t="s">
        <v>159</v>
      </c>
      <c r="F68" s="82" t="s">
        <v>119</v>
      </c>
      <c r="G68" s="83" t="s">
        <v>61</v>
      </c>
      <c r="H68" s="85" t="s">
        <v>311</v>
      </c>
      <c r="I68" s="84" t="s">
        <v>28</v>
      </c>
      <c r="J68" s="84" t="s">
        <v>18</v>
      </c>
      <c r="K68" s="84"/>
      <c r="L68" s="84"/>
      <c r="M68" s="84" t="s">
        <v>28</v>
      </c>
      <c r="N68" s="84"/>
      <c r="O68" s="84"/>
      <c r="P68" s="84"/>
      <c r="Q68" s="84"/>
      <c r="R68" s="84"/>
      <c r="S68" s="84" t="s">
        <v>18</v>
      </c>
      <c r="T68" s="84"/>
      <c r="U68" s="84"/>
      <c r="V68" s="84"/>
      <c r="W68" s="84"/>
      <c r="X68" s="84"/>
      <c r="Y68" s="84"/>
      <c r="Z68" s="84" t="s">
        <v>18</v>
      </c>
      <c r="AA68" s="92" t="s">
        <v>62</v>
      </c>
      <c r="AB68" s="148" t="s">
        <v>377</v>
      </c>
      <c r="AC68" s="149" t="s">
        <v>221</v>
      </c>
    </row>
    <row r="69" spans="1:29" ht="136.80000000000001" x14ac:dyDescent="0.2">
      <c r="A69" s="60"/>
      <c r="B69" s="60"/>
      <c r="C69" s="88" t="s">
        <v>114</v>
      </c>
      <c r="D69" s="105" t="s">
        <v>119</v>
      </c>
      <c r="E69" s="106" t="s">
        <v>159</v>
      </c>
      <c r="F69" s="82" t="s">
        <v>119</v>
      </c>
      <c r="G69" s="83" t="s">
        <v>63</v>
      </c>
      <c r="H69" s="85" t="s">
        <v>19</v>
      </c>
      <c r="I69" s="84"/>
      <c r="J69" s="84"/>
      <c r="K69" s="84"/>
      <c r="L69" s="84"/>
      <c r="M69" s="84" t="s">
        <v>28</v>
      </c>
      <c r="N69" s="84"/>
      <c r="O69" s="84"/>
      <c r="P69" s="84"/>
      <c r="Q69" s="84"/>
      <c r="R69" s="84"/>
      <c r="S69" s="84"/>
      <c r="T69" s="84"/>
      <c r="U69" s="84"/>
      <c r="V69" s="84"/>
      <c r="W69" s="84"/>
      <c r="X69" s="84" t="s">
        <v>18</v>
      </c>
      <c r="Y69" s="84"/>
      <c r="Z69" s="84"/>
      <c r="AA69" s="92" t="s">
        <v>64</v>
      </c>
      <c r="AB69" s="148" t="s">
        <v>65</v>
      </c>
      <c r="AC69" s="149" t="s">
        <v>378</v>
      </c>
    </row>
    <row r="70" spans="1:29" ht="136.80000000000001" x14ac:dyDescent="0.2">
      <c r="A70" s="60"/>
      <c r="B70" s="60"/>
      <c r="C70" s="88" t="s">
        <v>114</v>
      </c>
      <c r="D70" s="105" t="s">
        <v>119</v>
      </c>
      <c r="E70" s="106" t="s">
        <v>159</v>
      </c>
      <c r="F70" s="82" t="s">
        <v>119</v>
      </c>
      <c r="G70" s="83" t="s">
        <v>66</v>
      </c>
      <c r="H70" s="85" t="s">
        <v>299</v>
      </c>
      <c r="I70" s="84" t="s">
        <v>28</v>
      </c>
      <c r="J70" s="84"/>
      <c r="K70" s="84"/>
      <c r="L70" s="84" t="s">
        <v>18</v>
      </c>
      <c r="M70" s="84" t="s">
        <v>18</v>
      </c>
      <c r="N70" s="84"/>
      <c r="O70" s="84"/>
      <c r="P70" s="84"/>
      <c r="Q70" s="84"/>
      <c r="R70" s="84"/>
      <c r="S70" s="84"/>
      <c r="T70" s="84"/>
      <c r="U70" s="84" t="s">
        <v>18</v>
      </c>
      <c r="V70" s="84"/>
      <c r="W70" s="84"/>
      <c r="X70" s="84"/>
      <c r="Y70" s="84"/>
      <c r="Z70" s="84" t="s">
        <v>18</v>
      </c>
      <c r="AA70" s="92" t="s">
        <v>67</v>
      </c>
      <c r="AB70" s="148" t="s">
        <v>68</v>
      </c>
      <c r="AC70" s="149" t="s">
        <v>222</v>
      </c>
    </row>
    <row r="71" spans="1:29" ht="159.6" x14ac:dyDescent="0.2">
      <c r="A71" s="60"/>
      <c r="B71" s="60"/>
      <c r="C71" s="112" t="s">
        <v>114</v>
      </c>
      <c r="D71" s="105" t="s">
        <v>119</v>
      </c>
      <c r="E71" s="106" t="s">
        <v>159</v>
      </c>
      <c r="F71" s="82" t="s">
        <v>28</v>
      </c>
      <c r="G71" s="83" t="s">
        <v>69</v>
      </c>
      <c r="H71" s="85" t="s">
        <v>312</v>
      </c>
      <c r="I71" s="84" t="s">
        <v>18</v>
      </c>
      <c r="J71" s="84" t="s">
        <v>18</v>
      </c>
      <c r="K71" s="84"/>
      <c r="L71" s="84"/>
      <c r="M71" s="84" t="s">
        <v>18</v>
      </c>
      <c r="N71" s="84"/>
      <c r="O71" s="84" t="s">
        <v>18</v>
      </c>
      <c r="P71" s="84" t="s">
        <v>18</v>
      </c>
      <c r="Q71" s="84" t="s">
        <v>18</v>
      </c>
      <c r="R71" s="84"/>
      <c r="S71" s="84" t="s">
        <v>18</v>
      </c>
      <c r="T71" s="84"/>
      <c r="U71" s="84"/>
      <c r="V71" s="84" t="s">
        <v>18</v>
      </c>
      <c r="W71" s="84"/>
      <c r="X71" s="84" t="s">
        <v>18</v>
      </c>
      <c r="Y71" s="84" t="s">
        <v>18</v>
      </c>
      <c r="Z71" s="84"/>
      <c r="AA71" s="92" t="s">
        <v>70</v>
      </c>
      <c r="AB71" s="148" t="s">
        <v>392</v>
      </c>
      <c r="AC71" s="149" t="s">
        <v>209</v>
      </c>
    </row>
    <row r="72" spans="1:29" ht="228.6" thickBot="1" x14ac:dyDescent="0.25">
      <c r="A72" s="60"/>
      <c r="B72" s="60"/>
      <c r="C72" s="95" t="s">
        <v>115</v>
      </c>
      <c r="D72" s="110" t="s">
        <v>72</v>
      </c>
      <c r="E72" s="111" t="s">
        <v>160</v>
      </c>
      <c r="F72" s="96" t="s">
        <v>28</v>
      </c>
      <c r="G72" s="101" t="s">
        <v>97</v>
      </c>
      <c r="H72" s="102" t="s">
        <v>303</v>
      </c>
      <c r="I72" s="113"/>
      <c r="J72" s="113"/>
      <c r="K72" s="113"/>
      <c r="L72" s="113"/>
      <c r="M72" s="113" t="s">
        <v>18</v>
      </c>
      <c r="N72" s="113" t="s">
        <v>18</v>
      </c>
      <c r="O72" s="113" t="s">
        <v>18</v>
      </c>
      <c r="P72" s="113" t="s">
        <v>18</v>
      </c>
      <c r="Q72" s="113"/>
      <c r="R72" s="113"/>
      <c r="S72" s="113"/>
      <c r="T72" s="113"/>
      <c r="U72" s="113" t="s">
        <v>18</v>
      </c>
      <c r="V72" s="113" t="s">
        <v>18</v>
      </c>
      <c r="W72" s="113"/>
      <c r="X72" s="113"/>
      <c r="Y72" s="113"/>
      <c r="Z72" s="113"/>
      <c r="AA72" s="97" t="s">
        <v>98</v>
      </c>
      <c r="AB72" s="153" t="s">
        <v>393</v>
      </c>
      <c r="AC72" s="154" t="s">
        <v>379</v>
      </c>
    </row>
  </sheetData>
  <autoFilter ref="C8:AC72" xr:uid="{AC7F64B0-4D92-42A7-B035-BA65A4DA5687}">
    <sortState xmlns:xlrd2="http://schemas.microsoft.com/office/spreadsheetml/2017/richdata2" ref="C9:AC72">
      <sortCondition ref="E8:E72"/>
    </sortState>
  </autoFilter>
  <mergeCells count="15">
    <mergeCell ref="AC5:AC7"/>
    <mergeCell ref="AB5:AB7"/>
    <mergeCell ref="C1:E4"/>
    <mergeCell ref="C5:C7"/>
    <mergeCell ref="AA5:AA7"/>
    <mergeCell ref="I5:Z5"/>
    <mergeCell ref="Y6:Z6"/>
    <mergeCell ref="V6:X6"/>
    <mergeCell ref="I6:N6"/>
    <mergeCell ref="O6:Q6"/>
    <mergeCell ref="R6:U6"/>
    <mergeCell ref="D5:E6"/>
    <mergeCell ref="F5:F7"/>
    <mergeCell ref="G5:G7"/>
    <mergeCell ref="H5:H7"/>
  </mergeCells>
  <phoneticPr fontId="2"/>
  <dataValidations count="1">
    <dataValidation type="list" allowBlank="1" showInputMessage="1" showErrorMessage="1" sqref="G9" xr:uid="{2945FEAF-0289-42E2-955E-125D30BCFD14}">
      <formula1>"○,　　"</formula1>
    </dataValidation>
  </dataValidations>
  <pageMargins left="0.23622047244094491" right="0.23622047244094491" top="0.35433070866141736" bottom="0.35433070866141736" header="0.31496062992125984" footer="0.31496062992125984"/>
  <pageSetup paperSize="9" scale="3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F27F-2B8D-461B-8658-1C78C879A347}">
  <dimension ref="B1:AA25"/>
  <sheetViews>
    <sheetView showGridLines="0" zoomScale="85" zoomScaleNormal="85" zoomScaleSheetLayoutView="85" workbookViewId="0">
      <pane xSplit="4" ySplit="5" topLeftCell="E8" activePane="bottomRight" state="frozen"/>
      <selection pane="topRight" activeCell="D1" sqref="D1"/>
      <selection pane="bottomLeft" activeCell="A7" sqref="A7"/>
      <selection pane="bottomRight" activeCell="B3" sqref="B3:I24"/>
    </sheetView>
  </sheetViews>
  <sheetFormatPr defaultColWidth="8.88671875" defaultRowHeight="12.6" x14ac:dyDescent="0.2"/>
  <cols>
    <col min="1" max="1" width="2.109375" style="1" customWidth="1"/>
    <col min="2" max="2" width="8.88671875" style="1"/>
    <col min="3" max="3" width="11.6640625" style="1" customWidth="1"/>
    <col min="4" max="4" width="21.77734375" style="1" customWidth="1"/>
    <col min="5" max="5" width="10.5546875" style="1" customWidth="1"/>
    <col min="6" max="8" width="12.88671875" style="1" customWidth="1"/>
    <col min="9" max="9" width="15.88671875" style="1" customWidth="1"/>
    <col min="10" max="22" width="5.6640625" style="1" customWidth="1"/>
    <col min="23" max="23" width="5" style="1" customWidth="1"/>
    <col min="24" max="27" width="4.5546875" style="1" customWidth="1"/>
    <col min="28" max="16384" width="8.88671875" style="1"/>
  </cols>
  <sheetData>
    <row r="1" spans="2:27" ht="18.600000000000001" x14ac:dyDescent="0.2">
      <c r="B1" s="9" t="s">
        <v>245</v>
      </c>
      <c r="C1" s="9"/>
      <c r="D1" s="10"/>
      <c r="E1" s="10"/>
      <c r="F1" s="10"/>
      <c r="G1" s="10"/>
      <c r="H1" s="10"/>
      <c r="I1" s="10"/>
      <c r="J1" s="10"/>
      <c r="K1" s="10"/>
      <c r="L1" s="10"/>
      <c r="M1" s="10"/>
      <c r="N1" s="10"/>
      <c r="O1" s="10"/>
      <c r="P1" s="10"/>
      <c r="Q1" s="10"/>
      <c r="R1" s="10"/>
      <c r="S1" s="10"/>
      <c r="T1" s="10"/>
      <c r="U1" s="10"/>
      <c r="V1" s="10"/>
      <c r="W1" s="10"/>
    </row>
    <row r="2" spans="2:27" ht="22.8" customHeight="1" thickBot="1" x14ac:dyDescent="0.25">
      <c r="C2" s="11"/>
      <c r="D2" s="10"/>
      <c r="E2" s="25" t="s">
        <v>242</v>
      </c>
      <c r="F2" s="10"/>
      <c r="G2" s="10"/>
      <c r="H2" s="10"/>
      <c r="I2" s="10"/>
      <c r="J2" s="10"/>
      <c r="K2" s="10"/>
      <c r="L2" s="10"/>
      <c r="M2" s="10"/>
      <c r="N2" s="10"/>
      <c r="O2" s="10"/>
      <c r="P2" s="10"/>
      <c r="Q2" s="10"/>
      <c r="R2" s="10"/>
      <c r="S2" s="10"/>
      <c r="T2" s="10"/>
      <c r="U2" s="10"/>
      <c r="V2" s="10"/>
      <c r="W2" s="10"/>
    </row>
    <row r="3" spans="2:27" ht="30" customHeight="1" thickBot="1" x14ac:dyDescent="0.25">
      <c r="B3" s="194" t="s">
        <v>250</v>
      </c>
      <c r="C3" s="204" t="s">
        <v>122</v>
      </c>
      <c r="D3" s="207" t="s">
        <v>248</v>
      </c>
      <c r="E3" s="216" t="s">
        <v>237</v>
      </c>
      <c r="F3" s="217"/>
      <c r="G3" s="217"/>
      <c r="H3" s="217"/>
      <c r="I3" s="218"/>
      <c r="J3" s="231" t="s">
        <v>240</v>
      </c>
      <c r="K3" s="232"/>
      <c r="L3" s="232"/>
      <c r="M3" s="232"/>
      <c r="N3" s="232"/>
      <c r="O3" s="232"/>
      <c r="P3" s="232"/>
      <c r="Q3" s="232"/>
      <c r="R3" s="232"/>
      <c r="S3" s="232"/>
      <c r="T3" s="232"/>
      <c r="U3" s="232"/>
      <c r="V3" s="232"/>
      <c r="W3" s="232"/>
      <c r="X3" s="232"/>
      <c r="Y3" s="232"/>
      <c r="Z3" s="232"/>
      <c r="AA3" s="233"/>
    </row>
    <row r="4" spans="2:27" ht="24" customHeight="1" thickBot="1" x14ac:dyDescent="0.25">
      <c r="B4" s="195"/>
      <c r="C4" s="205"/>
      <c r="D4" s="208"/>
      <c r="E4" s="219" t="s">
        <v>238</v>
      </c>
      <c r="F4" s="220"/>
      <c r="G4" s="220"/>
      <c r="H4" s="220"/>
      <c r="I4" s="210" t="s">
        <v>239</v>
      </c>
      <c r="J4" s="212" t="s">
        <v>212</v>
      </c>
      <c r="K4" s="221" t="s">
        <v>213</v>
      </c>
      <c r="L4" s="199" t="s">
        <v>2</v>
      </c>
      <c r="M4" s="197" t="s">
        <v>1</v>
      </c>
      <c r="N4" s="197" t="s">
        <v>0</v>
      </c>
      <c r="O4" s="199" t="s">
        <v>214</v>
      </c>
      <c r="P4" s="201" t="s">
        <v>3</v>
      </c>
      <c r="Q4" s="199" t="s">
        <v>4</v>
      </c>
      <c r="R4" s="199" t="s">
        <v>5</v>
      </c>
      <c r="S4" s="197" t="s">
        <v>224</v>
      </c>
      <c r="T4" s="197" t="s">
        <v>225</v>
      </c>
      <c r="U4" s="229" t="s">
        <v>172</v>
      </c>
      <c r="V4" s="221" t="s">
        <v>226</v>
      </c>
      <c r="W4" s="223" t="s">
        <v>215</v>
      </c>
      <c r="X4" s="225" t="s">
        <v>173</v>
      </c>
      <c r="Y4" s="225" t="s">
        <v>7</v>
      </c>
      <c r="Z4" s="227" t="s">
        <v>8</v>
      </c>
      <c r="AA4" s="214" t="s">
        <v>6</v>
      </c>
    </row>
    <row r="5" spans="2:27" ht="42.6" customHeight="1" thickBot="1" x14ac:dyDescent="0.25">
      <c r="B5" s="196"/>
      <c r="C5" s="206"/>
      <c r="D5" s="209"/>
      <c r="E5" s="31" t="s">
        <v>241</v>
      </c>
      <c r="F5" s="30" t="s">
        <v>243</v>
      </c>
      <c r="G5" s="35" t="s">
        <v>244</v>
      </c>
      <c r="H5" s="124" t="s">
        <v>247</v>
      </c>
      <c r="I5" s="211"/>
      <c r="J5" s="213"/>
      <c r="K5" s="222"/>
      <c r="L5" s="200"/>
      <c r="M5" s="198"/>
      <c r="N5" s="198"/>
      <c r="O5" s="200"/>
      <c r="P5" s="202"/>
      <c r="Q5" s="200"/>
      <c r="R5" s="200"/>
      <c r="S5" s="198"/>
      <c r="T5" s="198"/>
      <c r="U5" s="230"/>
      <c r="V5" s="222"/>
      <c r="W5" s="224"/>
      <c r="X5" s="226"/>
      <c r="Y5" s="226"/>
      <c r="Z5" s="228"/>
      <c r="AA5" s="215"/>
    </row>
    <row r="6" spans="2:27" ht="21" customHeight="1" x14ac:dyDescent="0.2">
      <c r="B6" s="203" t="s">
        <v>252</v>
      </c>
      <c r="C6" s="39" t="s">
        <v>123</v>
      </c>
      <c r="D6" s="40" t="s">
        <v>124</v>
      </c>
      <c r="E6" s="41" t="s">
        <v>28</v>
      </c>
      <c r="F6" s="42">
        <f t="shared" ref="F6:F14" si="0">SUM(G6:H6)</f>
        <v>3</v>
      </c>
      <c r="G6" s="43">
        <f>COUNTIFS(参考資料２!$F$9:$F$72,"◎",参考資料２!$E$9:$E$72,"01池田保健所")</f>
        <v>1</v>
      </c>
      <c r="H6" s="44">
        <f>COUNTIFS(参考資料２!$F$9:$F$72,"○",参考資料２!$E$9:$E$72,"01池田保健所")</f>
        <v>2</v>
      </c>
      <c r="I6" s="45">
        <f>COUNTIFS(参考資料２!$F$9:$F$72,"●",参考資料２!$E$9:$E$72,"01池田保健所")</f>
        <v>0</v>
      </c>
      <c r="J6" s="46">
        <f>COUNTIFS(参考資料２!$I$9:$I$72,"〇",参考資料２!$E$9:$E$72,"01池田保健所")+COUNTIFS(参考資料２!$I$9:$I$72,"◎",参考資料２!$E$9:$E$72,"01池田保健所")</f>
        <v>3</v>
      </c>
      <c r="K6" s="47">
        <f>COUNTIFS(参考資料２!$J$9:$J$72,"〇",参考資料２!$E$9:$E$72,"01池田保健所")+COUNTIFS(参考資料２!$J$9:$J$72,"◎",参考資料２!$E$9:$E$72,"01池田保健所")</f>
        <v>0</v>
      </c>
      <c r="L6" s="47">
        <f>COUNTIFS(参考資料２!$K$9:$K$72,"〇",参考資料２!$E$9:$E$72,"01池田保健所")+COUNTIFS(参考資料２!$K$9:$K$72,"◎",参考資料２!$E$9:$E$72,"01池田保健所")</f>
        <v>0</v>
      </c>
      <c r="M6" s="47">
        <f>COUNTIFS(参考資料２!$L$9:$L$72,"〇",参考資料２!$E$9:$E$72,"01池田保健所")+COUNTIFS(参考資料２!$L$9:$L$72,"◎",参考資料２!$E$9:$E$72,"01池田保健所")</f>
        <v>0</v>
      </c>
      <c r="N6" s="47">
        <f>COUNTIFS(参考資料２!$M$9:$M$72,"〇",参考資料２!$E$9:$E$72,"01池田保健所")+COUNTIFS(参考資料２!$M$9:$M$72,"◎",参考資料２!$E$9:$E$72,"01池田保健所")</f>
        <v>0</v>
      </c>
      <c r="O6" s="47">
        <f>COUNTIFS(参考資料２!$N$9:$N$72,"〇",参考資料２!$E$9:$E$72,"01池田保健所")+COUNTIFS(参考資料２!$N$9:$N$72,"◎",参考資料２!$E$9:$E$72,"01池田保健所")</f>
        <v>0</v>
      </c>
      <c r="P6" s="47">
        <f>COUNTIFS(参考資料２!$O$9:$O$72,"〇",参考資料２!$E$9:$E$72,"01池田保健所")+COUNTIFS(参考資料２!$O$9:$O$72,"◎",参考資料２!$E$9:$E$72,"01池田保健所")</f>
        <v>0</v>
      </c>
      <c r="Q6" s="47">
        <f>COUNTIFS(参考資料２!$P$9:$P$72,"〇",参考資料２!$E$9:$E$72,"01池田保健所")+COUNTIFS(参考資料２!$P$9:$P$72,"◎",参考資料２!$E$9:$E$72,"01池田保健所")</f>
        <v>0</v>
      </c>
      <c r="R6" s="47">
        <f>COUNTIFS(参考資料２!$Q$9:$Q$72,"〇",参考資料２!$E$9:$E$72,"01池田保健所")+COUNTIFS(参考資料２!$Q$9:$Q$72,"◎",参考資料２!$E$9:$E$72,"01池田保健所")</f>
        <v>1</v>
      </c>
      <c r="S6" s="47">
        <f>COUNTIFS(参考資料２!$R$9:$R$72,"〇",参考資料２!$E$9:$E$72,"01池田保健所")+COUNTIFS(参考資料２!$R$9:$R$72,"◎",参考資料２!$E$9:$E$72,"01池田保健所")</f>
        <v>0</v>
      </c>
      <c r="T6" s="47">
        <f>COUNTIFS(参考資料２!$S$9:$S$72,"〇",参考資料２!$E$9:$E$72,"01池田保健所")+COUNTIFS(参考資料２!$S$9:$S$72,"◎",参考資料２!$E$9:$E$72,"01池田保健所")</f>
        <v>0</v>
      </c>
      <c r="U6" s="47">
        <f>COUNTIFS(参考資料２!$T$9:$T$72,"〇",参考資料２!$E$9:$E$72,"01池田保健所")+COUNTIFS(参考資料２!$T$9:$T$72,"◎",参考資料２!$E$9:$E$72,"01池田保健所")</f>
        <v>0</v>
      </c>
      <c r="V6" s="47">
        <f>COUNTIFS(参考資料２!$U$9:$U$72,"〇",参考資料２!$E$9:$E$72,"01池田保健所")+COUNTIFS(参考資料２!$U$9:$U$72,"◎",参考資料２!$E$9:$E$72,"01池田保健所")</f>
        <v>0</v>
      </c>
      <c r="W6" s="47">
        <f>COUNTIFS(参考資料２!$V$9:$V$72,"〇",参考資料２!$E$9:$E$72,"01池田保健所")+COUNTIFS(参考資料２!$V$9:$V$72,"◎",参考資料２!$E$9:$E$72,"01池田保健所")</f>
        <v>3</v>
      </c>
      <c r="X6" s="47">
        <f>COUNTIFS(参考資料２!$W$9:$W$72,"〇",参考資料２!$E$9:$E$72,"01池田保健所")+COUNTIFS(参考資料２!$W$9:$W$72,"◎",参考資料２!$E$9:$E$72,"01池田保健所")</f>
        <v>0</v>
      </c>
      <c r="Y6" s="47">
        <f>COUNTIFS(参考資料２!$X$9:$X$72,"〇",参考資料２!$E$9:$E$72,"01池田保健所")+COUNTIFS(参考資料２!$X$9:$X$72,"◎",参考資料２!$E$9:$E$72,"01池田保健所")</f>
        <v>0</v>
      </c>
      <c r="Z6" s="47">
        <f>COUNTIFS(参考資料２!$Y$9:$Y$72,"〇",参考資料２!$E$9:$E$72,"01池田保健所")+COUNTIFS(参考資料２!$Y$9:$Y$72,"◎",参考資料２!$E$9:$E$72,"01池田保健所")</f>
        <v>1</v>
      </c>
      <c r="AA6" s="48">
        <f>COUNTIFS(参考資料２!$Z$9:$Z$72,"〇",参考資料２!$E$9:$E$72,"01池田保健所")+COUNTIFS(参考資料２!$Z$9:$Z$72,"◎",参考資料２!$E$9:$E$72,"01池田保健所")</f>
        <v>0</v>
      </c>
    </row>
    <row r="7" spans="2:27" ht="21" customHeight="1" x14ac:dyDescent="0.2">
      <c r="B7" s="189"/>
      <c r="C7" s="17" t="s">
        <v>127</v>
      </c>
      <c r="D7" s="23" t="s">
        <v>128</v>
      </c>
      <c r="E7" s="33" t="s">
        <v>28</v>
      </c>
      <c r="F7" s="27">
        <f t="shared" si="0"/>
        <v>2</v>
      </c>
      <c r="G7" s="2">
        <f>COUNTIFS(参考資料２!$F$9:$F$72,"◎",参考資料２!$E$9:$E$72,"04茨木保健所")</f>
        <v>1</v>
      </c>
      <c r="H7" s="3">
        <f>COUNTIFS(参考資料２!$F$9:$F$72,"○",参考資料２!$E$9:$E$72,"04茨木保健所")</f>
        <v>1</v>
      </c>
      <c r="I7" s="12">
        <f>COUNTIFS(参考資料２!$F$9:$F$72,"●",参考資料２!$E$9:$E$72,"04茨木保健所")</f>
        <v>2</v>
      </c>
      <c r="J7" s="20">
        <f>COUNTIFS(参考資料２!$I$9:$I$72,"〇",参考資料２!$E$9:$E$72,"04茨木保健所")+COUNTIFS(参考資料２!$I$9:$I$72,"◎",参考資料２!$E$9:$E$72,"04茨木保健所")</f>
        <v>4</v>
      </c>
      <c r="K7" s="16">
        <f>COUNTIFS(参考資料２!$J$9:$J$72,"〇",参考資料２!$E$9:$E$72,"04茨木保健所")+COUNTIFS(参考資料２!$J$9:$J$72,"◎",参考資料２!$E$9:$E$72,"04茨木保健所")</f>
        <v>3</v>
      </c>
      <c r="L7" s="16">
        <f>COUNTIFS(参考資料２!$K$9:$K$72,"〇",参考資料２!$E$9:$E$72,"04茨木保健所")+COUNTIFS(参考資料２!$K$9:$K$72,"◎",参考資料２!$E$9:$E$72,"04茨木保健所")</f>
        <v>2</v>
      </c>
      <c r="M7" s="16">
        <f>COUNTIFS(参考資料２!$L$9:$L$72,"〇",参考資料２!$E$9:$E$72,"04茨木保健所")+COUNTIFS(参考資料２!$L$9:$L$72,"◎",参考資料２!$E$9:$E$72,"04茨木保健所")</f>
        <v>2</v>
      </c>
      <c r="N7" s="16">
        <f>COUNTIFS(参考資料２!$M$9:$M$72,"〇",参考資料２!$E$9:$E$72,"04茨木保健所")+COUNTIFS(参考資料２!$M$9:$M$72,"◎",参考資料２!$E$9:$E$72,"04茨木保健所")</f>
        <v>3</v>
      </c>
      <c r="O7" s="16">
        <f>COUNTIFS(参考資料２!$N$9:$N$72,"〇",参考資料２!$E$9:$E$72,"04茨木保健所")+COUNTIFS(参考資料２!$N$9:$N$72,"◎",参考資料２!$E$9:$E$72,"04茨木保健所")</f>
        <v>2</v>
      </c>
      <c r="P7" s="16">
        <f>COUNTIFS(参考資料２!$O$9:$O$72,"〇",参考資料２!$E$9:$E$72,"04茨木保健所")+COUNTIFS(参考資料２!$O$9:$O$72,"◎",参考資料２!$E$9:$E$72,"04茨木保健所")</f>
        <v>3</v>
      </c>
      <c r="Q7" s="16">
        <f>COUNTIFS(参考資料２!$P$9:$P$72,"〇",参考資料２!$E$9:$E$72,"04茨木保健所")+COUNTIFS(参考資料２!$P$9:$P$72,"◎",参考資料２!$E$9:$E$72,"04茨木保健所")</f>
        <v>2</v>
      </c>
      <c r="R7" s="16">
        <f>COUNTIFS(参考資料２!$Q$9:$Q$72,"〇",参考資料２!$E$9:$E$72,"04茨木保健所")+COUNTIFS(参考資料２!$Q$9:$Q$72,"◎",参考資料２!$E$9:$E$72,"04茨木保健所")</f>
        <v>3</v>
      </c>
      <c r="S7" s="16">
        <f>COUNTIFS(参考資料２!$R$9:$R$72,"〇",参考資料２!$E$9:$E$72,"04茨木保健所")+COUNTIFS(参考資料２!$R$9:$R$72,"◎",参考資料２!$E$9:$E$72,"04茨木保健所")</f>
        <v>0</v>
      </c>
      <c r="T7" s="16">
        <f>COUNTIFS(参考資料２!$S$9:$S$72,"〇",参考資料２!$E$9:$E$72,"04茨木保健所")+COUNTIFS(参考資料２!$S$9:$S$72,"◎",参考資料２!$E$9:$E$72,"04茨木保健所")</f>
        <v>1</v>
      </c>
      <c r="U7" s="16">
        <f>COUNTIFS(参考資料２!$T$9:$T$72,"〇",参考資料２!$E$9:$E$72,"04茨木保健所")+COUNTIFS(参考資料２!$T$9:$T$72,"◎",参考資料２!$E$9:$E$72,"04茨木保健所")</f>
        <v>0</v>
      </c>
      <c r="V7" s="16">
        <f>COUNTIFS(参考資料２!$U$9:$U$72,"〇",参考資料２!$E$9:$E$72,"04茨木保健所")+COUNTIFS(参考資料２!$U$9:$U$72,"◎",参考資料２!$E$9:$E$72,"04茨木保健所")</f>
        <v>0</v>
      </c>
      <c r="W7" s="16">
        <f>COUNTIFS(参考資料２!$V$9:$V$72,"〇",参考資料２!$E$9:$E$72,"04茨木保健所")+COUNTIFS(参考資料２!$V$9:$V$72,"◎",参考資料２!$E$9:$E$72,"04茨木保健所")</f>
        <v>4</v>
      </c>
      <c r="X7" s="16">
        <f>COUNTIFS(参考資料２!$W$9:$W$72,"〇",参考資料２!$E$9:$E$72,"04茨木保健所")+COUNTIFS(参考資料２!$W$9:$W$72,"◎",参考資料２!$E$9:$E$72,"04茨木保健所")</f>
        <v>0</v>
      </c>
      <c r="Y7" s="16">
        <f>COUNTIFS(参考資料２!$X$9:$X$72,"〇",参考資料２!$E$9:$E$72,"04茨木保健所")+COUNTIFS(参考資料２!$X$9:$X$72,"◎",参考資料２!$E$9:$E$72,"04茨木保健所")</f>
        <v>4</v>
      </c>
      <c r="Z7" s="16">
        <f>COUNTIFS(参考資料２!$Y$9:$Y$72,"〇",参考資料２!$E$9:$E$72,"04茨木保健所")+COUNTIFS(参考資料２!$Y$9:$Y$72,"◎",参考資料２!$E$9:$E$72,"04茨木保健所")</f>
        <v>2</v>
      </c>
      <c r="AA7" s="6">
        <f>COUNTIFS(参考資料２!$Z$9:$Z$72,"〇",参考資料２!$E$9:$E$72,"04茨木保健所")+COUNTIFS(参考資料２!$Z$9:$Z$72,"◎",参考資料２!$E$9:$E$72,"04茨木保健所")</f>
        <v>0</v>
      </c>
    </row>
    <row r="8" spans="2:27" ht="21" customHeight="1" x14ac:dyDescent="0.2">
      <c r="B8" s="189"/>
      <c r="C8" s="17" t="s">
        <v>130</v>
      </c>
      <c r="D8" s="23" t="s">
        <v>132</v>
      </c>
      <c r="E8" s="33" t="s">
        <v>28</v>
      </c>
      <c r="F8" s="27">
        <f t="shared" si="0"/>
        <v>2</v>
      </c>
      <c r="G8" s="2">
        <f>COUNTIFS(参考資料２!$F$9:$F$72,"◎",参考資料２!$E$9:$E$72,"07守口保健所")</f>
        <v>1</v>
      </c>
      <c r="H8" s="3">
        <f>COUNTIFS(参考資料２!$F$9:$F$72,"○",参考資料２!$E$9:$E$72,"07守口保健所")</f>
        <v>1</v>
      </c>
      <c r="I8" s="12">
        <f>COUNTIFS(参考資料２!$F$9:$F$72,"●",参考資料２!$E$9:$E$72,"07守口保健所")</f>
        <v>0</v>
      </c>
      <c r="J8" s="125">
        <f>COUNTIFS(参考資料２!$I$9:$I$72,"〇",参考資料２!$E$9:$E$72,"07守口保健所")+COUNTIFS(参考資料２!$I$9:$I$72,"◎",参考資料２!$E$9:$E$72,"07守口保健所")</f>
        <v>2</v>
      </c>
      <c r="K8" s="126">
        <f>COUNTIFS(参考資料２!$J$9:$J$72,"〇",参考資料２!$E$9:$E$72,"07守口保健所")+COUNTIFS(参考資料２!$J$9:$J$72,"◎",参考資料２!$E$9:$E$72,"07守口保健所")</f>
        <v>2</v>
      </c>
      <c r="L8" s="126">
        <f>COUNTIFS(参考資料２!$K$9:$K$72,"〇",参考資料２!$E$9:$E$72,"07守口保健所")+COUNTIFS(参考資料２!$K$9:$K$72,"◎",参考資料２!$E$9:$E$72,"07守口保健所")</f>
        <v>0</v>
      </c>
      <c r="M8" s="126">
        <f>COUNTIFS(参考資料２!$L$9:$L$72,"〇",参考資料２!$E$9:$E$72,"07守口保健所")+COUNTIFS(参考資料２!$L$9:$L$72,"◎",参考資料２!$E$9:$E$72,"07守口保健所")</f>
        <v>0</v>
      </c>
      <c r="N8" s="126">
        <f>COUNTIFS(参考資料２!$M$9:$M$72,"〇",参考資料２!$E$9:$E$72,"07守口保健所")+COUNTIFS(参考資料２!$M$9:$M$72,"◎",参考資料２!$E$9:$E$72,"07守口保健所")</f>
        <v>2</v>
      </c>
      <c r="O8" s="126">
        <f>COUNTIFS(参考資料２!$N$9:$N$72,"〇",参考資料２!$E$9:$E$72,"07守口保健所")+COUNTIFS(参考資料２!$N$9:$N$72,"◎",参考資料２!$E$9:$E$72,"07守口保健所")</f>
        <v>0</v>
      </c>
      <c r="P8" s="126">
        <f>COUNTIFS(参考資料２!$O$9:$O$72,"〇",参考資料２!$E$9:$E$72,"07守口保健所")+COUNTIFS(参考資料２!$O$9:$O$72,"◎",参考資料２!$E$9:$E$72,"07守口保健所")</f>
        <v>0</v>
      </c>
      <c r="Q8" s="126">
        <f>COUNTIFS(参考資料２!$P$9:$P$72,"〇",参考資料２!$E$9:$E$72,"07守口保健所")+COUNTIFS(参考資料２!$P$9:$P$72,"◎",参考資料２!$E$9:$E$72,"07守口保健所")</f>
        <v>0</v>
      </c>
      <c r="R8" s="126">
        <f>COUNTIFS(参考資料２!$Q$9:$Q$72,"〇",参考資料２!$E$9:$E$72,"07守口保健所")+COUNTIFS(参考資料２!$Q$9:$Q$72,"◎",参考資料２!$E$9:$E$72,"07守口保健所")</f>
        <v>0</v>
      </c>
      <c r="S8" s="126">
        <f>COUNTIFS(参考資料２!$R$9:$R$72,"〇",参考資料２!$E$9:$E$72,"07守口保健所")+COUNTIFS(参考資料２!$R$9:$R$72,"◎",参考資料２!$E$9:$E$72,"07守口保健所")</f>
        <v>0</v>
      </c>
      <c r="T8" s="126">
        <f>COUNTIFS(参考資料２!$S$9:$S$72,"〇",参考資料２!$E$9:$E$72,"07守口保健所")+COUNTIFS(参考資料２!$S$9:$S$72,"◎",参考資料２!$E$9:$E$72,"07守口保健所")</f>
        <v>0</v>
      </c>
      <c r="U8" s="126">
        <f>COUNTIFS(参考資料２!$T$9:$T$72,"〇",参考資料２!$E$9:$E$72,"07守口保健所")+COUNTIFS(参考資料２!$T$9:$T$72,"◎",参考資料２!$E$9:$E$72,"07守口保健所")</f>
        <v>0</v>
      </c>
      <c r="V8" s="126">
        <f>COUNTIFS(参考資料２!$U$9:$U$72,"〇",参考資料２!$E$9:$E$72,"07守口保健所")+COUNTIFS(参考資料２!$U$9:$U$72,"◎",参考資料２!$E$9:$E$72,"07守口保健所")</f>
        <v>0</v>
      </c>
      <c r="W8" s="126">
        <f>COUNTIFS(参考資料２!$V$9:$V$72,"〇",参考資料２!$E$9:$E$72,"07守口保健所")+COUNTIFS(参考資料２!$V$9:$V$72,"◎",参考資料２!$E$9:$E$72,"07守口保健所")</f>
        <v>2</v>
      </c>
      <c r="X8" s="126">
        <f>COUNTIFS(参考資料２!$W$9:$W$72,"〇",参考資料２!$E$9:$E$72,"07守口保健所")+COUNTIFS(参考資料２!$W$9:$W$72,"◎",参考資料２!$E$9:$E$72,"07守口保健所")</f>
        <v>0</v>
      </c>
      <c r="Y8" s="126">
        <f>COUNTIFS(参考資料２!$X$9:$X$72,"〇",参考資料２!$E$9:$E$72,"07守口保健所")+COUNTIFS(参考資料２!$X$9:$X$72,"◎",参考資料２!$E$9:$E$72,"07守口保健所")</f>
        <v>2</v>
      </c>
      <c r="Z8" s="126">
        <f>COUNTIFS(参考資料２!$Y$9:$Y$72,"〇",参考資料２!$E$9:$E$72,"07守口保健所")+COUNTIFS(参考資料２!$Y$9:$Y$72,"◎",参考資料２!$E$9:$E$72,"07守口保健所")</f>
        <v>0</v>
      </c>
      <c r="AA8" s="127">
        <f>COUNTIFS(参考資料２!$Z$9:$Z$72,"〇",参考資料２!$E$9:$E$72,"07守口保健所")+COUNTIFS(参考資料２!$Z$9:$Z$72,"◎",参考資料２!$E$9:$E$72,"07守口保健所")</f>
        <v>0</v>
      </c>
    </row>
    <row r="9" spans="2:27" ht="21" customHeight="1" x14ac:dyDescent="0.2">
      <c r="B9" s="189"/>
      <c r="C9" s="17" t="s">
        <v>130</v>
      </c>
      <c r="D9" s="23" t="s">
        <v>133</v>
      </c>
      <c r="E9" s="33" t="s">
        <v>28</v>
      </c>
      <c r="F9" s="27">
        <f t="shared" si="0"/>
        <v>3</v>
      </c>
      <c r="G9" s="2">
        <f>COUNTIFS(参考資料２!$F$9:$F$72,"◎",参考資料２!$E$9:$E$72,"08四條畷保健所")</f>
        <v>1</v>
      </c>
      <c r="H9" s="3">
        <f>COUNTIFS(参考資料２!$F$9:$F$72,"○",参考資料２!$E$9:$E$72,"08四條畷保健所")</f>
        <v>2</v>
      </c>
      <c r="I9" s="12">
        <f>COUNTIFS(参考資料２!$F$9:$F$72,"●",参考資料２!$E$9:$E$72,"08四條畷保健所")</f>
        <v>4</v>
      </c>
      <c r="J9" s="125">
        <f>COUNTIFS(参考資料２!$I$9:$I$72,"〇",参考資料２!$E$9:$E$72,"08四條畷保健所")+COUNTIFS(参考資料２!$I$9:$I$72,"◎",参考資料２!$E$9:$E$72,"08四條畷保健所")</f>
        <v>7</v>
      </c>
      <c r="K9" s="126">
        <f>COUNTIFS(参考資料２!$J$9:$J$72,"〇",参考資料２!$E$9:$E$72,"08四條畷保健所")+COUNTIFS(参考資料２!$J$9:$J$72,"◎",参考資料２!$E$9:$E$72,"08四條畷保健所")</f>
        <v>4</v>
      </c>
      <c r="L9" s="126">
        <f>COUNTIFS(参考資料２!$K$9:$K$72,"〇",参考資料２!$E$9:$E$72,"08四條畷保健所")+COUNTIFS(参考資料２!$K$9:$K$72,"◎",参考資料２!$E$9:$E$72,"08四條畷保健所")</f>
        <v>2</v>
      </c>
      <c r="M9" s="126">
        <f>COUNTIFS(参考資料２!$L$9:$L$72,"〇",参考資料２!$E$9:$E$72,"08四條畷保健所")+COUNTIFS(参考資料２!$L$9:$L$72,"◎",参考資料２!$E$9:$E$72,"08四條畷保健所")</f>
        <v>3</v>
      </c>
      <c r="N9" s="126">
        <f>COUNTIFS(参考資料２!$M$9:$M$72,"〇",参考資料２!$E$9:$E$72,"08四條畷保健所")+COUNTIFS(参考資料２!$M$9:$M$72,"◎",参考資料２!$E$9:$E$72,"08四條畷保健所")</f>
        <v>6</v>
      </c>
      <c r="O9" s="126">
        <f>COUNTIFS(参考資料２!$N$9:$N$72,"〇",参考資料２!$E$9:$E$72,"08四條畷保健所")+COUNTIFS(参考資料２!$N$9:$N$72,"◎",参考資料２!$E$9:$E$72,"08四條畷保健所")</f>
        <v>3</v>
      </c>
      <c r="P9" s="126">
        <f>COUNTIFS(参考資料２!$O$9:$O$72,"〇",参考資料２!$E$9:$E$72,"08四條畷保健所")+COUNTIFS(参考資料２!$O$9:$O$72,"◎",参考資料２!$E$9:$E$72,"08四條畷保健所")</f>
        <v>7</v>
      </c>
      <c r="Q9" s="126">
        <f>COUNTIFS(参考資料２!$P$9:$P$72,"〇",参考資料２!$E$9:$E$72,"08四條畷保健所")+COUNTIFS(参考資料２!$P$9:$P$72,"◎",参考資料２!$E$9:$E$72,"08四條畷保健所")</f>
        <v>7</v>
      </c>
      <c r="R9" s="126">
        <f>COUNTIFS(参考資料２!$Q$9:$Q$72,"〇",参考資料２!$E$9:$E$72,"08四條畷保健所")+COUNTIFS(参考資料２!$Q$9:$Q$72,"◎",参考資料２!$E$9:$E$72,"08四條畷保健所")</f>
        <v>5</v>
      </c>
      <c r="S9" s="126">
        <f>COUNTIFS(参考資料２!$R$9:$R$72,"〇",参考資料２!$E$9:$E$72,"08四條畷保健所")+COUNTIFS(参考資料２!$R$9:$R$72,"◎",参考資料２!$E$9:$E$72,"08四條畷保健所")</f>
        <v>0</v>
      </c>
      <c r="T9" s="126">
        <f>COUNTIFS(参考資料２!$S$9:$S$72,"〇",参考資料２!$E$9:$E$72,"08四條畷保健所")+COUNTIFS(参考資料２!$S$9:$S$72,"◎",参考資料２!$E$9:$E$72,"08四條畷保健所")</f>
        <v>0</v>
      </c>
      <c r="U9" s="126">
        <f>COUNTIFS(参考資料２!$T$9:$T$72,"〇",参考資料２!$E$9:$E$72,"08四條畷保健所")+COUNTIFS(参考資料２!$T$9:$T$72,"◎",参考資料２!$E$9:$E$72,"08四條畷保健所")</f>
        <v>0</v>
      </c>
      <c r="V9" s="126">
        <f>COUNTIFS(参考資料２!$U$9:$U$72,"〇",参考資料２!$E$9:$E$72,"08四條畷保健所")+COUNTIFS(参考資料２!$U$9:$U$72,"◎",参考資料２!$E$9:$E$72,"08四條畷保健所")</f>
        <v>1</v>
      </c>
      <c r="W9" s="126">
        <f>COUNTIFS(参考資料２!$V$9:$V$72,"〇",参考資料２!$E$9:$E$72,"08四條畷保健所")+COUNTIFS(参考資料２!$V$9:$V$72,"◎",参考資料２!$E$9:$E$72,"08四條畷保健所")</f>
        <v>6</v>
      </c>
      <c r="X9" s="126">
        <f>COUNTIFS(参考資料２!$W$9:$W$72,"〇",参考資料２!$E$9:$E$72,"08四條畷保健所")+COUNTIFS(参考資料２!$W$9:$W$72,"◎",参考資料２!$E$9:$E$72,"08四條畷保健所")</f>
        <v>0</v>
      </c>
      <c r="Y9" s="126">
        <f>COUNTIFS(参考資料２!$X$9:$X$72,"〇",参考資料２!$E$9:$E$72,"08四條畷保健所")+COUNTIFS(参考資料２!$X$9:$X$72,"◎",参考資料２!$E$9:$E$72,"08四條畷保健所")</f>
        <v>2</v>
      </c>
      <c r="Z9" s="126">
        <f>COUNTIFS(参考資料２!$Y$9:$Y$72,"〇",参考資料２!$E$9:$E$72,"08四條畷保健所")+COUNTIFS(参考資料２!$Y$9:$Y$72,"◎",参考資料２!$E$9:$E$72,"08四條畷保健所")</f>
        <v>4</v>
      </c>
      <c r="AA9" s="127">
        <f>COUNTIFS(参考資料２!$Z$9:$Z$72,"〇",参考資料２!$E$9:$E$72,"08四條畷保健所")+COUNTIFS(参考資料２!$Z$9:$Z$72,"◎",参考資料２!$E$9:$E$72,"08四條畷保健所")</f>
        <v>2</v>
      </c>
    </row>
    <row r="10" spans="2:27" ht="21" customHeight="1" x14ac:dyDescent="0.2">
      <c r="B10" s="189"/>
      <c r="C10" s="18" t="s">
        <v>138</v>
      </c>
      <c r="D10" s="23" t="s">
        <v>383</v>
      </c>
      <c r="E10" s="33" t="s">
        <v>28</v>
      </c>
      <c r="F10" s="27">
        <f t="shared" si="0"/>
        <v>2</v>
      </c>
      <c r="G10" s="2">
        <f>COUNTIFS(参考資料２!$F$9:$F$72,"◎",参考資料２!$E$9:$E$72,"12藤井寺保健所")</f>
        <v>1</v>
      </c>
      <c r="H10" s="3">
        <f>COUNTIFS(参考資料２!$F$9:$F$72,"○",参考資料２!$E$9:$E$72,"12藤井寺保健所")</f>
        <v>1</v>
      </c>
      <c r="I10" s="12">
        <f>COUNTIFS(参考資料２!$F$9:$F$72,"●",参考資料２!$E$9:$E$72,"12藤井寺保健所")</f>
        <v>3</v>
      </c>
      <c r="J10" s="125">
        <f>COUNTIFS(参考資料２!$I$9:$I$72,"〇",参考資料２!$E$9:$E$72,"12藤井寺保健所")+COUNTIFS(参考資料２!$I$9:$I$72,"◎",参考資料２!$E$9:$E$72,"12藤井寺保健所")</f>
        <v>0</v>
      </c>
      <c r="K10" s="126">
        <f>COUNTIFS(参考資料２!$J$9:$J$72,"〇",参考資料２!$E$9:$E$72,"12藤井寺保健所")+COUNTIFS(参考資料２!$J$9:$J$72,"◎",参考資料２!$E$9:$E$72,"12藤井寺保健所")</f>
        <v>0</v>
      </c>
      <c r="L10" s="126">
        <f>COUNTIFS(参考資料２!$K$9:$K$72,"〇",参考資料２!$E$9:$E$72,"12藤井寺保健所")+COUNTIFS(参考資料２!$K$9:$K$72,"◎",参考資料２!$E$9:$E$72,"12藤井寺保健所")</f>
        <v>0</v>
      </c>
      <c r="M10" s="126">
        <f>COUNTIFS(参考資料２!$L$9:$L$72,"〇",参考資料２!$E$9:$E$72,"12藤井寺保健所")+COUNTIFS(参考資料２!$L$9:$L$72,"◎",参考資料２!$E$9:$E$72,"12藤井寺保健所")</f>
        <v>0</v>
      </c>
      <c r="N10" s="126">
        <f>COUNTIFS(参考資料２!$M$9:$M$72,"〇",参考資料２!$E$9:$E$72,"12藤井寺保健所")+COUNTIFS(参考資料２!$M$9:$M$72,"◎",参考資料２!$E$9:$E$72,"12藤井寺保健所")</f>
        <v>0</v>
      </c>
      <c r="O10" s="126">
        <f>COUNTIFS(参考資料２!$N$9:$N$72,"〇",参考資料２!$E$9:$E$72,"12藤井寺保健所")+COUNTIFS(参考資料２!$N$9:$N$72,"◎",参考資料２!$E$9:$E$72,"12藤井寺保健所")</f>
        <v>0</v>
      </c>
      <c r="P10" s="126">
        <f>COUNTIFS(参考資料２!$O$9:$O$72,"〇",参考資料２!$E$9:$E$72,"12藤井寺保健所")+COUNTIFS(参考資料２!$O$9:$O$72,"◎",参考資料２!$E$9:$E$72,"12藤井寺保健所")</f>
        <v>0</v>
      </c>
      <c r="Q10" s="126">
        <f>COUNTIFS(参考資料２!$P$9:$P$72,"〇",参考資料２!$E$9:$E$72,"12藤井寺保健所")+COUNTIFS(参考資料２!$P$9:$P$72,"◎",参考資料２!$E$9:$E$72,"12藤井寺保健所")</f>
        <v>5</v>
      </c>
      <c r="R10" s="126">
        <f>COUNTIFS(参考資料２!$Q$9:$Q$72,"〇",参考資料２!$E$9:$E$72,"12藤井寺保健所")+COUNTIFS(参考資料２!$Q$9:$Q$72,"◎",参考資料２!$E$9:$E$72,"12藤井寺保健所")</f>
        <v>0</v>
      </c>
      <c r="S10" s="126">
        <f>COUNTIFS(参考資料２!$R$9:$R$72,"〇",参考資料２!$E$9:$E$72,"12藤井寺保健所")+COUNTIFS(参考資料２!$R$9:$R$72,"◎",参考資料２!$E$9:$E$72,"12藤井寺保健所")</f>
        <v>0</v>
      </c>
      <c r="T10" s="126">
        <f>COUNTIFS(参考資料２!$S$9:$S$72,"〇",参考資料２!$E$9:$E$72,"12藤井寺保健所")+COUNTIFS(参考資料２!$S$9:$S$72,"◎",参考資料２!$E$9:$E$72,"12藤井寺保健所")</f>
        <v>0</v>
      </c>
      <c r="U10" s="126">
        <f>COUNTIFS(参考資料２!$T$9:$T$72,"〇",参考資料２!$E$9:$E$72,"12藤井寺保健所")+COUNTIFS(参考資料２!$T$9:$T$72,"◎",参考資料２!$E$9:$E$72,"12藤井寺保健所")</f>
        <v>0</v>
      </c>
      <c r="V10" s="126">
        <f>COUNTIFS(参考資料２!$U$9:$U$72,"〇",参考資料２!$E$9:$E$72,"12藤井寺保健所")+COUNTIFS(参考資料２!$U$9:$U$72,"◎",参考資料２!$E$9:$E$72,"12藤井寺保健所")</f>
        <v>0</v>
      </c>
      <c r="W10" s="126">
        <f>COUNTIFS(参考資料２!$V$9:$V$72,"〇",参考資料２!$E$9:$E$72,"12藤井寺保健所")+COUNTIFS(参考資料２!$V$9:$V$72,"◎",参考資料２!$E$9:$E$72,"12藤井寺保健所")</f>
        <v>0</v>
      </c>
      <c r="X10" s="126">
        <f>COUNTIFS(参考資料２!$W$9:$W$72,"〇",参考資料２!$E$9:$E$72,"12藤井寺保健所")+COUNTIFS(参考資料２!$W$9:$W$72,"◎",参考資料２!$E$9:$E$72,"12藤井寺保健所")</f>
        <v>0</v>
      </c>
      <c r="Y10" s="126">
        <f>COUNTIFS(参考資料２!$X$9:$X$72,"〇",参考資料２!$E$9:$E$72,"12藤井寺保健所")+COUNTIFS(参考資料２!$X$9:$X$72,"◎",参考資料２!$E$9:$E$72,"12藤井寺保健所")</f>
        <v>0</v>
      </c>
      <c r="Z10" s="126">
        <f>COUNTIFS(参考資料２!$Y$9:$Y$72,"〇",参考資料２!$E$9:$E$72,"12藤井寺保健所")+COUNTIFS(参考資料２!$Y$9:$Y$72,"◎",参考資料２!$E$9:$E$72,"12藤井寺保健所")</f>
        <v>5</v>
      </c>
      <c r="AA10" s="127">
        <f>COUNTIFS(参考資料２!$Z$9:$Z$72,"〇",参考資料２!$E$9:$E$72,"12藤井寺保健所")+COUNTIFS(参考資料２!$Z$9:$Z$72,"◎",参考資料２!$E$9:$E$72,"12藤井寺保健所")</f>
        <v>0</v>
      </c>
    </row>
    <row r="11" spans="2:27" ht="21" customHeight="1" x14ac:dyDescent="0.2">
      <c r="B11" s="189"/>
      <c r="C11" s="17" t="s">
        <v>139</v>
      </c>
      <c r="D11" s="23" t="s">
        <v>140</v>
      </c>
      <c r="E11" s="33" t="s">
        <v>72</v>
      </c>
      <c r="F11" s="27">
        <f t="shared" si="0"/>
        <v>1</v>
      </c>
      <c r="G11" s="2">
        <f>COUNTIFS(参考資料２!$F$9:$F$72,"◎",参考資料２!$E$9:$E$72,"13富田林保健所")</f>
        <v>1</v>
      </c>
      <c r="H11" s="3">
        <f>COUNTIFS(参考資料２!$F$9:$F$72,"○",参考資料２!$E$9:$E$72,"13富田林保健所")</f>
        <v>0</v>
      </c>
      <c r="I11" s="12">
        <f>COUNTIFS(参考資料２!$F$9:$F$72,"●",参考資料２!$E$9:$E$72,"13富田林保健所")</f>
        <v>1</v>
      </c>
      <c r="J11" s="125">
        <f>COUNTIFS(参考資料２!$I$9:$I$72,"〇",参考資料２!$E$9:$E$72,"13富田林保健所")+COUNTIFS(参考資料２!$I$9:$I$72,"◎",参考資料２!$E$9:$E$72,"13富田林保健所")</f>
        <v>0</v>
      </c>
      <c r="K11" s="126">
        <f>COUNTIFS(参考資料２!$J$9:$J$72,"〇",参考資料２!$E$9:$E$72,"13富田林保健所")+COUNTIFS(参考資料２!$J$9:$J$72,"◎",参考資料２!$E$9:$E$72,"13富田林保健所")</f>
        <v>0</v>
      </c>
      <c r="L11" s="126">
        <f>COUNTIFS(参考資料２!$K$9:$K$72,"〇",参考資料２!$E$9:$E$72,"13富田林保健所")+COUNTIFS(参考資料２!$K$9:$K$72,"◎",参考資料２!$E$9:$E$72,"13富田林保健所")</f>
        <v>0</v>
      </c>
      <c r="M11" s="126">
        <f>COUNTIFS(参考資料２!$L$9:$L$72,"〇",参考資料２!$E$9:$E$72,"13富田林保健所")+COUNTIFS(参考資料２!$L$9:$L$72,"◎",参考資料２!$E$9:$E$72,"13富田林保健所")</f>
        <v>0</v>
      </c>
      <c r="N11" s="126">
        <f>COUNTIFS(参考資料２!$M$9:$M$72,"〇",参考資料２!$E$9:$E$72,"13富田林保健所")+COUNTIFS(参考資料２!$M$9:$M$72,"◎",参考資料２!$E$9:$E$72,"13富田林保健所")</f>
        <v>0</v>
      </c>
      <c r="O11" s="126">
        <f>COUNTIFS(参考資料２!$N$9:$N$72,"〇",参考資料２!$E$9:$E$72,"13富田林保健所")+COUNTIFS(参考資料２!$N$9:$N$72,"◎",参考資料２!$E$9:$E$72,"13富田林保健所")</f>
        <v>0</v>
      </c>
      <c r="P11" s="126">
        <f>COUNTIFS(参考資料２!$O$9:$O$72,"〇",参考資料２!$E$9:$E$72,"13富田林保健所")+COUNTIFS(参考資料２!$O$9:$O$72,"◎",参考資料２!$E$9:$E$72,"13富田林保健所")</f>
        <v>0</v>
      </c>
      <c r="Q11" s="126">
        <f>COUNTIFS(参考資料２!$P$9:$P$72,"〇",参考資料２!$E$9:$E$72,"13富田林保健所")+COUNTIFS(参考資料２!$P$9:$P$72,"◎",参考資料２!$E$9:$E$72,"13富田林保健所")</f>
        <v>0</v>
      </c>
      <c r="R11" s="126">
        <f>COUNTIFS(参考資料２!$Q$9:$Q$72,"〇",参考資料２!$E$9:$E$72,"13富田林保健所")+COUNTIFS(参考資料２!$Q$9:$Q$72,"◎",参考資料２!$E$9:$E$72,"13富田林保健所")</f>
        <v>0</v>
      </c>
      <c r="S11" s="126">
        <f>COUNTIFS(参考資料２!$R$9:$R$72,"〇",参考資料２!$E$9:$E$72,"13富田林保健所")+COUNTIFS(参考資料２!$R$9:$R$72,"◎",参考資料２!$E$9:$E$72,"13富田林保健所")</f>
        <v>0</v>
      </c>
      <c r="T11" s="126">
        <f>COUNTIFS(参考資料２!$S$9:$S$72,"〇",参考資料２!$E$9:$E$72,"13富田林保健所")+COUNTIFS(参考資料２!$S$9:$S$72,"◎",参考資料２!$E$9:$E$72,"13富田林保健所")</f>
        <v>0</v>
      </c>
      <c r="U11" s="126">
        <f>COUNTIFS(参考資料２!$T$9:$T$72,"〇",参考資料２!$E$9:$E$72,"13富田林保健所")+COUNTIFS(参考資料２!$T$9:$T$72,"◎",参考資料２!$E$9:$E$72,"13富田林保健所")</f>
        <v>0</v>
      </c>
      <c r="V11" s="126">
        <f>COUNTIFS(参考資料２!$U$9:$U$72,"〇",参考資料２!$E$9:$E$72,"13富田林保健所")+COUNTIFS(参考資料２!$U$9:$U$72,"◎",参考資料２!$E$9:$E$72,"13富田林保健所")</f>
        <v>1</v>
      </c>
      <c r="W11" s="126">
        <f>COUNTIFS(参考資料２!$V$9:$V$72,"〇",参考資料２!$E$9:$E$72,"13富田林保健所")+COUNTIFS(参考資料２!$V$9:$V$72,"◎",参考資料２!$E$9:$E$72,"13富田林保健所")</f>
        <v>1</v>
      </c>
      <c r="X11" s="126">
        <f>COUNTIFS(参考資料２!$W$9:$W$72,"〇",参考資料２!$E$9:$E$72,"13富田林保健所")+COUNTIFS(参考資料２!$W$9:$W$72,"◎",参考資料２!$E$9:$E$72,"13富田林保健所")</f>
        <v>0</v>
      </c>
      <c r="Y11" s="126">
        <f>COUNTIFS(参考資料２!$X$9:$X$72,"〇",参考資料２!$E$9:$E$72,"13富田林保健所")+COUNTIFS(参考資料２!$X$9:$X$72,"◎",参考資料２!$E$9:$E$72,"13富田林保健所")</f>
        <v>1</v>
      </c>
      <c r="Z11" s="126">
        <f>COUNTIFS(参考資料２!$Y$9:$Y$72,"〇",参考資料２!$E$9:$E$72,"13富田林保健所")+COUNTIFS(参考資料２!$Y$9:$Y$72,"◎",参考資料２!$E$9:$E$72,"13富田林保健所")</f>
        <v>1</v>
      </c>
      <c r="AA11" s="127">
        <f>COUNTIFS(参考資料２!$Z$9:$Z$72,"〇",参考資料２!$E$9:$E$72,"13富田林保健所")+COUNTIFS(参考資料２!$Z$9:$Z$72,"◎",参考資料２!$E$9:$E$72,"13富田林保健所")</f>
        <v>0</v>
      </c>
    </row>
    <row r="12" spans="2:27" ht="21" customHeight="1" x14ac:dyDescent="0.2">
      <c r="B12" s="189"/>
      <c r="C12" s="17" t="s">
        <v>143</v>
      </c>
      <c r="D12" s="23" t="s">
        <v>144</v>
      </c>
      <c r="E12" s="33" t="s">
        <v>28</v>
      </c>
      <c r="F12" s="27">
        <f>SUM(G12:H12)</f>
        <v>2</v>
      </c>
      <c r="G12" s="2">
        <f>COUNTIFS(参考資料２!$F$9:$F$72,"◎",参考資料２!$E$9:$E$72,"15和泉保健所")</f>
        <v>1</v>
      </c>
      <c r="H12" s="3">
        <f>COUNTIFS(参考資料２!$F$9:$F$72,"○",参考資料２!$E$9:$E$72,"15和泉保健所")</f>
        <v>1</v>
      </c>
      <c r="I12" s="12">
        <f>COUNTIFS(参考資料２!$F$9:$F$72,"●",参考資料２!$E$9:$E$72,"15和泉保健所")</f>
        <v>2</v>
      </c>
      <c r="J12" s="125">
        <f>COUNTIFS(参考資料２!$I$9:$I$72,"〇",参考資料２!$E$9:$E$72,"15和泉保健所")+COUNTIFS(参考資料２!$I$9:$I$72,"◎",参考資料２!$E$9:$E$72,"15和泉保健所")</f>
        <v>4</v>
      </c>
      <c r="K12" s="126">
        <f>COUNTIFS(参考資料２!$J$9:$J$72,"〇",参考資料２!$E$9:$E$72,"15和泉保健所")+COUNTIFS(参考資料２!$J$9:$J$72,"◎",参考資料２!$E$9:$E$72,"15和泉保健所")</f>
        <v>4</v>
      </c>
      <c r="L12" s="126">
        <f>COUNTIFS(参考資料２!$K$9:$K$72,"〇",参考資料２!$E$9:$E$72,"15和泉保健所")+COUNTIFS(参考資料２!$K$9:$K$72,"◎",参考資料２!$E$9:$E$72,"15和泉保健所")</f>
        <v>4</v>
      </c>
      <c r="M12" s="126">
        <f>COUNTIFS(参考資料２!$L$9:$L$72,"〇",参考資料２!$E$9:$E$72,"15和泉保健所")+COUNTIFS(参考資料２!$L$9:$L$72,"◎",参考資料２!$E$9:$E$72,"15和泉保健所")</f>
        <v>4</v>
      </c>
      <c r="N12" s="126">
        <f>COUNTIFS(参考資料２!$M$9:$M$72,"〇",参考資料２!$E$9:$E$72,"15和泉保健所")+COUNTIFS(参考資料２!$M$9:$M$72,"◎",参考資料２!$E$9:$E$72,"15和泉保健所")</f>
        <v>4</v>
      </c>
      <c r="O12" s="126">
        <f>COUNTIFS(参考資料２!$N$9:$N$72,"〇",参考資料２!$E$9:$E$72,"15和泉保健所")+COUNTIFS(参考資料２!$N$9:$N$72,"◎",参考資料２!$E$9:$E$72,"15和泉保健所")</f>
        <v>4</v>
      </c>
      <c r="P12" s="126">
        <f>COUNTIFS(参考資料２!$O$9:$O$72,"〇",参考資料２!$E$9:$E$72,"15和泉保健所")+COUNTIFS(参考資料２!$O$9:$O$72,"◎",参考資料２!$E$9:$E$72,"15和泉保健所")</f>
        <v>4</v>
      </c>
      <c r="Q12" s="126">
        <f>COUNTIFS(参考資料２!$P$9:$P$72,"〇",参考資料２!$E$9:$E$72,"15和泉保健所")+COUNTIFS(参考資料２!$P$9:$P$72,"◎",参考資料２!$E$9:$E$72,"15和泉保健所")</f>
        <v>4</v>
      </c>
      <c r="R12" s="126">
        <f>COUNTIFS(参考資料２!$Q$9:$Q$72,"〇",参考資料２!$E$9:$E$72,"15和泉保健所")+COUNTIFS(参考資料２!$Q$9:$Q$72,"◎",参考資料２!$E$9:$E$72,"15和泉保健所")</f>
        <v>4</v>
      </c>
      <c r="S12" s="126">
        <f>COUNTIFS(参考資料２!$R$9:$R$72,"〇",参考資料２!$E$9:$E$72,"15和泉保健所")+COUNTIFS(参考資料２!$R$9:$R$72,"◎",参考資料２!$E$9:$E$72,"15和泉保健所")</f>
        <v>0</v>
      </c>
      <c r="T12" s="126">
        <f>COUNTIFS(参考資料２!$S$9:$S$72,"〇",参考資料２!$E$9:$E$72,"15和泉保健所")+COUNTIFS(参考資料２!$S$9:$S$72,"◎",参考資料２!$E$9:$E$72,"15和泉保健所")</f>
        <v>1</v>
      </c>
      <c r="U12" s="126">
        <f>COUNTIFS(参考資料２!$T$9:$T$72,"〇",参考資料２!$E$9:$E$72,"15和泉保健所")+COUNTIFS(参考資料２!$T$9:$T$72,"◎",参考資料２!$E$9:$E$72,"15和泉保健所")</f>
        <v>0</v>
      </c>
      <c r="V12" s="126">
        <f>COUNTIFS(参考資料２!$U$9:$U$72,"〇",参考資料２!$E$9:$E$72,"15和泉保健所")+COUNTIFS(参考資料２!$U$9:$U$72,"◎",参考資料２!$E$9:$E$72,"15和泉保健所")</f>
        <v>4</v>
      </c>
      <c r="W12" s="126">
        <f>COUNTIFS(参考資料２!$V$9:$V$72,"〇",参考資料２!$E$9:$E$72,"15和泉保健所")+COUNTIFS(参考資料２!$V$9:$V$72,"◎",参考資料２!$E$9:$E$72,"15和泉保健所")</f>
        <v>4</v>
      </c>
      <c r="X12" s="126">
        <f>COUNTIFS(参考資料２!$W$9:$W$72,"〇",参考資料２!$E$9:$E$72,"15和泉保健所")+COUNTIFS(参考資料２!$W$9:$W$72,"◎",参考資料２!$E$9:$E$72,"15和泉保健所")</f>
        <v>0</v>
      </c>
      <c r="Y12" s="126">
        <f>COUNTIFS(参考資料２!$X$9:$X$72,"〇",参考資料２!$E$9:$E$72,"15和泉保健所")+COUNTIFS(参考資料２!$X$9:$X$72,"◎",参考資料２!$E$9:$E$72,"15和泉保健所")</f>
        <v>3</v>
      </c>
      <c r="Z12" s="126">
        <f>COUNTIFS(参考資料２!$Y$9:$Y$72,"〇",参考資料２!$E$9:$E$72,"15和泉保健所")+COUNTIFS(参考資料２!$Y$9:$Y$72,"◎",参考資料２!$E$9:$E$72,"15和泉保健所")</f>
        <v>4</v>
      </c>
      <c r="AA12" s="127">
        <f>COUNTIFS(参考資料２!$Z$9:$Z$72,"〇",参考資料２!$E$9:$E$72,"15和泉保健所")+COUNTIFS(参考資料２!$Z$9:$Z$72,"◎",参考資料２!$E$9:$E$72,"15和泉保健所")</f>
        <v>0</v>
      </c>
    </row>
    <row r="13" spans="2:27" ht="21" customHeight="1" x14ac:dyDescent="0.2">
      <c r="B13" s="189"/>
      <c r="C13" s="17" t="s">
        <v>143</v>
      </c>
      <c r="D13" s="23" t="s">
        <v>145</v>
      </c>
      <c r="E13" s="33" t="s">
        <v>72</v>
      </c>
      <c r="F13" s="27">
        <f t="shared" si="0"/>
        <v>1</v>
      </c>
      <c r="G13" s="2">
        <f>COUNTIFS(参考資料２!$F$9:$F$72,"◎",参考資料２!$E$9:$E$72,"16岸和田保健所")</f>
        <v>1</v>
      </c>
      <c r="H13" s="3">
        <f>COUNTIFS(参考資料２!$F$9:$F$72,"○",参考資料２!$E$9:$E$72,"16岸和田保健所")</f>
        <v>0</v>
      </c>
      <c r="I13" s="13">
        <f>COUNTIFS(参考資料２!$F$9:$F$72,"●",参考資料２!$E$9:$E$72,"16岸和田保健所")</f>
        <v>4</v>
      </c>
      <c r="J13" s="125">
        <f>COUNTIFS(参考資料２!$I$9:$I$72,"〇",参考資料２!$E$9:$E$72,"16岸和田保健所")+COUNTIFS(参考資料２!$I$9:$I$72,"◎",参考資料２!$E$9:$E$72,"16岸和田保健所")</f>
        <v>4</v>
      </c>
      <c r="K13" s="126">
        <f>COUNTIFS(参考資料２!$J$9:$J$72,"〇",参考資料２!$E$9:$E$72,"16岸和田保健所")+COUNTIFS(参考資料２!$J$9:$J$72,"◎",参考資料２!$E$9:$E$72,"16岸和田保健所")</f>
        <v>3</v>
      </c>
      <c r="L13" s="126">
        <f>COUNTIFS(参考資料２!$K$9:$K$72,"〇",参考資料２!$E$9:$E$72,"16岸和田保健所")+COUNTIFS(参考資料２!$K$9:$K$72,"◎",参考資料２!$E$9:$E$72,"16岸和田保健所")</f>
        <v>3</v>
      </c>
      <c r="M13" s="126">
        <f>COUNTIFS(参考資料２!$L$9:$L$72,"〇",参考資料２!$E$9:$E$72,"16岸和田保健所")+COUNTIFS(参考資料２!$L$9:$L$72,"◎",参考資料２!$E$9:$E$72,"16岸和田保健所")</f>
        <v>3</v>
      </c>
      <c r="N13" s="126">
        <f>COUNTIFS(参考資料２!$M$9:$M$72,"〇",参考資料２!$E$9:$E$72,"16岸和田保健所")+COUNTIFS(参考資料２!$M$9:$M$72,"◎",参考資料２!$E$9:$E$72,"16岸和田保健所")</f>
        <v>5</v>
      </c>
      <c r="O13" s="126">
        <f>COUNTIFS(参考資料２!$N$9:$N$72,"〇",参考資料２!$E$9:$E$72,"16岸和田保健所")+COUNTIFS(参考資料２!$N$9:$N$72,"◎",参考資料２!$E$9:$E$72,"16岸和田保健所")</f>
        <v>3</v>
      </c>
      <c r="P13" s="126">
        <f>COUNTIFS(参考資料２!$O$9:$O$72,"〇",参考資料２!$E$9:$E$72,"16岸和田保健所")+COUNTIFS(参考資料２!$O$9:$O$72,"◎",参考資料２!$E$9:$E$72,"16岸和田保健所")</f>
        <v>4</v>
      </c>
      <c r="Q13" s="126">
        <f>COUNTIFS(参考資料２!$P$9:$P$72,"〇",参考資料２!$E$9:$E$72,"16岸和田保健所")+COUNTIFS(参考資料２!$P$9:$P$72,"◎",参考資料２!$E$9:$E$72,"16岸和田保健所")</f>
        <v>3</v>
      </c>
      <c r="R13" s="126">
        <f>COUNTIFS(参考資料２!$Q$9:$Q$72,"〇",参考資料２!$E$9:$E$72,"16岸和田保健所")+COUNTIFS(参考資料２!$Q$9:$Q$72,"◎",参考資料２!$E$9:$E$72,"16岸和田保健所")</f>
        <v>4</v>
      </c>
      <c r="S13" s="126">
        <f>COUNTIFS(参考資料２!$R$9:$R$72,"〇",参考資料２!$E$9:$E$72,"16岸和田保健所")+COUNTIFS(参考資料２!$R$9:$R$72,"◎",参考資料２!$E$9:$E$72,"16岸和田保健所")</f>
        <v>0</v>
      </c>
      <c r="T13" s="126">
        <f>COUNTIFS(参考資料２!$S$9:$S$72,"〇",参考資料２!$E$9:$E$72,"16岸和田保健所")+COUNTIFS(参考資料２!$S$9:$S$72,"◎",参考資料２!$E$9:$E$72,"16岸和田保健所")</f>
        <v>0</v>
      </c>
      <c r="U13" s="126">
        <f>COUNTIFS(参考資料２!$T$9:$T$72,"〇",参考資料２!$E$9:$E$72,"16岸和田保健所")+COUNTIFS(参考資料２!$T$9:$T$72,"◎",参考資料２!$E$9:$E$72,"16岸和田保健所")</f>
        <v>0</v>
      </c>
      <c r="V13" s="126">
        <f>COUNTIFS(参考資料２!$U9:$U$72,"〇",参考資料２!$E$9:$E$72,"16岸和田保健所")+COUNTIFS(参考資料２!$U$9:$U$72,"◎",参考資料２!$E$9:$E$72,"16岸和田保健所")</f>
        <v>3</v>
      </c>
      <c r="W13" s="126">
        <f>COUNTIFS(参考資料２!$V$9:$V$72,"〇",参考資料２!$E$9:$E$72,"16岸和田保健所")+COUNTIFS(参考資料２!$V$9:$V$72,"◎",参考資料２!$E$9:$E$72,"16岸和田保健所")</f>
        <v>4</v>
      </c>
      <c r="X13" s="126">
        <f>COUNTIFS(参考資料２!$W$9:$W$72,"〇",参考資料２!$E$9:$E$72,"16岸和田保健所")+COUNTIFS(参考資料２!$W$9:$W$72,"◎",参考資料２!$E$9:$E$72,"16岸和田保健所")</f>
        <v>0</v>
      </c>
      <c r="Y13" s="126">
        <f>COUNTIFS(参考資料２!$X$9:$X$72,"〇",参考資料２!$E$9:$E$72,"16岸和田保健所")+COUNTIFS(参考資料２!$X$9:$X$72,"◎",参考資料２!$E$9:$E$72,"16岸和田保健所")</f>
        <v>4</v>
      </c>
      <c r="Z13" s="126">
        <f>COUNTIFS(参考資料２!$Y$9:$Y$72,"〇",参考資料２!$E$9:$E$72,"16岸和田保健所")+COUNTIFS(参考資料２!$Y$9:$Y$72,"◎",参考資料２!$E$9:$E$72,"16岸和田保健所")</f>
        <v>3</v>
      </c>
      <c r="AA13" s="127">
        <f>COUNTIFS(参考資料２!$Z$9:$Z$72,"〇",参考資料２!$E$9:$E$72,"16岸和田保健所")+COUNTIFS(参考資料２!$Z$9:$Z$72,"◎",参考資料２!$E$9:$E$72,"16岸和田保健所")</f>
        <v>0</v>
      </c>
    </row>
    <row r="14" spans="2:27" ht="21" customHeight="1" thickBot="1" x14ac:dyDescent="0.25">
      <c r="B14" s="190"/>
      <c r="C14" s="49" t="s">
        <v>143</v>
      </c>
      <c r="D14" s="50" t="s">
        <v>146</v>
      </c>
      <c r="E14" s="51" t="s">
        <v>72</v>
      </c>
      <c r="F14" s="52">
        <f t="shared" si="0"/>
        <v>1</v>
      </c>
      <c r="G14" s="53">
        <f>COUNTIFS(参考資料２!$F$9:$F$72,"◎",参考資料２!$E$9:$E$72,"17泉佐野保健所")</f>
        <v>1</v>
      </c>
      <c r="H14" s="54">
        <f>COUNTIFS(参考資料２!$F$9:$F$72,"○",参考資料２!$E$9:$E$72,"17泉佐野保健所")</f>
        <v>0</v>
      </c>
      <c r="I14" s="55">
        <f>COUNTIFS(参考資料２!$F$9:$F$72,"●",参考資料２!$E$9:$E$72,"17泉佐野保健所")</f>
        <v>3</v>
      </c>
      <c r="J14" s="128">
        <f>COUNTIFS(参考資料２!$I$9:$I$72,"〇",参考資料２!$E$9:$E$72,"17泉佐野保健所")+COUNTIFS(参考資料２!$I$9:$I$72,"◎",参考資料２!$E$9:$E$72,"17泉佐野保健所")</f>
        <v>3</v>
      </c>
      <c r="K14" s="129">
        <f>COUNTIFS(参考資料２!$J$9:$J$72,"〇",参考資料２!$E$9:$E$72,"17泉佐野保健所")+COUNTIFS(参考資料２!$J$9:$J$72,"◎",参考資料２!$E$9:$E$72,"17泉佐野保健所")</f>
        <v>2</v>
      </c>
      <c r="L14" s="129">
        <f>COUNTIFS(参考資料２!$K$9:$K$72,"〇",参考資料２!$E$9:$E$72,"17泉佐野保健所")+COUNTIFS(参考資料２!$K$9:$K$72,"◎",参考資料２!$E$9:$E$72,"17泉佐野保健所")</f>
        <v>0</v>
      </c>
      <c r="M14" s="129">
        <f>COUNTIFS(参考資料２!$L$9:$L$72,"〇",参考資料２!$E$9:$E$72,"17泉佐野保健所")+COUNTIFS(参考資料２!$L$9:$L$72,"◎",参考資料２!$E$9:$E$72,"17泉佐野保健所")</f>
        <v>1</v>
      </c>
      <c r="N14" s="129">
        <f>COUNTIFS(参考資料２!$M$9:$M$72,"〇",参考資料２!$E$9:$E$72,"17泉佐野保健所")+COUNTIFS(参考資料２!$M$9:$M$72,"◎",参考資料２!$E$9:$E$72,"17泉佐野保健所")</f>
        <v>4</v>
      </c>
      <c r="O14" s="129">
        <f>COUNTIFS(参考資料２!$N$9:$N$72,"〇",参考資料２!$E$9:$E$72,"17泉佐野保健所")+COUNTIFS(参考資料２!$N$9:$N$72,"◎",参考資料２!$E$9:$E$72,"17泉佐野保健所")</f>
        <v>0</v>
      </c>
      <c r="P14" s="129">
        <f>COUNTIFS(参考資料２!$O$9:$O$72,"〇",参考資料２!$E$9:$E$72,"17泉佐野保健所")+COUNTIFS(参考資料２!$O$9:$O$72,"◎",参考資料２!$E$9:$E$72,"17泉佐野保健所")</f>
        <v>1</v>
      </c>
      <c r="Q14" s="129">
        <f>COUNTIFS(参考資料２!$P$9:$P$72,"〇",参考資料２!$E$9:$E$72,"17泉佐野保健所")+COUNTIFS(参考資料２!$P$9:$P$72,"◎",参考資料２!$E$9:$E$72,"17泉佐野保健所")</f>
        <v>1</v>
      </c>
      <c r="R14" s="129">
        <f>COUNTIFS(参考資料２!$Q$9:$Q$72,"〇",参考資料２!$E$9:$E$72,"17泉佐野保健所")+COUNTIFS(参考資料２!$Q$9:$Q$72,"◎",参考資料２!$E$9:$E$72,"17泉佐野保健所")</f>
        <v>1</v>
      </c>
      <c r="S14" s="129">
        <f>COUNTIFS(参考資料２!$R$9:$R$72,"〇",参考資料２!$E$9:$E$72,"17泉佐野保健所")+COUNTIFS(参考資料２!$R$9:$R$72,"◎",参考資料２!$E$9:$E$72,"17泉佐野保健所")</f>
        <v>0</v>
      </c>
      <c r="T14" s="129">
        <f>COUNTIFS(参考資料２!$S$9:$S$72,"〇",参考資料２!$E$9:$E$72,"17泉佐野保健所")+COUNTIFS(参考資料２!$S$9:$S$72,"◎",参考資料２!$E$9:$E$72,"17泉佐野保健所")</f>
        <v>2</v>
      </c>
      <c r="U14" s="129">
        <f>COUNTIFS(参考資料２!$T$9:$T$72,"〇",参考資料２!$E$9:$E$72,"17泉佐野保健所")+COUNTIFS(参考資料２!$T$9:$T$72,"◎",参考資料２!$E$9:$E$72,"17泉佐野保健所")</f>
        <v>0</v>
      </c>
      <c r="V14" s="129">
        <f>COUNTIFS(参考資料２!$U$9:$U$72,"〇",参考資料２!$E$9:$E$72,"17泉佐野保健所")+COUNTIFS(参考資料２!$U$9:$U$72,"◎",参考資料２!$E$9:$E$72,"17泉佐野保健所")</f>
        <v>1</v>
      </c>
      <c r="W14" s="129">
        <f>COUNTIFS(参考資料２!$V$9:$V$72,"〇",参考資料２!$E$9:$E$72,"17泉佐野保健所")+COUNTIFS(参考資料２!$V$9:$V$72,"◎",参考資料２!$E$9:$E$72,"17泉佐野保健所")</f>
        <v>1</v>
      </c>
      <c r="X14" s="129">
        <f>COUNTIFS(参考資料２!$W$9:$W$72,"〇",参考資料２!$E$9:$E$72,"17泉佐野保健所")+COUNTIFS(参考資料２!$W$9:$W$72,"◎",参考資料２!$E$9:$E$72,"17泉佐野保健所")</f>
        <v>0</v>
      </c>
      <c r="Y14" s="129">
        <f>COUNTIFS(参考資料２!$X$9:$X$72,"〇",参考資料２!$E$9:$E$72,"17泉佐野保健所")+COUNTIFS(参考資料２!$X$9:$X$72,"◎",参考資料２!$E$9:$E$72,"17泉佐野保健所")</f>
        <v>2</v>
      </c>
      <c r="Z14" s="129">
        <f>COUNTIFS(参考資料２!$Y$9:$Y$72,"〇",参考資料２!$E$9:$E$72,"17泉佐野保健所")+COUNTIFS(参考資料２!$Y$9:$Y$72,"◎",参考資料２!$E$9:$E$72,"17泉佐野保健所")</f>
        <v>1</v>
      </c>
      <c r="AA14" s="130">
        <f>COUNTIFS(参考資料２!$Z$9:$Z$72,"〇",参考資料２!$E$9:$E$72,"17泉佐野保健所")+COUNTIFS(参考資料２!$Z$9:$Z$72,"◎",参考資料２!$E$9:$E$72,"17泉佐野保健所")</f>
        <v>2</v>
      </c>
    </row>
    <row r="15" spans="2:27" ht="21" customHeight="1" x14ac:dyDescent="0.2">
      <c r="B15" s="189" t="s">
        <v>249</v>
      </c>
      <c r="C15" s="19" t="s">
        <v>123</v>
      </c>
      <c r="D15" s="22" t="s">
        <v>125</v>
      </c>
      <c r="E15" s="32" t="s">
        <v>119</v>
      </c>
      <c r="F15" s="26">
        <f t="shared" ref="F15:F23" si="1">SUM(G15:H15)</f>
        <v>1</v>
      </c>
      <c r="G15" s="36">
        <f>COUNTIFS(参考資料２!$F$9:$F$72,"◎",参考資料２!$E$9:$E$72,"02吹田市")</f>
        <v>0</v>
      </c>
      <c r="H15" s="37">
        <f>COUNTIFS(参考資料２!$F$9:$F72,"○",参考資料２!$E$9:$E$72,"02吹田市")</f>
        <v>1</v>
      </c>
      <c r="I15" s="38">
        <f>COUNTIFS(参考資料２!$F$9:$F$72,"●",参考資料２!$E$9:$E$72,"02吹田市")</f>
        <v>0</v>
      </c>
      <c r="J15" s="131">
        <f>COUNTIFS(参考資料２!$I$9:$I$72,"〇",参考資料２!$E$9:$E$72,"02吹田市")+COUNTIFS(参考資料２!$I$9:$I$72,"◎",参考資料２!$E$9:$E$72,"02吹田市")</f>
        <v>1</v>
      </c>
      <c r="K15" s="132">
        <f>COUNTIFS(参考資料２!$J$9:$J$72,"〇",参考資料２!$E$9:$E$72,"02吹田市")+COUNTIFS(参考資料２!$J$9:$J$72,"◎",参考資料２!$E$9:$E$72,"02吹田市")</f>
        <v>1</v>
      </c>
      <c r="L15" s="132">
        <f>COUNTIFS(参考資料２!$K$9:$K$72,"〇",参考資料２!$E$9:$E$72,"02吹田市")+COUNTIFS(参考資料２!$K$9:$K$72,"◎",参考資料２!$E$9:$E$72,"02吹田市")</f>
        <v>1</v>
      </c>
      <c r="M15" s="132">
        <f>COUNTIFS(参考資料２!$L$9:$L$72,"〇",参考資料２!$E$9:$E$72,"02吹田市")+COUNTIFS(参考資料２!$L$9:$L$72,"◎",参考資料２!$E$9:$E$72,"02吹田市")</f>
        <v>1</v>
      </c>
      <c r="N15" s="132">
        <f>COUNTIFS(参考資料２!$M$9:$M$72,"〇",参考資料２!$E$9:$E$72,"02吹田市")+COUNTIFS(参考資料２!$M$9:$M$72,"◎",参考資料２!$E$9:$E$72,"02吹田市")</f>
        <v>1</v>
      </c>
      <c r="O15" s="132">
        <f>COUNTIFS(参考資料２!$N$9:$N$72,"〇",参考資料２!$E$9:$E$72,"02吹田市")+COUNTIFS(参考資料２!$N$9:$N$72,"◎",参考資料２!$E$9:$E$72,"02吹田市")</f>
        <v>1</v>
      </c>
      <c r="P15" s="132">
        <f>COUNTIFS(参考資料２!$O$9:$O$72,"〇",参考資料２!$E$9:$E$72,"02吹田市")+COUNTIFS(参考資料２!$O$9:$O$72,"◎",参考資料２!$E$9:$E$72,"02吹田市")</f>
        <v>1</v>
      </c>
      <c r="Q15" s="132">
        <f>COUNTIFS(参考資料２!$P$9:$P$72,"〇",参考資料２!$E$9:$E$72,"02吹田市")+COUNTIFS(参考資料２!$P$9:$P$72,"◎",参考資料２!$E$9:$E$72,"02吹田市")</f>
        <v>1</v>
      </c>
      <c r="R15" s="132">
        <f>COUNTIFS(参考資料２!$Q$9:$Q$72,"〇",参考資料２!$E$9:$E$72,"02吹田市")+COUNTIFS(参考資料２!$Q$9:$Q$72,"◎",参考資料２!$E$9:$E$72,"02吹田市")</f>
        <v>1</v>
      </c>
      <c r="S15" s="132">
        <f>COUNTIFS(参考資料２!$R$9:$R$72,"〇",参考資料２!$E$9:$E$72,"02吹田市")+COUNTIFS(参考資料２!$R$9:$R$72,"◎",参考資料２!$E$9:$E$72,"02吹田市")</f>
        <v>0</v>
      </c>
      <c r="T15" s="132">
        <f>COUNTIFS(参考資料２!$S$9:$S$72,"〇",参考資料２!$E$9:$E$72,"02吹田市")+COUNTIFS(参考資料２!$S$9:$S$72,"◎",参考資料２!$E$9:$E$72,"02吹田市")</f>
        <v>0</v>
      </c>
      <c r="U15" s="132">
        <f>COUNTIFS(参考資料２!$T$9:$T$72,"〇",参考資料２!$E$9:$E$72,"02吹田市")+COUNTIFS(参考資料２!$T$9:$T$72,"◎",参考資料２!$E$9:$E$72,"02吹田市")</f>
        <v>0</v>
      </c>
      <c r="V15" s="132">
        <f>COUNTIFS(参考資料２!$U$9:$U$72,"〇",参考資料２!$E$9:$E$72,"02吹田市")+COUNTIFS(参考資料２!$U$9:$U$72,"◎",参考資料２!$E$9:$E$72,"02吹田市")</f>
        <v>1</v>
      </c>
      <c r="W15" s="132">
        <f>COUNTIFS(参考資料２!$V$9:$V$72,"〇",参考資料２!$E$9:$E$72,"02吹田市")+COUNTIFS(参考資料２!$V$9:$V$72,"◎",参考資料２!$E$9:$E$72,"02吹田市")</f>
        <v>1</v>
      </c>
      <c r="X15" s="132">
        <f>COUNTIFS(参考資料２!$W$9:$W$72,"〇",参考資料２!$E$9:$E$72,"02吹田市")+COUNTIFS(参考資料２!$W$9:$W$72,"◎",参考資料２!$E$9:$E$72,"02吹田市")</f>
        <v>0</v>
      </c>
      <c r="Y15" s="132">
        <f>COUNTIFS(参考資料２!$X$9:$X$72,"〇",参考資料２!$E$9:$E$72,"02吹田市")+COUNTIFS(参考資料２!$X$9:$X$72,"◎",参考資料２!$E$9:$E$72,"02吹田市")</f>
        <v>1</v>
      </c>
      <c r="Z15" s="132">
        <f>COUNTIFS(参考資料２!$Y$9:$Y$72,"〇",参考資料２!$E$9:$E$72,"02吹田市")+COUNTIFS(参考資料２!$Y$9:$Y$72,"◎",参考資料２!$E$9:$E$72,"02吹田市")</f>
        <v>1</v>
      </c>
      <c r="AA15" s="133">
        <f>COUNTIFS(参考資料２!$Z$9:$Z$72,"〇",参考資料２!$E$9:$E$72,"02吹田市")+COUNTIFS(参考資料２!$Z$9:$Z$72,"◎",参考資料２!$E$9:$E$72,"02吹田市")</f>
        <v>0</v>
      </c>
    </row>
    <row r="16" spans="2:27" ht="21" customHeight="1" x14ac:dyDescent="0.2">
      <c r="B16" s="189"/>
      <c r="C16" s="17" t="s">
        <v>123</v>
      </c>
      <c r="D16" s="23" t="s">
        <v>126</v>
      </c>
      <c r="E16" s="33" t="s">
        <v>119</v>
      </c>
      <c r="F16" s="27">
        <f t="shared" si="1"/>
        <v>1</v>
      </c>
      <c r="G16" s="2">
        <f>COUNTIFS(参考資料２!$F$9:$F$72,"◎",参考資料２!$E$9:$E$72,"03豊中市保健所")</f>
        <v>0</v>
      </c>
      <c r="H16" s="3">
        <f>COUNTIFS(参考資料２!$F$9:$F72,"○",参考資料２!$E$9:$E$72,"03豊中市保健所")</f>
        <v>1</v>
      </c>
      <c r="I16" s="12">
        <f>COUNTIFS(参考資料２!$F$9:$F$72,"●",参考資料２!$E$9:$E$72,"03豊中市保健所")</f>
        <v>0</v>
      </c>
      <c r="J16" s="125">
        <f>COUNTIFS(参考資料２!$I$9:$I$72,"〇",参考資料２!$E$9:$E$72,"03豊中市保健所")+COUNTIFS(参考資料２!$I$9:$I$72,"◎",参考資料２!$E$9:$E$72,"03豊中市保健所")</f>
        <v>0</v>
      </c>
      <c r="K16" s="126">
        <f>COUNTIFS(参考資料２!$J$9:$J$72,"〇",参考資料２!$E$9:$E$72,"03豊中市保健所")+COUNTIFS(参考資料２!$J$9:$J$72,"◎",参考資料２!$E$9:$E$72,"03豊中市保健所")</f>
        <v>0</v>
      </c>
      <c r="L16" s="126">
        <f>COUNTIFS(参考資料２!$K$9:$K$72,"〇",参考資料２!$E$9:$E$72,"03豊中市保健所")+COUNTIFS(参考資料２!$K$9:$K$72,"◎",参考資料２!$E$9:$E$72,"03豊中市保健所")</f>
        <v>0</v>
      </c>
      <c r="M16" s="126">
        <f>COUNTIFS(参考資料２!$L$9:$L$72,"〇",参考資料２!$E$9:$E$72,"03豊中市保健所")+COUNTIFS(参考資料２!$L$9:$L$72,"◎",参考資料２!$E$9:$E$72,"03豊中市保健所")</f>
        <v>0</v>
      </c>
      <c r="N16" s="126">
        <f>COUNTIFS(参考資料２!$M$9:$M$72,"〇",参考資料２!$E$9:$E$72,"03豊中市保健所")+COUNTIFS(参考資料２!$M$9:$M$72,"◎",参考資料２!$E$9:$E$72,"03豊中市保健所")</f>
        <v>0</v>
      </c>
      <c r="O16" s="126">
        <f>COUNTIFS(参考資料２!$N$9:$N$72,"〇",参考資料２!$E$9:$E$72,"03豊中市保健所")+COUNTIFS(参考資料２!$N$9:$N$72,"◎",参考資料２!$E$9:$E$72,"03豊中市保健所")</f>
        <v>0</v>
      </c>
      <c r="P16" s="126">
        <f>COUNTIFS(参考資料２!$O$9:$O$72,"〇",参考資料２!$E$9:$E$72,"03豊中市保健所")+COUNTIFS(参考資料２!$O$9:$O$72,"◎",参考資料２!$E$9:$E$72,"03豊中市保健所")</f>
        <v>0</v>
      </c>
      <c r="Q16" s="126">
        <f>COUNTIFS(参考資料２!$P$9:$P$72,"〇",参考資料２!$E$9:$E$72,"03豊中市保健所")+COUNTIFS(参考資料２!$P$9:$P$72,"◎",参考資料２!$E$9:$E$72,"03豊中市保健所")</f>
        <v>1</v>
      </c>
      <c r="R16" s="126">
        <f>COUNTIFS(参考資料２!$Q$9:$Q$72,"〇",参考資料２!$E$9:$E$72,"03豊中市保健所")+COUNTIFS(参考資料２!$Q$9:$Q$72,"◎",参考資料２!$E$9:$E$72,"03豊中市保健所")</f>
        <v>0</v>
      </c>
      <c r="S16" s="126">
        <f>COUNTIFS(参考資料２!$R$9:$R$72,"〇",参考資料２!$E$9:$E$72,"03豊中市保健所")+COUNTIFS(参考資料２!$R$9:$R$72,"◎",参考資料２!$E$9:$E$72,"03豊中市保健所")</f>
        <v>0</v>
      </c>
      <c r="T16" s="126">
        <f>COUNTIFS(参考資料２!$S$9:$S$72,"〇",参考資料２!$E$9:$E$72,"03豊中市保健所")+COUNTIFS(参考資料２!$S$9:$S$72,"◎",参考資料２!$E$9:$E$72,"03豊中市保健所")</f>
        <v>0</v>
      </c>
      <c r="U16" s="126">
        <f>COUNTIFS(参考資料２!$T$9:$T$72,"〇",参考資料２!$E$9:$E$72,"03豊中市保健所")+COUNTIFS(参考資料２!$T$9:$T$72,"◎",参考資料２!$E$9:$E$72,"03豊中市保健所")</f>
        <v>0</v>
      </c>
      <c r="V16" s="126">
        <f>COUNTIFS(参考資料２!$U$9:$U$72,"〇",参考資料２!$E$9:$E$72,"03豊中市保健所")+COUNTIFS(参考資料２!$U$9:$U$72,"◎",参考資料２!$E$9:$E$72,"03豊中市保健所")</f>
        <v>0</v>
      </c>
      <c r="W16" s="126">
        <f>COUNTIFS(参考資料２!$V$9:$V$72,"〇",参考資料２!$E$9:$E$72,"03豊中市保健所")+COUNTIFS(参考資料２!$V$9:$V$72,"◎",参考資料２!$E$9:$E$72,"03豊中市保健所")</f>
        <v>0</v>
      </c>
      <c r="X16" s="126">
        <f>COUNTIFS(参考資料２!$W$9:$W$72,"〇",参考資料２!$E$9:$E$72,"03豊中市保健所")+COUNTIFS(参考資料２!$W$9:$W$72,"◎",参考資料２!$E$9:$E$72,"03豊中市保健所")</f>
        <v>0</v>
      </c>
      <c r="Y16" s="126">
        <f>COUNTIFS(参考資料２!$X$9:$X$72,"〇",参考資料２!$E$9:$E$72,"03豊中市保健所")+COUNTIFS(参考資料２!$X$9:$X$72,"◎",参考資料２!$E$9:$E$72,"03豊中市保健所")</f>
        <v>0</v>
      </c>
      <c r="Z16" s="126">
        <f>COUNTIFS(参考資料２!$Y$9:$Y$72,"〇",参考資料２!$E$9:$E$72,"03豊中市保健所")+COUNTIFS(参考資料２!$Y$9:$Y$72,"◎",参考資料２!$E$9:$E$72,"03豊中市保健所")</f>
        <v>0</v>
      </c>
      <c r="AA16" s="127">
        <f>COUNTIFS(参考資料２!$Z$9:$Z$72,"〇",参考資料２!$E$9:$E$72,"03豊中市保健所")+COUNTIFS(参考資料２!$Z$9:$Z$72,"◎",参考資料２!$E$9:$E$72,"03豊中市保健所")</f>
        <v>0</v>
      </c>
    </row>
    <row r="17" spans="2:27" ht="21" customHeight="1" x14ac:dyDescent="0.2">
      <c r="B17" s="189"/>
      <c r="C17" s="17" t="s">
        <v>127</v>
      </c>
      <c r="D17" s="23" t="s">
        <v>129</v>
      </c>
      <c r="E17" s="33" t="s">
        <v>119</v>
      </c>
      <c r="F17" s="27">
        <f t="shared" si="1"/>
        <v>1</v>
      </c>
      <c r="G17" s="2">
        <f>COUNTIFS(参考資料２!$F$9:$F$72,"◎",参考資料２!$E$9:$E$72,"05高槻市保健所")</f>
        <v>0</v>
      </c>
      <c r="H17" s="3">
        <f>COUNTIFS(参考資料２!$F$9:$F$72,"○",参考資料２!$E$9:$E$72,"05高槻市保健所")</f>
        <v>1</v>
      </c>
      <c r="I17" s="12">
        <f>COUNTIFS(参考資料２!$F$9:$F$72,"●",参考資料２!$E$9:$E$72,"05高槻市保健所")</f>
        <v>1</v>
      </c>
      <c r="J17" s="125">
        <f>COUNTIFS(参考資料２!$I$9:$I$72,"〇",参考資料２!$E$9:$E$72,"05高槻市保健所")+COUNTIFS(参考資料２!$I$9:$I$72,"◎",参考資料２!$E$9:$E$72,"05高槻市保健所")</f>
        <v>2</v>
      </c>
      <c r="K17" s="126">
        <f>COUNTIFS(参考資料２!$J$9:$J$72,"〇",参考資料２!$E$9:$E$72,"05高槻市保健所")+COUNTIFS(参考資料２!$J$9:$J$72,"◎",参考資料２!$E$9:$E$72,"05高槻市保健所")</f>
        <v>2</v>
      </c>
      <c r="L17" s="126">
        <f>COUNTIFS(参考資料２!$K$9:$K$72,"〇",参考資料２!$E$9:$E$72,"05高槻市保健所")+COUNTIFS(参考資料２!$K$9:$K$72,"◎",参考資料２!$E$9:$E$72,"05高槻市保健所")</f>
        <v>2</v>
      </c>
      <c r="M17" s="126">
        <f>COUNTIFS(参考資料２!$L$9:$L$72,"〇",参考資料２!$E$9:$E$72,"05高槻市保健所")+COUNTIFS(参考資料２!$L$9:$L$72,"◎",参考資料２!$E$9:$E$72,"05高槻市保健所")</f>
        <v>2</v>
      </c>
      <c r="N17" s="126">
        <f>COUNTIFS(参考資料２!$M$9:$M$72,"〇",参考資料２!$E$9:$E$72,"05高槻市保健所")+COUNTIFS(参考資料２!$M$9:$M$72,"◎",参考資料２!$E$9:$E$72,"05高槻市保健所")</f>
        <v>2</v>
      </c>
      <c r="O17" s="126">
        <f>COUNTIFS(参考資料２!$N$9:$N$72,"〇",参考資料２!$E$9:$E$72,"05高槻市保健所")+COUNTIFS(参考資料２!$N$9:$N$72,"◎",参考資料２!$E$9:$E$72,"05高槻市保健所")</f>
        <v>2</v>
      </c>
      <c r="P17" s="126">
        <f>COUNTIFS(参考資料２!$O$9:$O$72,"〇",参考資料２!$E$9:$E$72,"05高槻市保健所")+COUNTIFS(参考資料２!$O$9:$O$72,"◎",参考資料２!$E$9:$E$72,"05高槻市保健所")</f>
        <v>2</v>
      </c>
      <c r="Q17" s="126">
        <f>COUNTIFS(参考資料２!$P$9:$P$72,"〇",参考資料２!$E$9:$E$72,"05高槻市保健所")+COUNTIFS(参考資料２!$P$9:$P$72,"◎",参考資料２!$E$9:$E$72,"05高槻市保健所")</f>
        <v>2</v>
      </c>
      <c r="R17" s="126">
        <f>COUNTIFS(参考資料２!$Q$9:$Q$72,"〇",参考資料２!$E$9:$E$72,"05高槻市保健所")+COUNTIFS(参考資料２!$Q$9:$Q$72,"◎",参考資料２!$E$9:$E$72,"05高槻市保健所")</f>
        <v>2</v>
      </c>
      <c r="S17" s="126">
        <f>COUNTIFS(参考資料２!$R$9:$R$72,"〇",参考資料２!$E$9:$E$72,"05高槻市保健所")+COUNTIFS(参考資料２!$R$9:$R$72,"◎",参考資料２!$E$9:$E$72,"05高槻市保健所")</f>
        <v>2</v>
      </c>
      <c r="T17" s="126">
        <f>COUNTIFS(参考資料２!$S$9:$S$72,"〇",参考資料２!$E$9:$E$72,"05高槻市保健所")+COUNTIFS(参考資料２!$S$9:$S$72,"◎",参考資料２!$E$9:$E$72,"05高槻市保健所")</f>
        <v>2</v>
      </c>
      <c r="U17" s="126">
        <f>COUNTIFS(参考資料２!$T$9:$T$72,"〇",参考資料２!$E$9:$E$72,"05高槻市保健所")+COUNTIFS(参考資料２!$T$9:$T$72,"◎",参考資料２!$E$9:$E$72,"05高槻市保健所")</f>
        <v>2</v>
      </c>
      <c r="V17" s="126">
        <f>COUNTIFS(参考資料２!$U$9:$U$72,"〇",参考資料２!$E$9:$E$72,"05高槻市保健所")+COUNTIFS(参考資料２!$U$9:$U$72,"◎",参考資料２!$E$9:$E$72,"05高槻市保健所")</f>
        <v>2</v>
      </c>
      <c r="W17" s="126">
        <f>COUNTIFS(参考資料２!$V$9:$V$72,"〇",参考資料２!$E$9:$E$72,"05高槻市保健所")+COUNTIFS(参考資料２!$V9:$V$72,"◎",参考資料２!$E$9:$E$72,"05高槻市保健所")</f>
        <v>2</v>
      </c>
      <c r="X17" s="126">
        <f>COUNTIFS(参考資料２!$W$9:$W$72,"〇",参考資料２!$E$9:$E$72,"05高槻市保健所")+COUNTIFS(参考資料２!$W9:$W$72,"◎",参考資料２!$E$9:$E$72,"05高槻市保健所")</f>
        <v>2</v>
      </c>
      <c r="Y17" s="126">
        <f>COUNTIFS(参考資料２!$X$9:$X$72,"〇",参考資料２!$E$9:$E$72,"05高槻市保健所")+COUNTIFS(参考資料２!$X$9:$X$72,"◎",参考資料２!$E$9:$E$72,"05高槻市保健所")</f>
        <v>2</v>
      </c>
      <c r="Z17" s="126">
        <f>COUNTIFS(参考資料２!$Y$9:$Y72,"〇",参考資料２!$E$9:$E$72,"05高槻市保健所")+COUNTIFS(参考資料２!$Y9:$Y72,"◎",参考資料２!$E$9:$E$72,"05高槻市保健所")</f>
        <v>2</v>
      </c>
      <c r="AA17" s="127">
        <f>COUNTIFS(参考資料２!$Z$9:$Z72,"〇",参考資料２!$E$9:$E$72,"05高槻市保健所")+COUNTIFS(参考資料２!$Z9:$Z72,"◎",参考資料２!$E$9:$E$72,"05高槻市保健所")</f>
        <v>0</v>
      </c>
    </row>
    <row r="18" spans="2:27" ht="21" customHeight="1" x14ac:dyDescent="0.2">
      <c r="B18" s="189"/>
      <c r="C18" s="17" t="s">
        <v>130</v>
      </c>
      <c r="D18" s="23" t="s">
        <v>131</v>
      </c>
      <c r="E18" s="33" t="s">
        <v>28</v>
      </c>
      <c r="F18" s="27">
        <f t="shared" si="1"/>
        <v>2</v>
      </c>
      <c r="G18" s="2">
        <f>COUNTIFS(参考資料２!$F$9:$F$72,"◎",参考資料２!$E$9:$E$72,"06寝屋川市")</f>
        <v>1</v>
      </c>
      <c r="H18" s="3">
        <f>COUNTIFS(参考資料２!$F$9:$F$72,"○",参考資料２!$E$9:$E$72,"06寝屋川市")</f>
        <v>1</v>
      </c>
      <c r="I18" s="12">
        <f>COUNTIFS(参考資料２!$F$9:$F$72,"●",参考資料２!$E$9:$E$72,"06寝屋川市")</f>
        <v>5</v>
      </c>
      <c r="J18" s="125">
        <f>COUNTIFS(参考資料２!$I$9:$I$72,"〇",参考資料２!$E$9:$E$72,"06寝屋川市")+COUNTIFS(参考資料２!$I$9:$I$72,"◎",参考資料２!$E$9:$E$72,"06寝屋川市")</f>
        <v>4</v>
      </c>
      <c r="K18" s="126">
        <f>COUNTIFS(参考資料２!$J$9:$J$72,"〇",参考資料２!$E$9:$E$72,"06寝屋川市")+COUNTIFS(参考資料２!$J$9:$J$72,"◎",参考資料２!$E$9:$E$72,"06寝屋川市")</f>
        <v>3</v>
      </c>
      <c r="L18" s="126">
        <f>COUNTIFS(参考資料２!$K$9:$K$72,"〇",参考資料２!$E$9:$E$72,"06寝屋川市")+COUNTIFS(参考資料２!$K$9:$K$72,"◎",参考資料２!$E$9:$E$72,"06寝屋川市")</f>
        <v>0</v>
      </c>
      <c r="M18" s="126">
        <f>COUNTIFS(参考資料２!$L$9:$L$72,"〇",参考資料２!$E$9:$E$72,"06寝屋川市")+COUNTIFS(参考資料２!$L$9:$L$72,"◎",参考資料２!$E$9:$E$72,"06寝屋川市")</f>
        <v>0</v>
      </c>
      <c r="N18" s="126">
        <f>COUNTIFS(参考資料２!$M$9:$M$72,"〇",参考資料２!$E$9:$E$72,"06寝屋川市")+COUNTIFS(参考資料２!$M$9:$M$72,"◎",参考資料２!$E$9:$E$72,"06寝屋川市")</f>
        <v>3</v>
      </c>
      <c r="O18" s="126">
        <f>COUNTIFS(参考資料２!$N$9:$N$72,"〇",参考資料２!$E$9:$E$72,"06寝屋川市")+COUNTIFS(参考資料２!$N$9:$N$72,"◎",参考資料２!$E$9:$E$72,"06寝屋川市")</f>
        <v>2</v>
      </c>
      <c r="P18" s="126">
        <f>COUNTIFS(参考資料２!$O$9:$O$72,"〇",参考資料２!$E$9:$E$72,"06寝屋川市")+COUNTIFS(参考資料２!$O$9:$O$72,"◎",参考資料２!$E$9:$E$72,"06寝屋川市")</f>
        <v>5</v>
      </c>
      <c r="Q18" s="126">
        <f>COUNTIFS(参考資料２!$P$9:$P$72,"〇",参考資料２!$E$9:$E$72,"06寝屋川市")+COUNTIFS(参考資料２!$P$9:$P$72,"◎",参考資料２!$E$9:$E$72,"06寝屋川市")</f>
        <v>7</v>
      </c>
      <c r="R18" s="126">
        <f>COUNTIFS(参考資料２!$Q$9:$Q$72,"〇",参考資料２!$E$9:$E$72,"06寝屋川市")+COUNTIFS(参考資料２!$Q$9:$Q$72,"◎",参考資料２!$E$9:$E$72,"06寝屋川市")</f>
        <v>4</v>
      </c>
      <c r="S18" s="126">
        <f>COUNTIFS(参考資料２!$R$9:$R$72,"〇",参考資料２!$E$9:$E$72,"06寝屋川市")+COUNTIFS(参考資料２!$R$9:$R$72,"◎",参考資料２!$E$9:$E$72,"06寝屋川市")</f>
        <v>0</v>
      </c>
      <c r="T18" s="126">
        <f>COUNTIFS(参考資料２!$S$9:$S$72,"〇",参考資料２!$E$9:$E$72,"06寝屋川市")+COUNTIFS(参考資料２!$S$9:$S$72,"◎",参考資料２!$E$9:$E$72,"06寝屋川市")</f>
        <v>0</v>
      </c>
      <c r="U18" s="126">
        <f>COUNTIFS(参考資料２!$T$9:$T$72,"〇",参考資料２!$E$9:$E$72,"06寝屋川市")+COUNTIFS(参考資料２!$T$9:$T$72,"◎",参考資料２!$E$9:$E$72,"06寝屋川市")</f>
        <v>0</v>
      </c>
      <c r="V18" s="126">
        <f>COUNTIFS(参考資料２!$U$9:$U$72,"〇",参考資料２!$E$9:$E$72,"06寝屋川市")+COUNTIFS(参考資料２!$U$9:$U$72,"◎",参考資料２!$E$9:$E$72,"06寝屋川市")</f>
        <v>0</v>
      </c>
      <c r="W18" s="126">
        <f>COUNTIFS(参考資料２!$V$9:$V$72,"〇",参考資料２!$E$9:$E$72,"06寝屋川市")+COUNTIFS(参考資料２!$V$9:$V$72,"◎",参考資料２!$E$9:$E$72,"06寝屋川市")</f>
        <v>6</v>
      </c>
      <c r="X18" s="126">
        <f>COUNTIFS(参考資料２!$W$9:$W$72,"〇",参考資料２!$E$9:$E$72,"06寝屋川市")+COUNTIFS(参考資料２!$W$9:$W$72,"◎",参考資料２!$E$9:$E$72,"06寝屋川市")</f>
        <v>0</v>
      </c>
      <c r="Y18" s="126">
        <f>COUNTIFS(参考資料２!$X$9:$X$72,"〇",参考資料２!$E$9:$E$72,"06寝屋川市")+COUNTIFS(参考資料２!$X$9:$X$72,"◎",参考資料２!$E$9:$E$72,"06寝屋川市")</f>
        <v>2</v>
      </c>
      <c r="Z18" s="126">
        <f>COUNTIFS(参考資料２!$Y$9:$Y$72,"〇",参考資料２!$E$9:$E$72,"06寝屋川市")+COUNTIFS(参考資料２!$Y$9:$Y$72,"◎",参考資料２!$E$9:$E$72,"06寝屋川市")</f>
        <v>2</v>
      </c>
      <c r="AA18" s="127">
        <f>COUNTIFS(参考資料２!$Z$9:$Z$72,"〇",参考資料２!$E$9:$E$72,"06寝屋川市")+COUNTIFS(参考資料２!$Z$9:$Z$72,"◎",参考資料２!$E$9:$E$72,"06寝屋川市")</f>
        <v>0</v>
      </c>
    </row>
    <row r="19" spans="2:27" ht="21" customHeight="1" x14ac:dyDescent="0.2">
      <c r="B19" s="189"/>
      <c r="C19" s="17" t="s">
        <v>130</v>
      </c>
      <c r="D19" s="23" t="s">
        <v>134</v>
      </c>
      <c r="E19" s="33" t="s">
        <v>28</v>
      </c>
      <c r="F19" s="27">
        <f t="shared" si="1"/>
        <v>2</v>
      </c>
      <c r="G19" s="2">
        <f>COUNTIFS(参考資料２!$F$9:$F$72,"◎",参考資料２!$E$9:$E$72,"09枚方市")</f>
        <v>1</v>
      </c>
      <c r="H19" s="3">
        <f>COUNTIFS(参考資料２!$F$9:$F$72,"○",参考資料２!$E$9:$E$72,"09枚方市")</f>
        <v>1</v>
      </c>
      <c r="I19" s="12">
        <f>COUNTIFS(参考資料２!$F$9:$F$72,"●",参考資料２!$E$9:$E$72,"09枚方市")</f>
        <v>4</v>
      </c>
      <c r="J19" s="125">
        <f>COUNTIFS(参考資料２!$I$9:$I$72,"〇",参考資料２!$E$9:$E$72,"09枚方市")+COUNTIFS(参考資料２!$I$9:$I$72,"◎",参考資料２!$E$9:$E$72,"09枚方市")</f>
        <v>6</v>
      </c>
      <c r="K19" s="126">
        <f>COUNTIFS(参考資料２!$J$9:$J$72,"〇",参考資料２!$E$9:$E$72,"09枚方市")+COUNTIFS(参考資料２!$J$9:$J$72,"◎",参考資料２!$E$9:$E$72,"09枚方市")</f>
        <v>6</v>
      </c>
      <c r="L19" s="126">
        <f>COUNTIFS(参考資料２!$K$9:$K$72,"〇",参考資料２!$E$9:$E$72,"09枚方市")+COUNTIFS(参考資料２!$K$9:$K$72,"◎",参考資料２!$E$9:$E$72,"09枚方市")</f>
        <v>4</v>
      </c>
      <c r="M19" s="126">
        <f>COUNTIFS(参考資料２!$L$9:$L$72,"〇",参考資料２!$E$9:$E$72,"09枚方市")+COUNTIFS(参考資料２!$L$9:$L$72,"◎",参考資料２!$E$9:$E$72,"09枚方市")</f>
        <v>4</v>
      </c>
      <c r="N19" s="126">
        <f>COUNTIFS(参考資料２!$M$9:$M$72,"〇",参考資料２!$E$9:$E$72,"09枚方市")+COUNTIFS(参考資料２!$M$9:$M$72,"◎",参考資料２!$E$9:$E$72,"09枚方市")</f>
        <v>6</v>
      </c>
      <c r="O19" s="126">
        <f>COUNTIFS(参考資料２!$N$9:$N$72,"〇",参考資料２!$E$9:$E$72,"09枚方市")+COUNTIFS(参考資料２!$N$9:$N$72,"◎",参考資料２!$E$9:$E$72,"09枚方市")</f>
        <v>6</v>
      </c>
      <c r="P19" s="126">
        <f>COUNTIFS(参考資料２!$O$9:$O$72,"〇",参考資料２!$E$9:$E$72,"09枚方市")+COUNTIFS(参考資料２!$O$9:$O$72,"◎",参考資料２!$E$9:$E$72,"09枚方市")</f>
        <v>6</v>
      </c>
      <c r="Q19" s="126">
        <f>COUNTIFS(参考資料２!$P$9:$P$72,"〇",参考資料２!$E$9:$E$72,"09枚方市")+COUNTIFS(参考資料２!$P$9:$P$72,"◎",参考資料２!$E$9:$E$72,"09枚方市")</f>
        <v>6</v>
      </c>
      <c r="R19" s="126">
        <f>COUNTIFS(参考資料２!$Q$9:$Q$72,"〇",参考資料２!$E$9:$E$72,"09枚方市")+COUNTIFS(参考資料２!$Q$9:$Q$72,"◎",参考資料２!$E$9:$E$72,"09枚方市")</f>
        <v>6</v>
      </c>
      <c r="S19" s="126">
        <f>COUNTIFS(参考資料２!$R$9:$R$72,"〇",参考資料２!$E$9:$E$72,"09枚方市")+COUNTIFS(参考資料２!$R$9:$R$72,"◎",参考資料２!$E$9:$E$72,"09枚方市")</f>
        <v>4</v>
      </c>
      <c r="T19" s="126">
        <f>COUNTIFS(参考資料２!$S$9:$S$72,"〇",参考資料２!$E$9:$E$72,"09枚方市")+COUNTIFS(参考資料２!$S$9:$S$72,"◎",参考資料２!$E$9:$E$72,"09枚方市")</f>
        <v>4</v>
      </c>
      <c r="U19" s="126">
        <f>COUNTIFS(参考資料２!$T$9:$T$72,"〇",参考資料２!$E$9:$E$72,"09枚方市")+COUNTIFS(参考資料２!$T$9:$T$72,"◎",参考資料２!$E$9:$E$72,"09枚方市")</f>
        <v>4</v>
      </c>
      <c r="V19" s="126">
        <f>COUNTIFS(参考資料２!$U$9:$U$72,"〇",参考資料２!$E$9:$E$72,"09枚方市")+COUNTIFS(参考資料２!$U$9:$U$72,"◎",参考資料２!$E$9:$E$72,"09枚方市")</f>
        <v>4</v>
      </c>
      <c r="W19" s="126">
        <f>COUNTIFS(参考資料２!$V$9:$V$72,"〇",参考資料２!$E$9:$E$72,"09枚方市")+COUNTIFS(参考資料２!$V$9:$V$72,"◎",参考資料２!$E$9:$E$72,"09枚方市")</f>
        <v>6</v>
      </c>
      <c r="X19" s="126">
        <f>COUNTIFS(参考資料２!$W$9:$W$72,"〇",参考資料２!$E$9:$E$72,"09枚方市")+COUNTIFS(参考資料２!$W$9:$W$72,"◎",参考資料２!$E$9:$E$72,"09枚方市")</f>
        <v>3</v>
      </c>
      <c r="Y19" s="126">
        <f>COUNTIFS(参考資料２!$X$9:$X$72,"〇",参考資料２!$E$9:$E$72,"09枚方市")+COUNTIFS(参考資料２!$X$9:$X$72,"◎",参考資料２!$E$9:$E$72,"09枚方市")</f>
        <v>6</v>
      </c>
      <c r="Z19" s="126">
        <f>COUNTIFS(参考資料２!$Y$9:$Y$72,"〇",参考資料２!$E$9:$E$72,"09枚方市")+COUNTIFS(参考資料２!$Y$9:$Y$72,"◎",参考資料２!$E$9:$E$72,"09枚方市")</f>
        <v>6</v>
      </c>
      <c r="AA19" s="127">
        <f>COUNTIFS(参考資料２!$Z$9:$Z$72,"〇",参考資料２!$E$9:$E$72,"09枚方市")+COUNTIFS(参考資料２!$Z$9:$Z$72,"◎",参考資料２!$E$9:$E$72,"09枚方市")</f>
        <v>4</v>
      </c>
    </row>
    <row r="20" spans="2:27" ht="21" customHeight="1" x14ac:dyDescent="0.2">
      <c r="B20" s="189"/>
      <c r="C20" s="17" t="s">
        <v>135</v>
      </c>
      <c r="D20" s="23" t="s">
        <v>136</v>
      </c>
      <c r="E20" s="33" t="s">
        <v>72</v>
      </c>
      <c r="F20" s="27">
        <f t="shared" si="1"/>
        <v>1</v>
      </c>
      <c r="G20" s="2">
        <f>COUNTIFS(参考資料２!$F$9:$F$72,"◎",参考資料２!$E$9:$E$72,"10八尾市保健所")</f>
        <v>1</v>
      </c>
      <c r="H20" s="3">
        <f>COUNTIFS(参考資料２!$F$9:$F$72,"○",参考資料２!$E$9:$E$72,"10八尾市保健所")</f>
        <v>0</v>
      </c>
      <c r="I20" s="12">
        <f>COUNTIFS(参考資料２!$F$9:$F$72,"●",参考資料２!$E$9:$E$72,"10八尾市保健所")</f>
        <v>1</v>
      </c>
      <c r="J20" s="125">
        <f>COUNTIFS(参考資料２!$I$9:$I$72,"〇",参考資料２!$E$9:$E$72,"10八尾市保健所")+COUNTIFS(参考資料２!$I$9:$I$72,"◎",参考資料２!$E$9:$E$72,"10八尾市保健所")</f>
        <v>0</v>
      </c>
      <c r="K20" s="126">
        <f>COUNTIFS(参考資料２!$J$9:$J$72,"〇",参考資料２!$E$9:$E$72,"10八尾市保健所")+COUNTIFS(参考資料２!$J$9:$J$72,"◎",参考資料２!$E$9:$E$72,"10八尾市保健所")</f>
        <v>0</v>
      </c>
      <c r="L20" s="126">
        <f>COUNTIFS(参考資料２!$K$9:$K$72,"〇",参考資料２!$E$9:$E$72,"10八尾市保健所")+COUNTIFS(参考資料２!$K$9:$K$72,"◎",参考資料２!$E$9:$E$72,"10八尾市保健所")</f>
        <v>0</v>
      </c>
      <c r="M20" s="126">
        <f>COUNTIFS(参考資料２!$L$9:$L$72,"〇",参考資料２!$E$9:$E$72,"10八尾市保健所")+COUNTIFS(参考資料２!$L$9:$L$72,"◎",参考資料２!$E$9:$E$72,"10八尾市保健所")</f>
        <v>0</v>
      </c>
      <c r="N20" s="126">
        <f>COUNTIFS(参考資料２!$M$9:$M$72,"〇",参考資料２!$E$9:$E$72,"10八尾市保健所")+COUNTIFS(参考資料２!$M$9:$M$72,"◎",参考資料２!$E$9:$E$72,"10八尾市保健所")</f>
        <v>0</v>
      </c>
      <c r="O20" s="126">
        <f>COUNTIFS(参考資料２!$N$9:$N$72,"〇",参考資料２!$E$9:$E$72,"10八尾市保健所")+COUNTIFS(参考資料２!$N$9:$N$72,"◎",参考資料２!$E$9:$E$72,"10八尾市保健所")</f>
        <v>0</v>
      </c>
      <c r="P20" s="126">
        <f>COUNTIFS(参考資料２!$O$9:$O$72,"〇",参考資料２!$E$9:$E$72,"10八尾市保健所")+COUNTIFS(参考資料２!$O$9:$O$72,"◎",参考資料２!$E$9:$E$72,"10八尾市保健所")</f>
        <v>0</v>
      </c>
      <c r="Q20" s="126">
        <f>COUNTIFS(参考資料２!$P$9:$P$72,"〇",参考資料２!$E$9:$E$72,"10八尾市保健所")+COUNTIFS(参考資料２!$P$9:$P$72,"◎",参考資料２!$E$9:$E$72,"10八尾市保健所")</f>
        <v>0</v>
      </c>
      <c r="R20" s="126">
        <f>COUNTIFS(参考資料２!$Q$9:$Q$72,"〇",参考資料２!$E$9:$E$72,"10八尾市保健所")+COUNTIFS(参考資料２!$Q$9:$Q$72,"◎",参考資料２!$E$9:$E$72,"10八尾市保健所")</f>
        <v>0</v>
      </c>
      <c r="S20" s="126">
        <f>COUNTIFS(参考資料２!$R$9:$R$72,"〇",参考資料２!$E$9:$E$72,"10八尾市保健所")+COUNTIFS(参考資料２!$R$9:$R$72,"◎",参考資料２!$E$9:$E$72,"10八尾市保健所")</f>
        <v>0</v>
      </c>
      <c r="T20" s="126">
        <f>COUNTIFS(参考資料２!$S$9:$S$72,"〇",参考資料２!$E$9:$E$72,"10八尾市保健所")+COUNTIFS(参考資料２!$S$9:$S$72,"◎",参考資料２!$E$9:$E$72,"10八尾市保健所")</f>
        <v>0</v>
      </c>
      <c r="U20" s="126">
        <f>COUNTIFS(参考資料２!$T$9:$T$72,"〇",参考資料２!$E$9:$E$72,"10八尾市保健所")+COUNTIFS(参考資料２!$T$9:$T$72,"◎",参考資料２!$E$9:$E$72,"10八尾市保健所")</f>
        <v>0</v>
      </c>
      <c r="V20" s="126">
        <f>COUNTIFS(参考資料２!$U$9:$U$72,"〇",参考資料２!$E$9:$E$72,"10八尾市保健所")+COUNTIFS(参考資料２!$U$9:$U$72,"◎",参考資料２!$E$9:$E$72,"10八尾市保健所")</f>
        <v>0</v>
      </c>
      <c r="W20" s="126">
        <f>COUNTIFS(参考資料２!$V$9:$V$72,"〇",参考資料２!$E$9:$E$72,"10八尾市保健所")+COUNTIFS(参考資料２!$V$9:$V$72,"◎",参考資料２!$E$9:$E$72,"10八尾市保健所")</f>
        <v>0</v>
      </c>
      <c r="X20" s="126">
        <f>COUNTIFS(参考資料２!$W$9:$W$72,"〇",参考資料２!$E$9:$E$72,"10八尾市保健所")+COUNTIFS(参考資料２!$W$9:$W$72,"◎",参考資料２!$E$9:$E$72,"10八尾市保健所")</f>
        <v>0</v>
      </c>
      <c r="Y20" s="126">
        <f>COUNTIFS(参考資料２!$X$9:$X$72,"〇",参考資料２!$E$9:$E$72,"10八尾市保健所")+COUNTIFS(参考資料２!$X$9:$X$72,"◎",参考資料２!$E$9:$E$72,"10八尾市保健所")</f>
        <v>0</v>
      </c>
      <c r="Z20" s="126">
        <f>COUNTIFS(参考資料２!$Y$9:$Y$72,"〇",参考資料２!$E$9:$E$72,"10八尾市保健所")+COUNTIFS(参考資料２!$Y$9:$Y$72,"◎",参考資料２!$E$9:$E$72,"10八尾市保健所")</f>
        <v>1</v>
      </c>
      <c r="AA20" s="127">
        <f>COUNTIFS(参考資料２!$Z$9:$Z$72,"〇",参考資料２!$E$9:$E$72,"10八尾市保健所")+COUNTIFS(参考資料２!$Z$9:$Z$72,"◎",参考資料２!$E$9:$E$72,"10八尾市保健所")</f>
        <v>1</v>
      </c>
    </row>
    <row r="21" spans="2:27" ht="21" customHeight="1" x14ac:dyDescent="0.2">
      <c r="B21" s="189"/>
      <c r="C21" s="17" t="s">
        <v>135</v>
      </c>
      <c r="D21" s="23" t="s">
        <v>137</v>
      </c>
      <c r="E21" s="33" t="s">
        <v>28</v>
      </c>
      <c r="F21" s="27">
        <f t="shared" si="1"/>
        <v>3</v>
      </c>
      <c r="G21" s="2">
        <f>COUNTIFS(参考資料２!$F$9:$F$72,"◎",参考資料２!$E$9:$E$72,"11東大阪市保健所")</f>
        <v>1</v>
      </c>
      <c r="H21" s="3">
        <f>COUNTIFS(参考資料２!$F$9:$F$72,"○",参考資料２!$E$9:$E$72,"11東大阪市保健所")</f>
        <v>2</v>
      </c>
      <c r="I21" s="12">
        <f>COUNTIFS(参考資料２!$F$9:$F$72,"●",参考資料２!$E$9:$E$72,"11東大阪市保健所")</f>
        <v>0</v>
      </c>
      <c r="J21" s="125">
        <f>COUNTIFS(参考資料２!$I$9:$I$72,"〇",参考資料２!$E$9:$E$72,"11東大阪市保健所")+COUNTIFS(参考資料２!$I$9:$I$72,"◎",参考資料２!$E$9:$E$72,"11東大阪市保健所")</f>
        <v>1</v>
      </c>
      <c r="K21" s="126">
        <f>COUNTIFS(参考資料２!$J$9:$J$72,"〇",参考資料２!$E$9:$E$72,"11東大阪市保健所")+COUNTIFS(参考資料２!$J$9:$J$72,"◎",参考資料２!$E$9:$E$72,"11東大阪市保健所")</f>
        <v>1</v>
      </c>
      <c r="L21" s="126">
        <f>COUNTIFS(参考資料２!$K$9:$K$72,"〇",参考資料２!$E$9:$E$72,"11東大阪市保健所")+COUNTIFS(参考資料２!$K$9:$K$72,"◎",参考資料２!$E$9:$E$72,"11東大阪市保健所")</f>
        <v>1</v>
      </c>
      <c r="M21" s="126">
        <f>COUNTIFS(参考資料２!$L$9:$L$72,"〇",参考資料２!$E$9:$E$72,"11東大阪市保健所")+COUNTIFS(参考資料２!$L$9:$L$72,"◎",参考資料２!$E$9:$E$72,"11東大阪市保健所")</f>
        <v>0</v>
      </c>
      <c r="N21" s="126">
        <f>COUNTIFS(参考資料２!$M$9:$M$72,"〇",参考資料２!$E$9:$E$72,"11東大阪市保健所")+COUNTIFS(参考資料２!$M$9:$M$72,"◎",参考資料２!$E$9:$E$72,"11東大阪市保健所")</f>
        <v>0</v>
      </c>
      <c r="O21" s="126">
        <f>COUNTIFS(参考資料２!$N$9:$N$72,"〇",参考資料２!$E$9:$E$72,"11東大阪市保健所")+COUNTIFS(参考資料２!$N$9:$N$72,"◎",参考資料２!$E$9:$E$72,"11東大阪市保健所")</f>
        <v>2</v>
      </c>
      <c r="P21" s="126">
        <f>COUNTIFS(参考資料２!$O$9:$O$72,"〇",参考資料２!$E$9:$E$72,"11東大阪市保健所")+COUNTIFS(参考資料２!$O$9:$O$72,"◎",参考資料２!$E$9:$E$72,"11東大阪市保健所")</f>
        <v>2</v>
      </c>
      <c r="Q21" s="126">
        <f>COUNTIFS(参考資料２!$P$9:$P$72,"〇",参考資料２!$E$9:$E$72,"11東大阪市保健所")+COUNTIFS(参考資料２!$P$9:$P$72,"◎",参考資料２!$E$9:$E$72,"11東大阪市保健所")</f>
        <v>2</v>
      </c>
      <c r="R21" s="126">
        <f>COUNTIFS(参考資料２!$Q$9:$Q$72,"〇",参考資料２!$E$9:$E$72,"11東大阪市保健所")+COUNTIFS(参考資料２!$Q$9:$Q$72,"◎",参考資料２!$E$9:$E$72,"11東大阪市保健所")</f>
        <v>1</v>
      </c>
      <c r="S21" s="126">
        <f>COUNTIFS(参考資料２!$R$9:$R$72,"〇",参考資料２!$E$9:$E$72,"11東大阪市保健所")+COUNTIFS(参考資料２!$R$9:$R$72,"◎",参考資料２!$E$9:$E$72,"11東大阪市保健所")</f>
        <v>0</v>
      </c>
      <c r="T21" s="126">
        <f>COUNTIFS(参考資料２!$S$9:$S$72,"〇",参考資料２!$E$9:$E$72,"11東大阪市保健所")+COUNTIFS(参考資料２!$S$9:$S$72,"◎",参考資料２!$E$9:$E$72,"11東大阪市保健所")</f>
        <v>0</v>
      </c>
      <c r="U21" s="126">
        <f>COUNTIFS(参考資料２!$T$9:$T$72,"〇",参考資料２!$E$9:$E$72,"11東大阪市保健所")+COUNTIFS(参考資料２!$T$9:$T$72,"◎",参考資料２!$E$9:$E$72,"11東大阪市保健所")</f>
        <v>0</v>
      </c>
      <c r="V21" s="126">
        <f>COUNTIFS(参考資料２!$U$9:$U$72,"〇",参考資料２!$E$9:$E$72,"11東大阪市保健所")+COUNTIFS(参考資料２!$U$9:$U$72,"◎",参考資料２!$E$9:$E$72,"11東大阪市保健所")</f>
        <v>0</v>
      </c>
      <c r="W21" s="126">
        <f>COUNTIFS(参考資料２!$V$9:$V$72,"〇",参考資料２!$E$9:$E$72,"11東大阪市保健所")+COUNTIFS(参考資料２!$V$9:$V$72,"◎",参考資料２!$E$9:$E$72,"11東大阪市保健所")</f>
        <v>2</v>
      </c>
      <c r="X21" s="126">
        <f>COUNTIFS(参考資料２!$W$9:$W$72,"〇",参考資料２!$E$9:$E$72,"11東大阪市保健所")+COUNTIFS(参考資料２!$W$9:$W$72,"◎",参考資料２!$E$9:$E$72,"11東大阪市保健所")</f>
        <v>0</v>
      </c>
      <c r="Y21" s="126">
        <f>COUNTIFS(参考資料２!$X$9:$X$72,"〇",参考資料２!$E$9:$E$72,"11東大阪市保健所")+COUNTIFS(参考資料２!$X$9:$X$72,"◎",参考資料２!$E$9:$E$72,"11東大阪市保健所")</f>
        <v>0</v>
      </c>
      <c r="Z21" s="126">
        <f>COUNTIFS(参考資料２!$Y$9:$Y$72,"〇",参考資料２!$E$9:$E$72,"11東大阪市保健所")+COUNTIFS(参考資料２!$Y$9:$Y$72,"◎",参考資料２!$E$9:$E$72,"11東大阪市保健所")</f>
        <v>2</v>
      </c>
      <c r="AA21" s="127">
        <f>COUNTIFS(参考資料２!$Z$9:$Z$72,"〇",参考資料２!$E$9:$E$72,"11東大阪市保健所")+COUNTIFS(参考資料２!$Z$9:$Z$72,"◎",参考資料２!$E$9:$E$72,"11東大阪市保健所")</f>
        <v>0</v>
      </c>
    </row>
    <row r="22" spans="2:27" ht="21" customHeight="1" x14ac:dyDescent="0.2">
      <c r="B22" s="189"/>
      <c r="C22" s="17" t="s">
        <v>141</v>
      </c>
      <c r="D22" s="23" t="s">
        <v>142</v>
      </c>
      <c r="E22" s="33" t="s">
        <v>119</v>
      </c>
      <c r="F22" s="27">
        <f t="shared" si="1"/>
        <v>1</v>
      </c>
      <c r="G22" s="2">
        <f>COUNTIFS(参考資料２!$F$9:$F$72,"◎",参考資料２!$E$9:$E$72,"14堺市")</f>
        <v>0</v>
      </c>
      <c r="H22" s="3">
        <f>COUNTIFS(参考資料２!$F$9:$F$72,"○",参考資料２!$E$9:$E$72,"14堺市")</f>
        <v>1</v>
      </c>
      <c r="I22" s="12">
        <f>COUNTIFS(参考資料２!$F$9:$F$72,"●",参考資料２!$E$9:$E$72,"14堺市")</f>
        <v>4</v>
      </c>
      <c r="J22" s="125">
        <f>COUNTIFS(参考資料２!$I$9:$I$72,"〇",参考資料２!$E$9:$E$72,"14堺市")+COUNTIFS(参考資料２!$I$9:$I$72,"◎",参考資料２!$E$9:$E$72,"14堺市")</f>
        <v>3</v>
      </c>
      <c r="K22" s="126">
        <f>COUNTIFS(参考資料２!$J$9:$J$72,"〇",参考資料２!$E$9:$E$72,"14堺市")+COUNTIFS(参考資料２!$J$9:$J$72,"◎",参考資料２!$E$9:$E$72,"14堺市")</f>
        <v>3</v>
      </c>
      <c r="L22" s="126">
        <f>COUNTIFS(参考資料２!$K$9:$K$72,"〇",参考資料２!$E$9:$E$72,"14堺市")+COUNTIFS(参考資料２!$K$9:$K$72,"◎",参考資料２!$E$9:$E$72,"14堺市")</f>
        <v>3</v>
      </c>
      <c r="M22" s="126">
        <f>COUNTIFS(参考資料２!$L$9:$L$72,"〇",参考資料２!$E$9:$E$72,"14堺市")+COUNTIFS(参考資料２!$L$9:$L$72,"◎",参考資料２!$E$9:$E$72,"14堺市")</f>
        <v>3</v>
      </c>
      <c r="N22" s="126">
        <f>COUNTIFS(参考資料２!$M$9:$M$72,"〇",参考資料２!$E$9:$E$72,"14堺市")+COUNTIFS(参考資料２!$M$9:$M$72,"◎",参考資料２!$E$9:$E$72,"14堺市")</f>
        <v>3</v>
      </c>
      <c r="O22" s="126">
        <f>COUNTIFS(参考資料２!$N$9:$N$72,"〇",参考資料２!$E$9:$E$72,"14堺市")+COUNTIFS(参考資料２!$N$9:$N$72,"◎",参考資料２!$E$9:$E$72,"14堺市")</f>
        <v>4</v>
      </c>
      <c r="P22" s="126">
        <f>COUNTIFS(参考資料２!$O$9:$O$72,"〇",参考資料２!$E$9:$E$72,"14堺市")+COUNTIFS(参考資料２!$O$9:$O$72,"◎",参考資料２!$E$9:$E$72,"14堺市")</f>
        <v>4</v>
      </c>
      <c r="Q22" s="126">
        <f>COUNTIFS(参考資料２!$P$9:$P$72,"〇",参考資料２!$E$9:$E$72,"14堺市")+COUNTIFS(参考資料２!$P$9:$P$72,"◎",参考資料２!$E$9:$E$72,"14堺市")</f>
        <v>3</v>
      </c>
      <c r="R22" s="126">
        <f>COUNTIFS(参考資料２!$Q$9:$Q$72,"〇",参考資料２!$E$9:$E$72,"14堺市")+COUNTIFS(参考資料２!$Q$9:$Q$72,"◎",参考資料２!$E$9:$E$72,"14堺市")</f>
        <v>0</v>
      </c>
      <c r="S22" s="126">
        <f>COUNTIFS(参考資料２!$R$9:$R$72,"〇",参考資料２!$E$9:$E$72,"14堺市")+COUNTIFS(参考資料２!$R$9:$R$72,"◎",参考資料２!$E$9:$E$72,"14堺市")</f>
        <v>0</v>
      </c>
      <c r="T22" s="126">
        <f>COUNTIFS(参考資料２!$S$9:$S$72,"〇",参考資料２!$E$9:$E$72,"14堺市")+COUNTIFS(参考資料２!$S$9:$S$72,"◎",参考資料２!$E$9:$E$72,"14堺市")</f>
        <v>0</v>
      </c>
      <c r="U22" s="126">
        <f>COUNTIFS(参考資料２!$T$9:$T$72,"〇",参考資料２!$E$9:$E$72,"14堺市")+COUNTIFS(参考資料２!$T$9:$T$72,"◎",参考資料２!$E$9:$E$72,"14堺市")</f>
        <v>0</v>
      </c>
      <c r="V22" s="126">
        <f>COUNTIFS(参考資料２!$U$9:$U$72,"〇",参考資料２!$E$9:$E$72,"14堺市")+COUNTIFS(参考資料２!$U$9:$U$72,"◎",参考資料２!$E$9:$E$72,"14堺市")</f>
        <v>3</v>
      </c>
      <c r="W22" s="126">
        <f>COUNTIFS(参考資料２!$V$9:$V$72,"〇",参考資料２!$E$9:$E$72,"14堺市")+COUNTIFS(参考資料２!$V$9:$V$72,"◎",参考資料２!$E$9:$E$72,"14堺市")</f>
        <v>3</v>
      </c>
      <c r="X22" s="126">
        <f>COUNTIFS(参考資料２!$W$9:$W$72,"〇",参考資料２!$E$9:$E$72,"14堺市")+COUNTIFS(参考資料２!$W$9:$W$72,"◎",参考資料２!$E$9:$E$72,"14堺市")</f>
        <v>0</v>
      </c>
      <c r="Y22" s="126">
        <f>COUNTIFS(参考資料２!$X$9:$X$72,"〇",参考資料２!$E$9:$E$72,"14堺市")+COUNTIFS(参考資料２!$X$9:$X$72,"◎",参考資料２!$E$9:$E$72,"14堺市")</f>
        <v>0</v>
      </c>
      <c r="Z22" s="126">
        <f>COUNTIFS(参考資料２!$Y$9:$Y$72,"〇",参考資料２!$E$9:$E$72,"14堺市")+COUNTIFS(参考資料２!$Y$9:$Y$72,"◎",参考資料２!$E$9:$E$72,"14堺市")</f>
        <v>3</v>
      </c>
      <c r="AA22" s="127">
        <f>COUNTIFS(参考資料２!$Z$9:$Z$72,"〇",参考資料２!$E$9:$E$72,"14堺市")+COUNTIFS(参考資料２!$Z$9:$Z$72,"◎",参考資料２!$E$9:$E$72,"14堺市")</f>
        <v>1</v>
      </c>
    </row>
    <row r="23" spans="2:27" ht="21" customHeight="1" thickBot="1" x14ac:dyDescent="0.25">
      <c r="B23" s="190"/>
      <c r="C23" s="21" t="s">
        <v>147</v>
      </c>
      <c r="D23" s="24" t="s">
        <v>148</v>
      </c>
      <c r="E23" s="34" t="s">
        <v>72</v>
      </c>
      <c r="F23" s="28">
        <f t="shared" si="1"/>
        <v>1</v>
      </c>
      <c r="G23" s="4">
        <f>COUNTIFS(参考資料２!$F$9:$F$72,"◎",参考資料２!$E$9:$E$72,"18大阪市")</f>
        <v>1</v>
      </c>
      <c r="H23" s="5">
        <f>COUNTIFS(参考資料２!$F$9:$F$72,"○",参考資料２!$E$9:$E$72,"18大阪市")</f>
        <v>0</v>
      </c>
      <c r="I23" s="14">
        <f>COUNTIFS(参考資料２!$F$9:$F$72,"●",参考資料２!$E$9:$E$72,"18大阪市")</f>
        <v>0</v>
      </c>
      <c r="J23" s="134">
        <f>COUNTIFS(参考資料２!$I$9:$I$72,"〇",参考資料２!$E$9:$E$72,"18大阪市")+COUNTIFS(参考資料２!$I$9:$I$72,"◎",参考資料２!$E$9:$E$72,"18大阪市")</f>
        <v>0</v>
      </c>
      <c r="K23" s="135">
        <f>COUNTIFS(参考資料２!$J$9:$J$72,"〇",参考資料２!$E$9:$E$72,"18大阪市")+COUNTIFS(参考資料２!$J$9:$J$72,"◎",参考資料２!$E$9:$E$72,"18大阪市")</f>
        <v>0</v>
      </c>
      <c r="L23" s="135">
        <f>COUNTIFS(参考資料２!$K$9:$K$72,"〇",参考資料２!$E$9:$E$72,"18大阪市")+COUNTIFS(参考資料２!$K$9:$K$72,"◎",参考資料２!$E$9:$E$72,"18大阪市")</f>
        <v>0</v>
      </c>
      <c r="M23" s="135">
        <f>COUNTIFS(参考資料２!$L$9:$L$72,"〇",参考資料２!$E$9:$E$72,"18大阪市")+COUNTIFS(参考資料２!$L$9:$L$72,"◎",参考資料２!$E$9:$E$72,"18大阪市")</f>
        <v>0</v>
      </c>
      <c r="N23" s="135">
        <f>COUNTIFS(参考資料２!$M$9:$M$72,"〇",参考資料２!$E$9:$E$72,"18大阪市")+COUNTIFS(参考資料２!$M$9:$M$72,"◎",参考資料２!$E$9:$E$72,"18大阪市")</f>
        <v>1</v>
      </c>
      <c r="O23" s="135">
        <f>COUNTIFS(参考資料２!$N$9:$N$72,"〇",参考資料２!$E$9:$E$72,"18大阪市")+COUNTIFS(参考資料２!$N$9:$N$72,"◎",参考資料２!$E$9:$E$72,"18大阪市")</f>
        <v>1</v>
      </c>
      <c r="P23" s="135">
        <f>COUNTIFS(参考資料２!$O$9:$O$72,"〇",参考資料２!$E$9:$E$72,"18大阪市")+COUNTIFS(参考資料２!$O$9:$O$72,"◎",参考資料２!$E$9:$E$72,"18大阪市")</f>
        <v>1</v>
      </c>
      <c r="Q23" s="135">
        <f>COUNTIFS(参考資料２!$P$9:$P$72,"〇",参考資料２!$E$9:$E$72,"18大阪市")+COUNTIFS(参考資料２!$P$9:$P$72,"◎",参考資料２!$E$9:$E$72,"18大阪市")</f>
        <v>1</v>
      </c>
      <c r="R23" s="135">
        <f>COUNTIFS(参考資料２!$Q$9:$Q$72,"〇",参考資料２!$E$9:$E$72,"18大阪市")+COUNTIFS(参考資料２!$Q$9:$Q$72,"◎",参考資料２!$E$9:$E$72,"18大阪市")</f>
        <v>0</v>
      </c>
      <c r="S23" s="135">
        <f>COUNTIFS(参考資料２!$R$9:$R$72,"〇",参考資料２!$E$9:$E$72,"18大阪市")+COUNTIFS(参考資料２!$R$9:$R$72,"◎",参考資料２!$E$9:$E$72,"18大阪市")</f>
        <v>0</v>
      </c>
      <c r="T23" s="135">
        <f>COUNTIFS(参考資料２!$S$9:$S$72,"〇",参考資料２!$E$9:$E$72,"18大阪市")+COUNTIFS(参考資料２!$S$9:$S$72,"◎",参考資料２!$E$9:$E$72,"18大阪市")</f>
        <v>0</v>
      </c>
      <c r="U23" s="135">
        <f>COUNTIFS(参考資料２!$T$9:$T$72,"〇",参考資料２!$E$9:$E$72,"18大阪市")+COUNTIFS(参考資料２!$T$9:$T$72,"◎",参考資料２!$E$9:$E$72,"18大阪市")</f>
        <v>0</v>
      </c>
      <c r="V23" s="135">
        <f>COUNTIFS(参考資料２!$U$9:$U$72,"〇",参考資料２!$E$9:$E$72,"18大阪市")+COUNTIFS(参考資料２!$U$9:$U$72,"◎",参考資料２!$E$9:$E$72,"18大阪市")</f>
        <v>1</v>
      </c>
      <c r="W23" s="135">
        <f>COUNTIFS(参考資料２!$V$9:$V$72,"〇",参考資料２!$E$9:$E$72,"18大阪市")+COUNTIFS(参考資料２!$V$9:$V$72,"◎",参考資料２!$E$9:$E$72,"18大阪市")</f>
        <v>1</v>
      </c>
      <c r="X23" s="135">
        <f>COUNTIFS(参考資料２!$W$9:$W$72,"〇",参考資料２!$E$9:$E$72,"18大阪市")+COUNTIFS(参考資料２!$W$9:$W$72,"◎",参考資料２!$E$9:$E$72,"18大阪市")</f>
        <v>0</v>
      </c>
      <c r="Y23" s="135">
        <f>COUNTIFS(参考資料２!$X$9:$X$72,"〇",参考資料２!$E$9:$E$72,"18大阪市")+COUNTIFS(参考資料２!$X$9:$X$72,"◎",参考資料２!$E$9:$E$72,"18大阪市")</f>
        <v>0</v>
      </c>
      <c r="Z23" s="135">
        <f>COUNTIFS(参考資料２!$Y$9:$Y$72,"〇",参考資料２!$E$9:$E$72,"18大阪市")+COUNTIFS(参考資料２!$Y$9:$Y$72,"◎",参考資料２!$E$9:$E$72,"18大阪市")</f>
        <v>0</v>
      </c>
      <c r="AA23" s="136">
        <f>COUNTIFS(参考資料２!$Z$9:$Z$72,"〇",参考資料２!$E$9:$E$72,"18大阪市")+COUNTIFS(参考資料２!$Z$9:$Z$72,"◎",参考資料２!$E$9:$E$72,"18大阪市")</f>
        <v>0</v>
      </c>
    </row>
    <row r="24" spans="2:27" ht="28.8" customHeight="1" thickBot="1" x14ac:dyDescent="0.25">
      <c r="B24" s="191" t="s">
        <v>246</v>
      </c>
      <c r="C24" s="192"/>
      <c r="D24" s="193"/>
      <c r="E24" s="155">
        <v>18</v>
      </c>
      <c r="F24" s="29">
        <f>SUM(G24:H24)</f>
        <v>30</v>
      </c>
      <c r="G24" s="7">
        <f t="shared" ref="G24:AA24" si="2">SUM(G6:G23)</f>
        <v>14</v>
      </c>
      <c r="H24" s="8">
        <f t="shared" si="2"/>
        <v>16</v>
      </c>
      <c r="I24" s="15">
        <f t="shared" si="2"/>
        <v>34</v>
      </c>
      <c r="J24" s="137">
        <f t="shared" si="2"/>
        <v>44</v>
      </c>
      <c r="K24" s="138">
        <f t="shared" si="2"/>
        <v>34</v>
      </c>
      <c r="L24" s="138">
        <f t="shared" si="2"/>
        <v>22</v>
      </c>
      <c r="M24" s="138">
        <f t="shared" si="2"/>
        <v>23</v>
      </c>
      <c r="N24" s="138">
        <f t="shared" si="2"/>
        <v>40</v>
      </c>
      <c r="O24" s="138">
        <f t="shared" si="2"/>
        <v>30</v>
      </c>
      <c r="P24" s="138">
        <f t="shared" si="2"/>
        <v>40</v>
      </c>
      <c r="Q24" s="138">
        <f t="shared" si="2"/>
        <v>45</v>
      </c>
      <c r="R24" s="138">
        <f t="shared" si="2"/>
        <v>32</v>
      </c>
      <c r="S24" s="138">
        <f t="shared" si="2"/>
        <v>6</v>
      </c>
      <c r="T24" s="138">
        <f t="shared" si="2"/>
        <v>10</v>
      </c>
      <c r="U24" s="138">
        <f t="shared" si="2"/>
        <v>6</v>
      </c>
      <c r="V24" s="138">
        <f t="shared" si="2"/>
        <v>21</v>
      </c>
      <c r="W24" s="138">
        <f t="shared" si="2"/>
        <v>46</v>
      </c>
      <c r="X24" s="138">
        <f t="shared" si="2"/>
        <v>5</v>
      </c>
      <c r="Y24" s="138">
        <f t="shared" si="2"/>
        <v>29</v>
      </c>
      <c r="Z24" s="138">
        <f t="shared" si="2"/>
        <v>38</v>
      </c>
      <c r="AA24" s="139">
        <f t="shared" si="2"/>
        <v>10</v>
      </c>
    </row>
    <row r="25" spans="2:27" ht="22.2" customHeight="1" x14ac:dyDescent="0.2"/>
  </sheetData>
  <sheetProtection selectLockedCells="1"/>
  <mergeCells count="28">
    <mergeCell ref="AA4:AA5"/>
    <mergeCell ref="E3:I3"/>
    <mergeCell ref="E4:H4"/>
    <mergeCell ref="V4:V5"/>
    <mergeCell ref="W4:W5"/>
    <mergeCell ref="X4:X5"/>
    <mergeCell ref="Y4:Y5"/>
    <mergeCell ref="Z4:Z5"/>
    <mergeCell ref="Q4:Q5"/>
    <mergeCell ref="R4:R5"/>
    <mergeCell ref="S4:S5"/>
    <mergeCell ref="T4:T5"/>
    <mergeCell ref="U4:U5"/>
    <mergeCell ref="J3:AA3"/>
    <mergeCell ref="K4:K5"/>
    <mergeCell ref="L4:L5"/>
    <mergeCell ref="O4:O5"/>
    <mergeCell ref="P4:P5"/>
    <mergeCell ref="B6:B14"/>
    <mergeCell ref="C3:C5"/>
    <mergeCell ref="D3:D5"/>
    <mergeCell ref="I4:I5"/>
    <mergeCell ref="J4:J5"/>
    <mergeCell ref="B15:B23"/>
    <mergeCell ref="B24:D24"/>
    <mergeCell ref="B3:B5"/>
    <mergeCell ref="M4:M5"/>
    <mergeCell ref="N4:N5"/>
  </mergeCells>
  <phoneticPr fontId="2"/>
  <conditionalFormatting sqref="F6:H23">
    <cfRule type="colorScale" priority="3">
      <colorScale>
        <cfvo type="min"/>
        <cfvo type="max"/>
        <color rgb="FFFCFCFF"/>
        <color rgb="FFF8696B"/>
      </colorScale>
    </cfRule>
  </conditionalFormatting>
  <conditionalFormatting sqref="I6:I23">
    <cfRule type="colorScale" priority="2">
      <colorScale>
        <cfvo type="min"/>
        <cfvo type="max"/>
        <color rgb="FFFCFCFF"/>
        <color rgb="FFF8696B"/>
      </colorScale>
    </cfRule>
  </conditionalFormatting>
  <conditionalFormatting sqref="J6:AA23">
    <cfRule type="colorScale" priority="1">
      <colorScale>
        <cfvo type="min"/>
        <cfvo type="max"/>
        <color rgb="FFFCFCFF"/>
        <color rgb="FFF8696B"/>
      </colorScale>
    </cfRule>
  </conditionalFormatting>
  <pageMargins left="0.7" right="0.7" top="0.75" bottom="0.75" header="0.3" footer="0.3"/>
  <pageSetup paperSize="9" scale="70"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参考資料２</vt:lpstr>
      <vt:lpstr>まとめ</vt:lpstr>
      <vt:lpstr>参考資料２!Print_Area</vt:lpstr>
      <vt:lpstr>参考資料２!Print_Titles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川上　紗弥</cp:lastModifiedBy>
  <cp:lastPrinted>2025-03-19T00:52:19Z</cp:lastPrinted>
  <dcterms:created xsi:type="dcterms:W3CDTF">2008-07-14T04:19:44Z</dcterms:created>
  <dcterms:modified xsi:type="dcterms:W3CDTF">2025-04-01T06:49:59Z</dcterms:modified>
</cp:coreProperties>
</file>