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Zドライブ直下\02_資金担当\財政庶務\庁外照会回答\R6\大阪府行政課\070123公営企業に係る経営比較分析表（令和５年度決算）の分析等について（依頼）\回答\"/>
    </mc:Choice>
  </mc:AlternateContent>
  <workbookProtection workbookAlgorithmName="SHA-512" workbookHashValue="6VpAjqKnEb5Bg+VO8tsrBtX5S19ajIbCx+Hpi3TVdMpKHV686Wak5tF5BRXuvU2F+1s4wQ2OngS9o+Q0vyuz4Q==" workbookSaltValue="Ow6gLTcG74jNaxxw66ID1w==" workbookSpinCount="100000" lockStructure="1"/>
  <bookViews>
    <workbookView xWindow="0" yWindow="0" windowWidth="11925" windowHeight="7530"/>
  </bookViews>
  <sheets>
    <sheet name="法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AD10" i="4"/>
  <c r="W10" i="4"/>
  <c r="P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<sst xmlns="http://schemas.openxmlformats.org/spreadsheetml/2006/main" count="231" uniqueCount="116">
  <si>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</si>
  <si>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</si>
  <si>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</si>
  <si>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</si>
  <si>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</si>
  <si>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</si>
  <si>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</si>
  <si>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</si>
  <si>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</si>
  <si>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</si>
  <si>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</si>
  <si>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</si>
  <si>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</si>
  <si>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</si>
  <si>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</si>
  <si>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</si>
  <si>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</si>
  <si>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</si>
  <si>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</si>
  <si>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</si>
  <si>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</si>
  <si>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</si>
  <si>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</si>
  <si>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</si>
  <si>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</si>
  <si>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</si>
  <si>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</si>
  <si>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</si>
  <si>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</si>
  <si>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</si>
  <si>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</si>
  <si>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</si>
  <si>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</si>
  <si>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</si>
  <si>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</si>
  <si>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</si>
  <si>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</si>
  <si>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</si>
  <si>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</si>
  <si>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</si>
  <si>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</si>
  <si>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</si>
  <si>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</si>
  <si>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</si>
  <si>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</si>
  <si>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</si>
  <si>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</si>
  <si>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</si>
  <si>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</si>
  <si>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</si>
  <si>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</si>
  <si>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</si>
  <si>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</si>
  <si>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</si>
  <si>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</si>
  <si>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</si>
  <si>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</si>
  <si>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</si>
  <si>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</si>
  <si>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</si>
  <si>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</si>
  <si>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</si>
  <si>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</si>
  <si>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</si>
  <si>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</si>
  <si>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</si>
  <si>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</si>
  <si>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</si>
  <si>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</si>
  <si>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</si>
  <si>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</si>
  <si>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</si>
  <si>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</si>
  <si>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</si>
  <si>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</si>
  <si>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</si>
  <si>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</si>
  <si>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</si>
  <si>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</si>
  <si>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</si>
  <si>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</si>
  <si>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</si>
  <si>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</si>
  <si>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</si>
  <si>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</si>
  <si>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</si>
  <si>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</si>
  <si>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</si>
  <si>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</si>
  <si>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</si>
  <si>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</si>
  <si>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</si>
  <si>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</si>
  <si>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</si>
  <si>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</si>
  <si>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</si>
  <si>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岸和田市</t>
  </si>
  <si>
    <t>法適用</t>
  </si>
  <si>
    <t>下水道事業</t>
  </si>
  <si>
    <t>特定環境保全公共下水道</t>
  </si>
  <si>
    <t>D2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</si>
  <si>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</si>
  <si>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</si>
  <si>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</si>
  <si>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</si>
  <si>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</si>
  <si>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</si>
  <si>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</si>
  <si>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</si>
  <si>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</si>
  <si>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</si>
  <si>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</si>
  <si>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</si>
  <si>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有形固定資産減価償却率は、下水道施設の老朽度合いを示す指標であるが、平成11年の供用開始後、施設の更新を行っていないため、徐々に増加する傾向にあり、類似団体平均値に比べて高い水準となっている。
　管渠老朽化率は、法定耐用年数の50年を経過した管渠の割合、管渠改善率は、当該年度に更新・修繕等を行った管渠の割合を、それぞれ示す指標である。供用開始後まだ25年しか経過していないため、どちらの指標も0％となっている。</t>
    <phoneticPr fontId="4"/>
  </si>
  <si>
    <t>　レジャー宿泊施設の経営状況に左右されるため、安定的な料金収入が得られれば、企業債の残高が減少し、累積欠損金や厳しい資金状況は少しずつ改善すると予想されるが、当面厳しい状況が続く見込みである。
　管渠はまだ老朽化していないが、処理場の施設・設備については近い将来更新の必要性が出てくる見込みである。そのため、将来的に単独処理施設を廃止し、公共下水道に接続するため、令和4年度に計画変更を行った。
　今後は、本計画及び経営戦略に基づき、施設更新及び維持管理に係る費用の縮減に取り組み、経営基盤強化を図っていくものである。</t>
    <rPh sb="5" eb="7">
      <t>シュクハク</t>
    </rPh>
    <rPh sb="7" eb="9">
      <t>シセツ</t>
    </rPh>
    <rPh sb="23" eb="26">
      <t>アンテイテキ</t>
    </rPh>
    <rPh sb="32" eb="33">
      <t>エ</t>
    </rPh>
    <rPh sb="169" eb="171">
      <t>コウキョウ</t>
    </rPh>
    <rPh sb="182" eb="184">
      <t>レイワ</t>
    </rPh>
    <rPh sb="185" eb="187">
      <t>ネンド</t>
    </rPh>
    <rPh sb="193" eb="194">
      <t>オコナ</t>
    </rPh>
    <rPh sb="236" eb="237">
      <t>ト</t>
    </rPh>
    <rPh sb="238" eb="239">
      <t>ク</t>
    </rPh>
    <phoneticPr fontId="4"/>
  </si>
  <si>
    <t>　特定環境保全公共下水道事業は、レジャー宿泊施設を中心とした集落の汚水処理を行う事業で、当該施設の経営状況に大きく影響を受ける特性を持つ。
　経常収支比率は、料金収入が減少し費用が増加したため、前年度より悪化し、経常的な費用を収入で賄えていない状態が続いている。
　累積欠損金比率は、1年間の料金収入に対する累積欠損金の割合を示す指標である。令和5年度の累積欠損金は、比較対象となる料金収入が減少したことにより、前年度に比べ悪化し、類似団体平均値を大きく上回っている。
　企業債残高対事業規模比率は、料金収入に対しどれくらい企業債（借金）の残高があるかを示す指標である。企業債残高の減少傾向は変わりがないが、依然、類似団体平均値を上回っている。
　経費回収率は100％を下回り、汚水処理に必要な費用を料金収入で賄えていない状況である。令和5年度は料金収入が減少し費用が増加したが、類似団体平均値を上回った。
　汚水処理原価は、汚水1㎥の処理にかかる費用である。処理水量が増加したことにより、1㎥当たりの費用は下がったものの、類似団体平均値を大幅に上回った。
　施設利用率は、処理施設の能力のうち利用している割合を示す指標で、処理水量の増加により改善したものの、類似団体平均値を下回った。</t>
    <rPh sb="49" eb="51">
      <t>ケイエイ</t>
    </rPh>
    <rPh sb="84" eb="86">
      <t>ゲンショウ</t>
    </rPh>
    <rPh sb="90" eb="92">
      <t>ゾウカ</t>
    </rPh>
    <rPh sb="97" eb="100">
      <t>ゼンネンド</t>
    </rPh>
    <rPh sb="102" eb="104">
      <t>アッカ</t>
    </rPh>
    <rPh sb="125" eb="126">
      <t>ツヅ</t>
    </rPh>
    <rPh sb="196" eb="198">
      <t>ゲンショウ</t>
    </rPh>
    <rPh sb="206" eb="209">
      <t>ゼンネンド</t>
    </rPh>
    <rPh sb="210" eb="211">
      <t>クラ</t>
    </rPh>
    <rPh sb="212" eb="214">
      <t>アッカ</t>
    </rPh>
    <rPh sb="216" eb="220">
      <t>ルイジダンタイ</t>
    </rPh>
    <rPh sb="220" eb="223">
      <t>ヘイキンチ</t>
    </rPh>
    <rPh sb="224" eb="225">
      <t>オオ</t>
    </rPh>
    <rPh sb="227" eb="229">
      <t>ウワマワ</t>
    </rPh>
    <rPh sb="304" eb="306">
      <t>イゼン</t>
    </rPh>
    <rPh sb="367" eb="369">
      <t>レイワ</t>
    </rPh>
    <rPh sb="370" eb="372">
      <t>ネンド</t>
    </rPh>
    <rPh sb="373" eb="375">
      <t>リョウキン</t>
    </rPh>
    <rPh sb="375" eb="377">
      <t>シュウニュウ</t>
    </rPh>
    <rPh sb="378" eb="380">
      <t>ゲンショウ</t>
    </rPh>
    <rPh sb="381" eb="383">
      <t>ヒヨウ</t>
    </rPh>
    <rPh sb="384" eb="386">
      <t>ゾウカ</t>
    </rPh>
    <rPh sb="398" eb="400">
      <t>ウワマワ</t>
    </rPh>
    <rPh sb="435" eb="437">
      <t>ゾウカ</t>
    </rPh>
    <rPh sb="454" eb="455">
      <t>サ</t>
    </rPh>
    <rPh sb="517" eb="519">
      <t>ゾウカ</t>
    </rPh>
    <rPh sb="522" eb="524">
      <t>カイゼン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</si>
</sst>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6" fillId="0" borderId="6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7" xfId="0" applyFont="1" applyBorder="1" applyAlignment="1" applyProtection="1">
      <alignment horizontal="left" vertical="top" wrapText="1"/>
      <protection locked="0"/>
    </xf>
    <xf numFmtId="0" fontId="16" fillId="0" borderId="8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7-4AB3-81A4-6543A0850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0.36</c:v>
                </c:pt>
                <c:pt idx="1">
                  <c:v>0.39</c:v>
                </c:pt>
                <c:pt idx="2">
                  <c:v>0.1</c:v>
                </c:pt>
                <c:pt idx="3">
                  <c:v>0.08</c:v>
                </c:pt>
                <c:pt idx="4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7-4AB3-81A4-6543A0850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44.61</c:v>
                </c:pt>
                <c:pt idx="1">
                  <c:v>36.270000000000003</c:v>
                </c:pt>
                <c:pt idx="2">
                  <c:v>29.41</c:v>
                </c:pt>
                <c:pt idx="3">
                  <c:v>35.78</c:v>
                </c:pt>
                <c:pt idx="4">
                  <c:v>29.9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1-4651-A43D-F0FD884BC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42.47</c:v>
                </c:pt>
                <c:pt idx="1">
                  <c:v>42.4</c:v>
                </c:pt>
                <c:pt idx="2">
                  <c:v>42.28</c:v>
                </c:pt>
                <c:pt idx="3">
                  <c:v>41.06</c:v>
                </c:pt>
                <c:pt idx="4">
                  <c:v>42.09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A1-4651-A43D-F0FD884BC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73.08</c:v>
                </c:pt>
                <c:pt idx="1">
                  <c:v>73.08</c:v>
                </c:pt>
                <c:pt idx="2">
                  <c:v>76.92</c:v>
                </c:pt>
                <c:pt idx="3">
                  <c:v>76.92</c:v>
                </c:pt>
                <c:pt idx="4">
                  <c:v>76.92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D-492C-AB53-E2BE55F7D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83.75</c:v>
                </c:pt>
                <c:pt idx="1">
                  <c:v>84.19</c:v>
                </c:pt>
                <c:pt idx="2">
                  <c:v>84.34</c:v>
                </c:pt>
                <c:pt idx="3">
                  <c:v>84.34</c:v>
                </c:pt>
                <c:pt idx="4">
                  <c:v>84.73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D-492C-AB53-E2BE55F7D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97.89</c:v>
                </c:pt>
                <c:pt idx="1">
                  <c:v>86.61</c:v>
                </c:pt>
                <c:pt idx="2">
                  <c:v>92.86</c:v>
                </c:pt>
                <c:pt idx="3">
                  <c:v>94.93</c:v>
                </c:pt>
                <c:pt idx="4">
                  <c:v>91.48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D-4960-9839-778C72C5F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102.73</c:v>
                </c:pt>
                <c:pt idx="1">
                  <c:v>105.78</c:v>
                </c:pt>
                <c:pt idx="2">
                  <c:v>106.09</c:v>
                </c:pt>
                <c:pt idx="3">
                  <c:v>106.44</c:v>
                </c:pt>
                <c:pt idx="4">
                  <c:v>107.11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D-4960-9839-778C72C5F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54.56</c:v>
                </c:pt>
                <c:pt idx="1">
                  <c:v>56.45</c:v>
                </c:pt>
                <c:pt idx="2">
                  <c:v>58.05</c:v>
                </c:pt>
                <c:pt idx="3">
                  <c:v>59.45</c:v>
                </c:pt>
                <c:pt idx="4">
                  <c:v>60.99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3-4471-A2D5-BCBBB429F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24.68</c:v>
                </c:pt>
                <c:pt idx="1">
                  <c:v>21.36</c:v>
                </c:pt>
                <c:pt idx="2">
                  <c:v>22.79</c:v>
                </c:pt>
                <c:pt idx="3">
                  <c:v>24.8</c:v>
                </c:pt>
                <c:pt idx="4">
                  <c:v>26.77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3-4471-A2D5-BCBBB429F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1-4A2F-B11A-635FE8E04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8.6199999999999992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1-4A2F-B11A-635FE8E04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258.66000000000003</c:v>
                </c:pt>
                <c:pt idx="1">
                  <c:v>378.3</c:v>
                </c:pt>
                <c:pt idx="2">
                  <c:v>510.33</c:v>
                </c:pt>
                <c:pt idx="3">
                  <c:v>445.33</c:v>
                </c:pt>
                <c:pt idx="4">
                  <c:v>549.95000000000005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2-45DD-BEC2-EE147BD7A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94.97</c:v>
                </c:pt>
                <c:pt idx="1">
                  <c:v>63.96</c:v>
                </c:pt>
                <c:pt idx="2">
                  <c:v>69.42</c:v>
                </c:pt>
                <c:pt idx="3">
                  <c:v>72.86</c:v>
                </c:pt>
                <c:pt idx="4">
                  <c:v>69.540000000000006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2-45DD-BEC2-EE147BD7A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1.99</c:v>
                </c:pt>
                <c:pt idx="1">
                  <c:v>1.38</c:v>
                </c:pt>
                <c:pt idx="2">
                  <c:v>2.83</c:v>
                </c:pt>
                <c:pt idx="3">
                  <c:v>0.84</c:v>
                </c:pt>
                <c:pt idx="4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1-401E-8606-BF9330979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47.72</c:v>
                </c:pt>
                <c:pt idx="1">
                  <c:v>44.24</c:v>
                </c:pt>
                <c:pt idx="2">
                  <c:v>43.07</c:v>
                </c:pt>
                <c:pt idx="3">
                  <c:v>45.42</c:v>
                </c:pt>
                <c:pt idx="4">
                  <c:v>50.63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1-401E-8606-BF9330979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1547.01</c:v>
                </c:pt>
                <c:pt idx="1">
                  <c:v>1716.69</c:v>
                </c:pt>
                <c:pt idx="2">
                  <c:v>1875.55</c:v>
                </c:pt>
                <c:pt idx="3">
                  <c:v>1319.23</c:v>
                </c:pt>
                <c:pt idx="4">
                  <c:v>1229.29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C6-422A-943A-DDC598186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1206.79</c:v>
                </c:pt>
                <c:pt idx="1">
                  <c:v>1258.43</c:v>
                </c:pt>
                <c:pt idx="2">
                  <c:v>1163.75</c:v>
                </c:pt>
                <c:pt idx="3">
                  <c:v>1195.47</c:v>
                </c:pt>
                <c:pt idx="4">
                  <c:v>1168.69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C6-422A-943A-DDC598186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92.58</c:v>
                </c:pt>
                <c:pt idx="1">
                  <c:v>65.61</c:v>
                </c:pt>
                <c:pt idx="2">
                  <c:v>73.709999999999994</c:v>
                </c:pt>
                <c:pt idx="3">
                  <c:v>85.38</c:v>
                </c:pt>
                <c:pt idx="4">
                  <c:v>74.39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0-457E-884F-B1D82FE9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71.84</c:v>
                </c:pt>
                <c:pt idx="1">
                  <c:v>73.36</c:v>
                </c:pt>
                <c:pt idx="2">
                  <c:v>72.599999999999994</c:v>
                </c:pt>
                <c:pt idx="3">
                  <c:v>69.430000000000007</c:v>
                </c:pt>
                <c:pt idx="4">
                  <c:v>70.709999999999994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0-457E-884F-B1D82FE9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329.1</c:v>
                </c:pt>
                <c:pt idx="1">
                  <c:v>453.06</c:v>
                </c:pt>
                <c:pt idx="2">
                  <c:v>393.25</c:v>
                </c:pt>
                <c:pt idx="3">
                  <c:v>346.32</c:v>
                </c:pt>
                <c:pt idx="4">
                  <c:v>392.71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2-414F-A9D6-AD744147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228.47</c:v>
                </c:pt>
                <c:pt idx="1">
                  <c:v>224.88</c:v>
                </c:pt>
                <c:pt idx="2">
                  <c:v>228.64</c:v>
                </c:pt>
                <c:pt idx="3">
                  <c:v>239.46</c:v>
                </c:pt>
                <c:pt idx="4">
                  <c:v>233.15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2-414F-A9D6-AD744147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&#65279;<?xml version="1.0" encoding="utf-8" standalone="yes"?>
<Relationships xmlns="http://schemas.openxmlformats.org/package/2006/relationships">
  <Relationship Id="rId8" Type="http://schemas.openxmlformats.org/officeDocument/2006/relationships/chart" Target="../charts/chart8.xml" />
  <Relationship Id="rId3" Type="http://schemas.openxmlformats.org/officeDocument/2006/relationships/chart" Target="../charts/chart3.xml" />
  <Relationship Id="rId7" Type="http://schemas.openxmlformats.org/officeDocument/2006/relationships/chart" Target="../charts/chart7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  <Relationship Id="rId6" Type="http://schemas.openxmlformats.org/officeDocument/2006/relationships/chart" Target="../charts/chart6.xml" />
  <Relationship Id="rId11" Type="http://schemas.openxmlformats.org/officeDocument/2006/relationships/chart" Target="../charts/chart11.xml" />
  <Relationship Id="rId5" Type="http://schemas.openxmlformats.org/officeDocument/2006/relationships/chart" Target="../charts/chart5.xml" />
  <Relationship Id="rId10" Type="http://schemas.openxmlformats.org/officeDocument/2006/relationships/chart" Target="../charts/chart10.xml" />
  <Relationship Id="rId4" Type="http://schemas.openxmlformats.org/officeDocument/2006/relationships/chart" Target="../charts/chart4.xml" />
  <Relationship Id="rId9" Type="http://schemas.openxmlformats.org/officeDocument/2006/relationships/chart" Target="../charts/chart9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【65.73】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【1,156.82】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【43.28】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【215.73】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【75.33】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Normal="100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</row>
    <row r="3" spans="1:78" ht="9.75" customHeight="1" x14ac:dyDescent="0.15">
      <c r="A3" s="2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</row>
    <row r="4" spans="1:78" ht="9.75" customHeight="1" x14ac:dyDescent="0.15">
      <c r="A4" s="2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9" t="str">
        <f>データ!H6</f>
        <v>大阪府　岸和田市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50" t="s">
        <v>1</v>
      </c>
      <c r="C7" s="50"/>
      <c r="D7" s="50"/>
      <c r="E7" s="50"/>
      <c r="F7" s="50"/>
      <c r="G7" s="50"/>
      <c r="H7" s="50"/>
      <c r="I7" s="50" t="s">
        <v>2</v>
      </c>
      <c r="J7" s="50"/>
      <c r="K7" s="50"/>
      <c r="L7" s="50"/>
      <c r="M7" s="50"/>
      <c r="N7" s="50"/>
      <c r="O7" s="50"/>
      <c r="P7" s="50" t="s">
        <v>3</v>
      </c>
      <c r="Q7" s="50"/>
      <c r="R7" s="50"/>
      <c r="S7" s="50"/>
      <c r="T7" s="50"/>
      <c r="U7" s="50"/>
      <c r="V7" s="50"/>
      <c r="W7" s="50" t="s">
        <v>4</v>
      </c>
      <c r="X7" s="50"/>
      <c r="Y7" s="50"/>
      <c r="Z7" s="50"/>
      <c r="AA7" s="50"/>
      <c r="AB7" s="50"/>
      <c r="AC7" s="50"/>
      <c r="AD7" s="50" t="s">
        <v>5</v>
      </c>
      <c r="AE7" s="50"/>
      <c r="AF7" s="50"/>
      <c r="AG7" s="50"/>
      <c r="AH7" s="50"/>
      <c r="AI7" s="50"/>
      <c r="AJ7" s="50"/>
      <c r="AK7" s="3"/>
      <c r="AL7" s="50" t="s">
        <v>6</v>
      </c>
      <c r="AM7" s="50"/>
      <c r="AN7" s="50"/>
      <c r="AO7" s="50"/>
      <c r="AP7" s="50"/>
      <c r="AQ7" s="50"/>
      <c r="AR7" s="50"/>
      <c r="AS7" s="50"/>
      <c r="AT7" s="50" t="s">
        <v>7</v>
      </c>
      <c r="AU7" s="50"/>
      <c r="AV7" s="50"/>
      <c r="AW7" s="50"/>
      <c r="AX7" s="50"/>
      <c r="AY7" s="50"/>
      <c r="AZ7" s="50"/>
      <c r="BA7" s="50"/>
      <c r="BB7" s="50" t="s">
        <v>8</v>
      </c>
      <c r="BC7" s="50"/>
      <c r="BD7" s="50"/>
      <c r="BE7" s="50"/>
      <c r="BF7" s="50"/>
      <c r="BG7" s="50"/>
      <c r="BH7" s="50"/>
      <c r="BI7" s="50"/>
      <c r="BJ7" s="3"/>
      <c r="BK7" s="3"/>
      <c r="BL7" s="80" t="s">
        <v>9</v>
      </c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2"/>
    </row>
    <row r="8" spans="1:78" ht="18.75" customHeight="1" x14ac:dyDescent="0.15">
      <c r="A8" s="2"/>
      <c r="B8" s="76" t="str">
        <f>データ!I6</f>
        <v>法適用</v>
      </c>
      <c r="C8" s="76"/>
      <c r="D8" s="76"/>
      <c r="E8" s="76"/>
      <c r="F8" s="76"/>
      <c r="G8" s="76"/>
      <c r="H8" s="76"/>
      <c r="I8" s="76" t="str">
        <f>データ!J6</f>
        <v>下水道事業</v>
      </c>
      <c r="J8" s="76"/>
      <c r="K8" s="76"/>
      <c r="L8" s="76"/>
      <c r="M8" s="76"/>
      <c r="N8" s="76"/>
      <c r="O8" s="76"/>
      <c r="P8" s="76" t="str">
        <f>データ!K6</f>
        <v>特定環境保全公共下水道</v>
      </c>
      <c r="Q8" s="76"/>
      <c r="R8" s="76"/>
      <c r="S8" s="76"/>
      <c r="T8" s="76"/>
      <c r="U8" s="76"/>
      <c r="V8" s="76"/>
      <c r="W8" s="76" t="str">
        <f>データ!L6</f>
        <v>D2</v>
      </c>
      <c r="X8" s="76"/>
      <c r="Y8" s="76"/>
      <c r="Z8" s="76"/>
      <c r="AA8" s="76"/>
      <c r="AB8" s="76"/>
      <c r="AC8" s="76"/>
      <c r="AD8" s="77" t="str">
        <f>データ!$M$6</f>
        <v>非設置</v>
      </c>
      <c r="AE8" s="77"/>
      <c r="AF8" s="77"/>
      <c r="AG8" s="77"/>
      <c r="AH8" s="77"/>
      <c r="AI8" s="77"/>
      <c r="AJ8" s="77"/>
      <c r="AK8" s="3"/>
      <c r="AL8" s="44">
        <f>データ!S6</f>
        <v>188002</v>
      </c>
      <c r="AM8" s="44"/>
      <c r="AN8" s="44"/>
      <c r="AO8" s="44"/>
      <c r="AP8" s="44"/>
      <c r="AQ8" s="44"/>
      <c r="AR8" s="44"/>
      <c r="AS8" s="44"/>
      <c r="AT8" s="45">
        <f>データ!T6</f>
        <v>36.090000000000003</v>
      </c>
      <c r="AU8" s="45"/>
      <c r="AV8" s="45"/>
      <c r="AW8" s="45"/>
      <c r="AX8" s="45"/>
      <c r="AY8" s="45"/>
      <c r="AZ8" s="45"/>
      <c r="BA8" s="45"/>
      <c r="BB8" s="45">
        <f>データ!U6</f>
        <v>5209.25</v>
      </c>
      <c r="BC8" s="45"/>
      <c r="BD8" s="45"/>
      <c r="BE8" s="45"/>
      <c r="BF8" s="45"/>
      <c r="BG8" s="45"/>
      <c r="BH8" s="45"/>
      <c r="BI8" s="45"/>
      <c r="BJ8" s="3"/>
      <c r="BK8" s="3"/>
      <c r="BL8" s="72" t="s">
        <v>10</v>
      </c>
      <c r="BM8" s="73"/>
      <c r="BN8" s="74" t="s">
        <v>11</v>
      </c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5"/>
    </row>
    <row r="9" spans="1:78" ht="18.75" customHeight="1" x14ac:dyDescent="0.15">
      <c r="A9" s="2"/>
      <c r="B9" s="50" t="s">
        <v>12</v>
      </c>
      <c r="C9" s="50"/>
      <c r="D9" s="50"/>
      <c r="E9" s="50"/>
      <c r="F9" s="50"/>
      <c r="G9" s="50"/>
      <c r="H9" s="50"/>
      <c r="I9" s="50" t="s">
        <v>13</v>
      </c>
      <c r="J9" s="50"/>
      <c r="K9" s="50"/>
      <c r="L9" s="50"/>
      <c r="M9" s="50"/>
      <c r="N9" s="50"/>
      <c r="O9" s="50"/>
      <c r="P9" s="50" t="s">
        <v>14</v>
      </c>
      <c r="Q9" s="50"/>
      <c r="R9" s="50"/>
      <c r="S9" s="50"/>
      <c r="T9" s="50"/>
      <c r="U9" s="50"/>
      <c r="V9" s="50"/>
      <c r="W9" s="50" t="s">
        <v>15</v>
      </c>
      <c r="X9" s="50"/>
      <c r="Y9" s="50"/>
      <c r="Z9" s="50"/>
      <c r="AA9" s="50"/>
      <c r="AB9" s="50"/>
      <c r="AC9" s="50"/>
      <c r="AD9" s="50" t="s">
        <v>16</v>
      </c>
      <c r="AE9" s="50"/>
      <c r="AF9" s="50"/>
      <c r="AG9" s="50"/>
      <c r="AH9" s="50"/>
      <c r="AI9" s="50"/>
      <c r="AJ9" s="50"/>
      <c r="AK9" s="3"/>
      <c r="AL9" s="50" t="s">
        <v>17</v>
      </c>
      <c r="AM9" s="50"/>
      <c r="AN9" s="50"/>
      <c r="AO9" s="50"/>
      <c r="AP9" s="50"/>
      <c r="AQ9" s="50"/>
      <c r="AR9" s="50"/>
      <c r="AS9" s="50"/>
      <c r="AT9" s="50" t="s">
        <v>18</v>
      </c>
      <c r="AU9" s="50"/>
      <c r="AV9" s="50"/>
      <c r="AW9" s="50"/>
      <c r="AX9" s="50"/>
      <c r="AY9" s="50"/>
      <c r="AZ9" s="50"/>
      <c r="BA9" s="50"/>
      <c r="BB9" s="50" t="s">
        <v>19</v>
      </c>
      <c r="BC9" s="50"/>
      <c r="BD9" s="50"/>
      <c r="BE9" s="50"/>
      <c r="BF9" s="50"/>
      <c r="BG9" s="50"/>
      <c r="BH9" s="50"/>
      <c r="BI9" s="50"/>
      <c r="BJ9" s="3"/>
      <c r="BK9" s="3"/>
      <c r="BL9" s="51" t="s">
        <v>20</v>
      </c>
      <c r="BM9" s="52"/>
      <c r="BN9" s="53" t="s">
        <v>21</v>
      </c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4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>
        <f>データ!O6</f>
        <v>15.63</v>
      </c>
      <c r="J10" s="45"/>
      <c r="K10" s="45"/>
      <c r="L10" s="45"/>
      <c r="M10" s="45"/>
      <c r="N10" s="45"/>
      <c r="O10" s="45"/>
      <c r="P10" s="45">
        <f>データ!P6</f>
        <v>0.03</v>
      </c>
      <c r="Q10" s="45"/>
      <c r="R10" s="45"/>
      <c r="S10" s="45"/>
      <c r="T10" s="45"/>
      <c r="U10" s="45"/>
      <c r="V10" s="45"/>
      <c r="W10" s="45">
        <f>データ!Q6</f>
        <v>99.57</v>
      </c>
      <c r="X10" s="45"/>
      <c r="Y10" s="45"/>
      <c r="Z10" s="45"/>
      <c r="AA10" s="45"/>
      <c r="AB10" s="45"/>
      <c r="AC10" s="45"/>
      <c r="AD10" s="44">
        <f>データ!R6</f>
        <v>2871</v>
      </c>
      <c r="AE10" s="44"/>
      <c r="AF10" s="44"/>
      <c r="AG10" s="44"/>
      <c r="AH10" s="44"/>
      <c r="AI10" s="44"/>
      <c r="AJ10" s="44"/>
      <c r="AK10" s="2"/>
      <c r="AL10" s="44">
        <f>データ!V6</f>
        <v>52</v>
      </c>
      <c r="AM10" s="44"/>
      <c r="AN10" s="44"/>
      <c r="AO10" s="44"/>
      <c r="AP10" s="44"/>
      <c r="AQ10" s="44"/>
      <c r="AR10" s="44"/>
      <c r="AS10" s="44"/>
      <c r="AT10" s="45">
        <f>データ!W6</f>
        <v>0.08</v>
      </c>
      <c r="AU10" s="45"/>
      <c r="AV10" s="45"/>
      <c r="AW10" s="45"/>
      <c r="AX10" s="45"/>
      <c r="AY10" s="45"/>
      <c r="AZ10" s="45"/>
      <c r="BA10" s="45"/>
      <c r="BB10" s="45">
        <f>データ!X6</f>
        <v>650</v>
      </c>
      <c r="BC10" s="45"/>
      <c r="BD10" s="45"/>
      <c r="BE10" s="45"/>
      <c r="BF10" s="45"/>
      <c r="BG10" s="45"/>
      <c r="BH10" s="45"/>
      <c r="BI10" s="45"/>
      <c r="BJ10" s="2"/>
      <c r="BK10" s="2"/>
      <c r="BL10" s="46" t="s">
        <v>22</v>
      </c>
      <c r="BM10" s="47"/>
      <c r="BN10" s="48" t="s">
        <v>23</v>
      </c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9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0" t="s">
        <v>26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 x14ac:dyDescent="0.15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6" t="s">
        <v>115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113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15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15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114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15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15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15">
      <c r="B85" s="12"/>
      <c r="C85" s="12"/>
      <c r="D85" s="12"/>
      <c r="E85" s="12" t="str">
        <f>データ!AI6</f>
        <v>【105.09】</v>
      </c>
      <c r="F85" s="12" t="str">
        <f>データ!AT6</f>
        <v>【65.73】</v>
      </c>
      <c r="G85" s="12" t="str">
        <f>データ!BE6</f>
        <v>【48.91】</v>
      </c>
      <c r="H85" s="12" t="str">
        <f>データ!BP6</f>
        <v>【1,156.82】</v>
      </c>
      <c r="I85" s="12" t="str">
        <f>データ!CA6</f>
        <v>【75.33】</v>
      </c>
      <c r="J85" s="12" t="str">
        <f>データ!CL6</f>
        <v>【215.73】</v>
      </c>
      <c r="K85" s="12" t="str">
        <f>データ!CW6</f>
        <v>【43.28】</v>
      </c>
      <c r="L85" s="12" t="str">
        <f>データ!DH6</f>
        <v>【86.21】</v>
      </c>
      <c r="M85" s="12" t="str">
        <f>データ!DS6</f>
        <v>【29.62】</v>
      </c>
      <c r="N85" s="12" t="str">
        <f>データ!ED6</f>
        <v>【0.09】</v>
      </c>
      <c r="O85" s="12" t="str">
        <f>データ!EO6</f>
        <v>【0.11】</v>
      </c>
    </row>
  </sheetData>
  <sheetProtection algorithmName="SHA-512" hashValue="1Fzg595aGgvdR2ASMx+XrToNJLGDu8y5dgwC3VvTiDzVBsgAREO12sVQptHCv21TUtV9Mxb9l6LPR5QtkXjPSg==" saltValue="n5zGIuFROhjE6mQ1+wGUBQ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AL10:AS10"/>
    <mergeCell ref="AT10:BA10"/>
    <mergeCell ref="BB10:BI10"/>
    <mergeCell ref="BL10:BM10"/>
    <mergeCell ref="BN10:BY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3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15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15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84" t="s">
        <v>52</v>
      </c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90" t="s">
        <v>53</v>
      </c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 t="s">
        <v>54</v>
      </c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</row>
    <row r="4" spans="1:148" x14ac:dyDescent="0.15">
      <c r="A4" s="14" t="s">
        <v>55</v>
      </c>
      <c r="B4" s="16"/>
      <c r="C4" s="16"/>
      <c r="D4" s="16"/>
      <c r="E4" s="16"/>
      <c r="F4" s="16"/>
      <c r="G4" s="16"/>
      <c r="H4" s="87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83" t="s">
        <v>56</v>
      </c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 t="s">
        <v>57</v>
      </c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 t="s">
        <v>58</v>
      </c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 t="s">
        <v>59</v>
      </c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 t="s">
        <v>60</v>
      </c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 t="s">
        <v>61</v>
      </c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 t="s">
        <v>62</v>
      </c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 t="s">
        <v>63</v>
      </c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 t="s">
        <v>64</v>
      </c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 t="s">
        <v>65</v>
      </c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 t="s">
        <v>66</v>
      </c>
      <c r="EF4" s="83"/>
      <c r="EG4" s="83"/>
      <c r="EH4" s="83"/>
      <c r="EI4" s="83"/>
      <c r="EJ4" s="83"/>
      <c r="EK4" s="83"/>
      <c r="EL4" s="83"/>
      <c r="EM4" s="83"/>
      <c r="EN4" s="83"/>
      <c r="EO4" s="83"/>
    </row>
    <row r="5" spans="1:148" x14ac:dyDescent="0.15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15">
      <c r="A6" s="14" t="s">
        <v>95</v>
      </c>
      <c r="B6" s="19">
        <f>B7</f>
        <v>2023</v>
      </c>
      <c r="C6" s="19">
        <f t="shared" ref="C6:X6" si="3">C7</f>
        <v>272027</v>
      </c>
      <c r="D6" s="19">
        <f t="shared" si="3"/>
        <v>46</v>
      </c>
      <c r="E6" s="19">
        <f t="shared" si="3"/>
        <v>17</v>
      </c>
      <c r="F6" s="19">
        <f t="shared" si="3"/>
        <v>4</v>
      </c>
      <c r="G6" s="19">
        <f t="shared" si="3"/>
        <v>0</v>
      </c>
      <c r="H6" s="19" t="str">
        <f t="shared" si="3"/>
        <v>大阪府　岸和田市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特定環境保全公共下水道</v>
      </c>
      <c r="L6" s="19" t="str">
        <f t="shared" si="3"/>
        <v>D2</v>
      </c>
      <c r="M6" s="19" t="str">
        <f t="shared" si="3"/>
        <v>非設置</v>
      </c>
      <c r="N6" s="20" t="str">
        <f t="shared" si="3"/>
        <v>-</v>
      </c>
      <c r="O6" s="20">
        <f t="shared" si="3"/>
        <v>15.63</v>
      </c>
      <c r="P6" s="20">
        <f t="shared" si="3"/>
        <v>0.03</v>
      </c>
      <c r="Q6" s="20">
        <f t="shared" si="3"/>
        <v>99.57</v>
      </c>
      <c r="R6" s="20">
        <f t="shared" si="3"/>
        <v>2871</v>
      </c>
      <c r="S6" s="20">
        <f t="shared" si="3"/>
        <v>188002</v>
      </c>
      <c r="T6" s="20">
        <f t="shared" si="3"/>
        <v>36.090000000000003</v>
      </c>
      <c r="U6" s="20">
        <f t="shared" si="3"/>
        <v>5209.25</v>
      </c>
      <c r="V6" s="20">
        <f t="shared" si="3"/>
        <v>52</v>
      </c>
      <c r="W6" s="20">
        <f t="shared" si="3"/>
        <v>0.08</v>
      </c>
      <c r="X6" s="20">
        <f t="shared" si="3"/>
        <v>650</v>
      </c>
      <c r="Y6" s="21">
        <f>IF(Y7="",NA(),Y7)</f>
        <v>97.89</v>
      </c>
      <c r="Z6" s="21">
        <f t="shared" ref="Z6:AH6" si="4">IF(Z7="",NA(),Z7)</f>
        <v>86.61</v>
      </c>
      <c r="AA6" s="21">
        <f t="shared" si="4"/>
        <v>92.86</v>
      </c>
      <c r="AB6" s="21">
        <f t="shared" si="4"/>
        <v>94.93</v>
      </c>
      <c r="AC6" s="21">
        <f t="shared" si="4"/>
        <v>91.48</v>
      </c>
      <c r="AD6" s="21">
        <f t="shared" si="4"/>
        <v>102.73</v>
      </c>
      <c r="AE6" s="21">
        <f t="shared" si="4"/>
        <v>105.78</v>
      </c>
      <c r="AF6" s="21">
        <f t="shared" si="4"/>
        <v>106.09</v>
      </c>
      <c r="AG6" s="21">
        <f t="shared" si="4"/>
        <v>106.44</v>
      </c>
      <c r="AH6" s="21">
        <f t="shared" si="4"/>
        <v>107.11</v>
      </c>
      <c r="AI6" s="20" t="str">
        <f>IF(AI7="","",IF(AI7="-","【-】","【"&amp;SUBSTITUTE(TEXT(AI7,"#,##0.00"),"-","△")&amp;"】"))</f>
        <v>【105.09】</v>
      </c>
      <c r="AJ6" s="21">
        <f>IF(AJ7="",NA(),AJ7)</f>
        <v>258.66000000000003</v>
      </c>
      <c r="AK6" s="21">
        <f t="shared" ref="AK6:AS6" si="5">IF(AK7="",NA(),AK7)</f>
        <v>378.3</v>
      </c>
      <c r="AL6" s="21">
        <f t="shared" si="5"/>
        <v>510.33</v>
      </c>
      <c r="AM6" s="21">
        <f t="shared" si="5"/>
        <v>445.33</v>
      </c>
      <c r="AN6" s="21">
        <f t="shared" si="5"/>
        <v>549.95000000000005</v>
      </c>
      <c r="AO6" s="21">
        <f t="shared" si="5"/>
        <v>94.97</v>
      </c>
      <c r="AP6" s="21">
        <f t="shared" si="5"/>
        <v>63.96</v>
      </c>
      <c r="AQ6" s="21">
        <f t="shared" si="5"/>
        <v>69.42</v>
      </c>
      <c r="AR6" s="21">
        <f t="shared" si="5"/>
        <v>72.86</v>
      </c>
      <c r="AS6" s="21">
        <f t="shared" si="5"/>
        <v>69.540000000000006</v>
      </c>
      <c r="AT6" s="20" t="str">
        <f>IF(AT7="","",IF(AT7="-","【-】","【"&amp;SUBSTITUTE(TEXT(AT7,"#,##0.00"),"-","△")&amp;"】"))</f>
        <v>【65.73】</v>
      </c>
      <c r="AU6" s="21">
        <f>IF(AU7="",NA(),AU7)</f>
        <v>1.99</v>
      </c>
      <c r="AV6" s="21">
        <f t="shared" ref="AV6:BD6" si="6">IF(AV7="",NA(),AV7)</f>
        <v>1.38</v>
      </c>
      <c r="AW6" s="21">
        <f t="shared" si="6"/>
        <v>2.83</v>
      </c>
      <c r="AX6" s="21">
        <f t="shared" si="6"/>
        <v>0.84</v>
      </c>
      <c r="AY6" s="21">
        <f t="shared" si="6"/>
        <v>0.71</v>
      </c>
      <c r="AZ6" s="21">
        <f t="shared" si="6"/>
        <v>47.72</v>
      </c>
      <c r="BA6" s="21">
        <f t="shared" si="6"/>
        <v>44.24</v>
      </c>
      <c r="BB6" s="21">
        <f t="shared" si="6"/>
        <v>43.07</v>
      </c>
      <c r="BC6" s="21">
        <f t="shared" si="6"/>
        <v>45.42</v>
      </c>
      <c r="BD6" s="21">
        <f t="shared" si="6"/>
        <v>50.63</v>
      </c>
      <c r="BE6" s="20" t="str">
        <f>IF(BE7="","",IF(BE7="-","【-】","【"&amp;SUBSTITUTE(TEXT(BE7,"#,##0.00"),"-","△")&amp;"】"))</f>
        <v>【48.91】</v>
      </c>
      <c r="BF6" s="21">
        <f>IF(BF7="",NA(),BF7)</f>
        <v>1547.01</v>
      </c>
      <c r="BG6" s="21">
        <f t="shared" ref="BG6:BO6" si="7">IF(BG7="",NA(),BG7)</f>
        <v>1716.69</v>
      </c>
      <c r="BH6" s="21">
        <f t="shared" si="7"/>
        <v>1875.55</v>
      </c>
      <c r="BI6" s="21">
        <f t="shared" si="7"/>
        <v>1319.23</v>
      </c>
      <c r="BJ6" s="21">
        <f t="shared" si="7"/>
        <v>1229.29</v>
      </c>
      <c r="BK6" s="21">
        <f t="shared" si="7"/>
        <v>1206.79</v>
      </c>
      <c r="BL6" s="21">
        <f t="shared" si="7"/>
        <v>1258.43</v>
      </c>
      <c r="BM6" s="21">
        <f t="shared" si="7"/>
        <v>1163.75</v>
      </c>
      <c r="BN6" s="21">
        <f t="shared" si="7"/>
        <v>1195.47</v>
      </c>
      <c r="BO6" s="21">
        <f t="shared" si="7"/>
        <v>1168.69</v>
      </c>
      <c r="BP6" s="20" t="str">
        <f>IF(BP7="","",IF(BP7="-","【-】","【"&amp;SUBSTITUTE(TEXT(BP7,"#,##0.00"),"-","△")&amp;"】"))</f>
        <v>【1,156.82】</v>
      </c>
      <c r="BQ6" s="21">
        <f>IF(BQ7="",NA(),BQ7)</f>
        <v>92.58</v>
      </c>
      <c r="BR6" s="21">
        <f t="shared" ref="BR6:BZ6" si="8">IF(BR7="",NA(),BR7)</f>
        <v>65.61</v>
      </c>
      <c r="BS6" s="21">
        <f t="shared" si="8"/>
        <v>73.709999999999994</v>
      </c>
      <c r="BT6" s="21">
        <f t="shared" si="8"/>
        <v>85.38</v>
      </c>
      <c r="BU6" s="21">
        <f t="shared" si="8"/>
        <v>74.39</v>
      </c>
      <c r="BV6" s="21">
        <f t="shared" si="8"/>
        <v>71.84</v>
      </c>
      <c r="BW6" s="21">
        <f t="shared" si="8"/>
        <v>73.36</v>
      </c>
      <c r="BX6" s="21">
        <f t="shared" si="8"/>
        <v>72.599999999999994</v>
      </c>
      <c r="BY6" s="21">
        <f t="shared" si="8"/>
        <v>69.430000000000007</v>
      </c>
      <c r="BZ6" s="21">
        <f t="shared" si="8"/>
        <v>70.709999999999994</v>
      </c>
      <c r="CA6" s="20" t="str">
        <f>IF(CA7="","",IF(CA7="-","【-】","【"&amp;SUBSTITUTE(TEXT(CA7,"#,##0.00"),"-","△")&amp;"】"))</f>
        <v>【75.33】</v>
      </c>
      <c r="CB6" s="21">
        <f>IF(CB7="",NA(),CB7)</f>
        <v>329.1</v>
      </c>
      <c r="CC6" s="21">
        <f t="shared" ref="CC6:CK6" si="9">IF(CC7="",NA(),CC7)</f>
        <v>453.06</v>
      </c>
      <c r="CD6" s="21">
        <f t="shared" si="9"/>
        <v>393.25</v>
      </c>
      <c r="CE6" s="21">
        <f t="shared" si="9"/>
        <v>346.32</v>
      </c>
      <c r="CF6" s="21">
        <f t="shared" si="9"/>
        <v>392.71</v>
      </c>
      <c r="CG6" s="21">
        <f t="shared" si="9"/>
        <v>228.47</v>
      </c>
      <c r="CH6" s="21">
        <f t="shared" si="9"/>
        <v>224.88</v>
      </c>
      <c r="CI6" s="21">
        <f t="shared" si="9"/>
        <v>228.64</v>
      </c>
      <c r="CJ6" s="21">
        <f t="shared" si="9"/>
        <v>239.46</v>
      </c>
      <c r="CK6" s="21">
        <f t="shared" si="9"/>
        <v>233.15</v>
      </c>
      <c r="CL6" s="20" t="str">
        <f>IF(CL7="","",IF(CL7="-","【-】","【"&amp;SUBSTITUTE(TEXT(CL7,"#,##0.00"),"-","△")&amp;"】"))</f>
        <v>【215.73】</v>
      </c>
      <c r="CM6" s="21">
        <f>IF(CM7="",NA(),CM7)</f>
        <v>44.61</v>
      </c>
      <c r="CN6" s="21">
        <f t="shared" ref="CN6:CV6" si="10">IF(CN7="",NA(),CN7)</f>
        <v>36.270000000000003</v>
      </c>
      <c r="CO6" s="21">
        <f t="shared" si="10"/>
        <v>29.41</v>
      </c>
      <c r="CP6" s="21">
        <f t="shared" si="10"/>
        <v>35.78</v>
      </c>
      <c r="CQ6" s="21">
        <f t="shared" si="10"/>
        <v>29.9</v>
      </c>
      <c r="CR6" s="21">
        <f t="shared" si="10"/>
        <v>42.47</v>
      </c>
      <c r="CS6" s="21">
        <f t="shared" si="10"/>
        <v>42.4</v>
      </c>
      <c r="CT6" s="21">
        <f t="shared" si="10"/>
        <v>42.28</v>
      </c>
      <c r="CU6" s="21">
        <f t="shared" si="10"/>
        <v>41.06</v>
      </c>
      <c r="CV6" s="21">
        <f t="shared" si="10"/>
        <v>42.09</v>
      </c>
      <c r="CW6" s="20" t="str">
        <f>IF(CW7="","",IF(CW7="-","【-】","【"&amp;SUBSTITUTE(TEXT(CW7,"#,##0.00"),"-","△")&amp;"】"))</f>
        <v>【43.28】</v>
      </c>
      <c r="CX6" s="21">
        <f>IF(CX7="",NA(),CX7)</f>
        <v>73.08</v>
      </c>
      <c r="CY6" s="21">
        <f t="shared" ref="CY6:DG6" si="11">IF(CY7="",NA(),CY7)</f>
        <v>73.08</v>
      </c>
      <c r="CZ6" s="21">
        <f t="shared" si="11"/>
        <v>76.92</v>
      </c>
      <c r="DA6" s="21">
        <f t="shared" si="11"/>
        <v>76.92</v>
      </c>
      <c r="DB6" s="21">
        <f t="shared" si="11"/>
        <v>76.92</v>
      </c>
      <c r="DC6" s="21">
        <f t="shared" si="11"/>
        <v>83.75</v>
      </c>
      <c r="DD6" s="21">
        <f t="shared" si="11"/>
        <v>84.19</v>
      </c>
      <c r="DE6" s="21">
        <f t="shared" si="11"/>
        <v>84.34</v>
      </c>
      <c r="DF6" s="21">
        <f t="shared" si="11"/>
        <v>84.34</v>
      </c>
      <c r="DG6" s="21">
        <f t="shared" si="11"/>
        <v>84.73</v>
      </c>
      <c r="DH6" s="20" t="str">
        <f>IF(DH7="","",IF(DH7="-","【-】","【"&amp;SUBSTITUTE(TEXT(DH7,"#,##0.00"),"-","△")&amp;"】"))</f>
        <v>【86.21】</v>
      </c>
      <c r="DI6" s="21">
        <f>IF(DI7="",NA(),DI7)</f>
        <v>54.56</v>
      </c>
      <c r="DJ6" s="21">
        <f t="shared" ref="DJ6:DR6" si="12">IF(DJ7="",NA(),DJ7)</f>
        <v>56.45</v>
      </c>
      <c r="DK6" s="21">
        <f t="shared" si="12"/>
        <v>58.05</v>
      </c>
      <c r="DL6" s="21">
        <f t="shared" si="12"/>
        <v>59.45</v>
      </c>
      <c r="DM6" s="21">
        <f t="shared" si="12"/>
        <v>60.99</v>
      </c>
      <c r="DN6" s="21">
        <f t="shared" si="12"/>
        <v>24.68</v>
      </c>
      <c r="DO6" s="21">
        <f t="shared" si="12"/>
        <v>21.36</v>
      </c>
      <c r="DP6" s="21">
        <f t="shared" si="12"/>
        <v>22.79</v>
      </c>
      <c r="DQ6" s="21">
        <f t="shared" si="12"/>
        <v>24.8</v>
      </c>
      <c r="DR6" s="21">
        <f t="shared" si="12"/>
        <v>26.77</v>
      </c>
      <c r="DS6" s="20" t="str">
        <f>IF(DS7="","",IF(DS7="-","【-】","【"&amp;SUBSTITUTE(TEXT(DS7,"#,##0.00"),"-","△")&amp;"】"))</f>
        <v>【29.62】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1">
        <f t="shared" si="13"/>
        <v>8.6199999999999992</v>
      </c>
      <c r="DZ6" s="21">
        <f t="shared" si="13"/>
        <v>0.01</v>
      </c>
      <c r="EA6" s="21">
        <f t="shared" si="13"/>
        <v>0.01</v>
      </c>
      <c r="EB6" s="21">
        <f t="shared" si="13"/>
        <v>0.02</v>
      </c>
      <c r="EC6" s="21">
        <f t="shared" si="13"/>
        <v>7.0000000000000007E-2</v>
      </c>
      <c r="ED6" s="20" t="str">
        <f>IF(ED7="","",IF(ED7="-","【-】","【"&amp;SUBSTITUTE(TEXT(ED7,"#,##0.00"),"-","△")&amp;"】"))</f>
        <v>【0.09】</v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0.36</v>
      </c>
      <c r="EK6" s="21">
        <f t="shared" si="14"/>
        <v>0.39</v>
      </c>
      <c r="EL6" s="21">
        <f t="shared" si="14"/>
        <v>0.1</v>
      </c>
      <c r="EM6" s="21">
        <f t="shared" si="14"/>
        <v>0.08</v>
      </c>
      <c r="EN6" s="21">
        <f t="shared" si="14"/>
        <v>0.06</v>
      </c>
      <c r="EO6" s="20" t="str">
        <f>IF(EO7="","",IF(EO7="-","【-】","【"&amp;SUBSTITUTE(TEXT(EO7,"#,##0.00"),"-","△")&amp;"】"))</f>
        <v>【0.11】</v>
      </c>
    </row>
    <row r="7" spans="1:148" s="22" customFormat="1" x14ac:dyDescent="0.15">
      <c r="A7" s="14"/>
      <c r="B7" s="23">
        <v>2023</v>
      </c>
      <c r="C7" s="23">
        <v>272027</v>
      </c>
      <c r="D7" s="23">
        <v>46</v>
      </c>
      <c r="E7" s="23">
        <v>17</v>
      </c>
      <c r="F7" s="23">
        <v>4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15.63</v>
      </c>
      <c r="P7" s="24">
        <v>0.03</v>
      </c>
      <c r="Q7" s="24">
        <v>99.57</v>
      </c>
      <c r="R7" s="24">
        <v>2871</v>
      </c>
      <c r="S7" s="24">
        <v>188002</v>
      </c>
      <c r="T7" s="24">
        <v>36.090000000000003</v>
      </c>
      <c r="U7" s="24">
        <v>5209.25</v>
      </c>
      <c r="V7" s="24">
        <v>52</v>
      </c>
      <c r="W7" s="24">
        <v>0.08</v>
      </c>
      <c r="X7" s="24">
        <v>650</v>
      </c>
      <c r="Y7" s="24">
        <v>97.89</v>
      </c>
      <c r="Z7" s="24">
        <v>86.61</v>
      </c>
      <c r="AA7" s="24">
        <v>92.86</v>
      </c>
      <c r="AB7" s="24">
        <v>94.93</v>
      </c>
      <c r="AC7" s="24">
        <v>91.48</v>
      </c>
      <c r="AD7" s="24">
        <v>102.73</v>
      </c>
      <c r="AE7" s="24">
        <v>105.78</v>
      </c>
      <c r="AF7" s="24">
        <v>106.09</v>
      </c>
      <c r="AG7" s="24">
        <v>106.44</v>
      </c>
      <c r="AH7" s="24">
        <v>107.11</v>
      </c>
      <c r="AI7" s="24">
        <v>105.09</v>
      </c>
      <c r="AJ7" s="24">
        <v>258.66000000000003</v>
      </c>
      <c r="AK7" s="24">
        <v>378.3</v>
      </c>
      <c r="AL7" s="24">
        <v>510.33</v>
      </c>
      <c r="AM7" s="24">
        <v>445.33</v>
      </c>
      <c r="AN7" s="24">
        <v>549.95000000000005</v>
      </c>
      <c r="AO7" s="24">
        <v>94.97</v>
      </c>
      <c r="AP7" s="24">
        <v>63.96</v>
      </c>
      <c r="AQ7" s="24">
        <v>69.42</v>
      </c>
      <c r="AR7" s="24">
        <v>72.86</v>
      </c>
      <c r="AS7" s="24">
        <v>69.540000000000006</v>
      </c>
      <c r="AT7" s="24">
        <v>65.73</v>
      </c>
      <c r="AU7" s="24">
        <v>1.99</v>
      </c>
      <c r="AV7" s="24">
        <v>1.38</v>
      </c>
      <c r="AW7" s="24">
        <v>2.83</v>
      </c>
      <c r="AX7" s="24">
        <v>0.84</v>
      </c>
      <c r="AY7" s="24">
        <v>0.71</v>
      </c>
      <c r="AZ7" s="24">
        <v>47.72</v>
      </c>
      <c r="BA7" s="24">
        <v>44.24</v>
      </c>
      <c r="BB7" s="24">
        <v>43.07</v>
      </c>
      <c r="BC7" s="24">
        <v>45.42</v>
      </c>
      <c r="BD7" s="24">
        <v>50.63</v>
      </c>
      <c r="BE7" s="24">
        <v>48.91</v>
      </c>
      <c r="BF7" s="24">
        <v>1547.01</v>
      </c>
      <c r="BG7" s="24">
        <v>1716.69</v>
      </c>
      <c r="BH7" s="24">
        <v>1875.55</v>
      </c>
      <c r="BI7" s="24">
        <v>1319.23</v>
      </c>
      <c r="BJ7" s="24">
        <v>1229.29</v>
      </c>
      <c r="BK7" s="24">
        <v>1206.79</v>
      </c>
      <c r="BL7" s="24">
        <v>1258.43</v>
      </c>
      <c r="BM7" s="24">
        <v>1163.75</v>
      </c>
      <c r="BN7" s="24">
        <v>1195.47</v>
      </c>
      <c r="BO7" s="24">
        <v>1168.69</v>
      </c>
      <c r="BP7" s="24">
        <v>1156.82</v>
      </c>
      <c r="BQ7" s="24">
        <v>92.58</v>
      </c>
      <c r="BR7" s="24">
        <v>65.61</v>
      </c>
      <c r="BS7" s="24">
        <v>73.709999999999994</v>
      </c>
      <c r="BT7" s="24">
        <v>85.38</v>
      </c>
      <c r="BU7" s="24">
        <v>74.39</v>
      </c>
      <c r="BV7" s="24">
        <v>71.84</v>
      </c>
      <c r="BW7" s="24">
        <v>73.36</v>
      </c>
      <c r="BX7" s="24">
        <v>72.599999999999994</v>
      </c>
      <c r="BY7" s="24">
        <v>69.430000000000007</v>
      </c>
      <c r="BZ7" s="24">
        <v>70.709999999999994</v>
      </c>
      <c r="CA7" s="24">
        <v>75.33</v>
      </c>
      <c r="CB7" s="24">
        <v>329.1</v>
      </c>
      <c r="CC7" s="24">
        <v>453.06</v>
      </c>
      <c r="CD7" s="24">
        <v>393.25</v>
      </c>
      <c r="CE7" s="24">
        <v>346.32</v>
      </c>
      <c r="CF7" s="24">
        <v>392.71</v>
      </c>
      <c r="CG7" s="24">
        <v>228.47</v>
      </c>
      <c r="CH7" s="24">
        <v>224.88</v>
      </c>
      <c r="CI7" s="24">
        <v>228.64</v>
      </c>
      <c r="CJ7" s="24">
        <v>239.46</v>
      </c>
      <c r="CK7" s="24">
        <v>233.15</v>
      </c>
      <c r="CL7" s="24">
        <v>215.73</v>
      </c>
      <c r="CM7" s="24">
        <v>44.61</v>
      </c>
      <c r="CN7" s="24">
        <v>36.270000000000003</v>
      </c>
      <c r="CO7" s="24">
        <v>29.41</v>
      </c>
      <c r="CP7" s="24">
        <v>35.78</v>
      </c>
      <c r="CQ7" s="24">
        <v>29.9</v>
      </c>
      <c r="CR7" s="24">
        <v>42.47</v>
      </c>
      <c r="CS7" s="24">
        <v>42.4</v>
      </c>
      <c r="CT7" s="24">
        <v>42.28</v>
      </c>
      <c r="CU7" s="24">
        <v>41.06</v>
      </c>
      <c r="CV7" s="24">
        <v>42.09</v>
      </c>
      <c r="CW7" s="24">
        <v>43.28</v>
      </c>
      <c r="CX7" s="24">
        <v>73.08</v>
      </c>
      <c r="CY7" s="24">
        <v>73.08</v>
      </c>
      <c r="CZ7" s="24">
        <v>76.92</v>
      </c>
      <c r="DA7" s="24">
        <v>76.92</v>
      </c>
      <c r="DB7" s="24">
        <v>76.92</v>
      </c>
      <c r="DC7" s="24">
        <v>83.75</v>
      </c>
      <c r="DD7" s="24">
        <v>84.19</v>
      </c>
      <c r="DE7" s="24">
        <v>84.34</v>
      </c>
      <c r="DF7" s="24">
        <v>84.34</v>
      </c>
      <c r="DG7" s="24">
        <v>84.73</v>
      </c>
      <c r="DH7" s="24">
        <v>86.21</v>
      </c>
      <c r="DI7" s="24">
        <v>54.56</v>
      </c>
      <c r="DJ7" s="24">
        <v>56.45</v>
      </c>
      <c r="DK7" s="24">
        <v>58.05</v>
      </c>
      <c r="DL7" s="24">
        <v>59.45</v>
      </c>
      <c r="DM7" s="24">
        <v>60.99</v>
      </c>
      <c r="DN7" s="24">
        <v>24.68</v>
      </c>
      <c r="DO7" s="24">
        <v>21.36</v>
      </c>
      <c r="DP7" s="24">
        <v>22.79</v>
      </c>
      <c r="DQ7" s="24">
        <v>24.8</v>
      </c>
      <c r="DR7" s="24">
        <v>26.77</v>
      </c>
      <c r="DS7" s="24">
        <v>29.62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8.6199999999999992</v>
      </c>
      <c r="DZ7" s="24">
        <v>0.01</v>
      </c>
      <c r="EA7" s="24">
        <v>0.01</v>
      </c>
      <c r="EB7" s="24">
        <v>0.02</v>
      </c>
      <c r="EC7" s="24">
        <v>7.0000000000000007E-2</v>
      </c>
      <c r="ED7" s="24">
        <v>0.09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0.36</v>
      </c>
      <c r="EK7" s="24">
        <v>0.39</v>
      </c>
      <c r="EL7" s="24">
        <v>0.1</v>
      </c>
      <c r="EM7" s="24">
        <v>0.08</v>
      </c>
      <c r="EN7" s="24">
        <v>0.06</v>
      </c>
      <c r="EO7" s="24">
        <v>0.11</v>
      </c>
    </row>
    <row r="8" spans="1:148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15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15">
      <c r="A10" s="26" t="s">
        <v>46</v>
      </c>
      <c r="B10" s="27">
        <f>DATEVALUE($B7-B11&amp;"/1/"&amp;B12)</f>
        <v>36892</v>
      </c>
      <c r="C10" s="27">
        <f>DATEVALUE($B7-C11&amp;"/1/"&amp;C12)</f>
        <v>37257</v>
      </c>
      <c r="D10" s="27">
        <f>DATEVALUE($B7-D11&amp;"/1/"&amp;D12)</f>
        <v>37623</v>
      </c>
      <c r="E10" s="27">
        <f>DATEVALUE($B7-E11&amp;"/1/"&amp;E12)</f>
        <v>37989</v>
      </c>
      <c r="F10" s="27">
        <f>DATEVALUE($B7-F11&amp;"/1/"&amp;F12)</f>
        <v>38356</v>
      </c>
    </row>
    <row r="11" spans="1:148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15">
      <c r="B13" t="s">
        <v>110</v>
      </c>
      <c r="C13" t="s">
        <v>111</v>
      </c>
      <c r="D13" t="s">
        <v>111</v>
      </c>
      <c r="E13" t="s">
        <v>111</v>
      </c>
      <c r="F13" t="s">
        <v>111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