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173$\doc\11176_総務委託物品課\●資格審査Ｇ\資格審査G（アクセス制限有）\★★★資格登録関係　建設工事等\2.経常JV\R8\01申請案内\"/>
    </mc:Choice>
  </mc:AlternateContent>
  <xr:revisionPtr revIDLastSave="0" documentId="13_ncr:1_{00939FB7-A063-4068-8519-875E5E0278A8}" xr6:coauthVersionLast="47" xr6:coauthVersionMax="47" xr10:uidLastSave="{00000000-0000-0000-0000-000000000000}"/>
  <bookViews>
    <workbookView xWindow="28680" yWindow="-120" windowWidth="29040" windowHeight="15720" tabRatio="751" xr2:uid="{00000000-000D-0000-FFFF-FFFF00000000}"/>
  </bookViews>
  <sheets>
    <sheet name="R8(JV)" sheetId="7" r:id="rId1"/>
  </sheets>
  <definedNames>
    <definedName name="\a">#REF!</definedName>
    <definedName name="\e">#REF!</definedName>
    <definedName name="\p">#REF!</definedName>
    <definedName name="_xlnm.Print_Area" localSheetId="0">'R8(JV)'!$A$1:$P$40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8" i="7" l="1"/>
  <c r="O17" i="7"/>
  <c r="O16" i="7"/>
  <c r="H28" i="7" l="1"/>
  <c r="AP29" i="7" s="1"/>
  <c r="O33" i="7"/>
  <c r="G34" i="7"/>
  <c r="D28" i="7"/>
  <c r="AD3" i="7" s="1"/>
  <c r="F34" i="7"/>
  <c r="E34" i="7"/>
  <c r="O28" i="7"/>
  <c r="AJ14" i="7" s="1"/>
  <c r="E28" i="7"/>
  <c r="AV26" i="7" s="1"/>
  <c r="F28" i="7"/>
  <c r="BB29" i="7" s="1"/>
  <c r="G28" i="7"/>
  <c r="G32" i="7" s="1"/>
  <c r="P28" i="7"/>
  <c r="P32" i="7" s="1"/>
  <c r="AD4" i="7"/>
  <c r="AD32" i="7"/>
  <c r="AD11" i="7"/>
  <c r="AD40" i="7"/>
  <c r="AD5" i="7"/>
  <c r="AD39" i="7"/>
  <c r="AP28" i="7"/>
  <c r="AP24" i="7"/>
  <c r="AD41" i="7"/>
  <c r="AD8" i="7"/>
  <c r="AP13" i="7"/>
  <c r="AP36" i="7"/>
  <c r="H30" i="7" s="1"/>
  <c r="AP18" i="7"/>
  <c r="AV20" i="7"/>
  <c r="AP44" i="7"/>
  <c r="AP15" i="7"/>
  <c r="AP26" i="7"/>
  <c r="AP20" i="7"/>
  <c r="AV9" i="7"/>
  <c r="AV40" i="7"/>
  <c r="AV47" i="7"/>
  <c r="AV19" i="7"/>
  <c r="AV6" i="7"/>
  <c r="AV12" i="7"/>
  <c r="AV36" i="7"/>
  <c r="E30" i="7" s="1"/>
  <c r="AV23" i="7"/>
  <c r="AV7" i="7"/>
  <c r="AV46" i="7"/>
  <c r="AV22" i="7"/>
  <c r="AV25" i="7"/>
  <c r="AV30" i="7"/>
  <c r="AV49" i="7"/>
  <c r="AV18" i="7"/>
  <c r="AV8" i="7"/>
  <c r="AV16" i="7"/>
  <c r="AV43" i="7"/>
  <c r="AV33" i="7"/>
  <c r="AV27" i="7"/>
  <c r="AV28" i="7"/>
  <c r="AV4" i="7"/>
  <c r="AV15" i="7"/>
  <c r="AV14" i="7"/>
  <c r="AV3" i="7"/>
  <c r="AV5" i="7"/>
  <c r="AV17" i="7"/>
  <c r="AV13" i="7"/>
  <c r="AV45" i="7"/>
  <c r="AV48" i="7"/>
  <c r="AV24" i="7"/>
  <c r="AV39" i="7"/>
  <c r="AV11" i="7"/>
  <c r="AV21" i="7"/>
  <c r="AV34" i="7"/>
  <c r="AV31" i="7"/>
  <c r="AV41" i="7"/>
  <c r="AV42" i="7"/>
  <c r="AV37" i="7"/>
  <c r="AV32" i="7"/>
  <c r="AD29" i="7"/>
  <c r="AD10" i="7"/>
  <c r="AD14" i="7"/>
  <c r="AD20" i="7"/>
  <c r="AD9" i="7"/>
  <c r="AD34" i="7"/>
  <c r="AD26" i="7"/>
  <c r="AV44" i="7"/>
  <c r="AV10" i="7"/>
  <c r="AV29" i="7" l="1"/>
  <c r="BB21" i="7"/>
  <c r="BB19" i="7"/>
  <c r="BB8" i="7"/>
  <c r="BB11" i="7"/>
  <c r="BB17" i="7"/>
  <c r="BB22" i="7"/>
  <c r="BB7" i="7"/>
  <c r="BB10" i="7"/>
  <c r="BB6" i="7"/>
  <c r="BB39" i="7"/>
  <c r="BB33" i="7"/>
  <c r="BB23" i="7"/>
  <c r="BB31" i="7"/>
  <c r="BB20" i="7"/>
  <c r="BB36" i="7"/>
  <c r="F30" i="7" s="1"/>
  <c r="E32" i="7" s="1"/>
  <c r="BB13" i="7"/>
  <c r="BB18" i="7"/>
  <c r="BB16" i="7"/>
  <c r="BB3" i="7"/>
  <c r="BB32" i="7"/>
  <c r="BB26" i="7"/>
  <c r="BB27" i="7"/>
  <c r="BB28" i="7"/>
  <c r="BB9" i="7"/>
  <c r="BB14" i="7"/>
  <c r="BB15" i="7"/>
  <c r="BB12" i="7"/>
  <c r="BB38" i="7"/>
  <c r="BB25" i="7"/>
  <c r="BB35" i="7"/>
  <c r="BB24" i="7"/>
  <c r="BB34" i="7"/>
  <c r="BB4" i="7"/>
  <c r="BB5" i="7"/>
  <c r="BB37" i="7"/>
  <c r="BB30" i="7"/>
  <c r="AJ21" i="7"/>
  <c r="AJ29" i="7"/>
  <c r="AJ4" i="7"/>
  <c r="AJ26" i="7"/>
  <c r="AJ22" i="7"/>
  <c r="AJ16" i="7"/>
  <c r="AJ11" i="7"/>
  <c r="AJ18" i="7"/>
  <c r="AJ27" i="7"/>
  <c r="AJ6" i="7"/>
  <c r="AJ20" i="7"/>
  <c r="AD31" i="7"/>
  <c r="AD15" i="7"/>
  <c r="AD21" i="7"/>
  <c r="AJ12" i="7"/>
  <c r="AJ5" i="7"/>
  <c r="AJ32" i="7"/>
  <c r="AJ15" i="7"/>
  <c r="O30" i="7" s="1"/>
  <c r="O32" i="7" s="1"/>
  <c r="AJ7" i="7"/>
  <c r="AP40" i="7"/>
  <c r="AP14" i="7"/>
  <c r="AP17" i="7"/>
  <c r="AP4" i="7"/>
  <c r="AJ3" i="7"/>
  <c r="AP16" i="7"/>
  <c r="AP34" i="7"/>
  <c r="AP23" i="7"/>
  <c r="AD43" i="7"/>
  <c r="AV35" i="7"/>
  <c r="AP38" i="7"/>
  <c r="AP5" i="7"/>
  <c r="AP11" i="7"/>
  <c r="AD33" i="7"/>
  <c r="AD37" i="7"/>
  <c r="AD35" i="7"/>
  <c r="AD44" i="7"/>
  <c r="AD28" i="7"/>
  <c r="AD7" i="7"/>
  <c r="AV38" i="7"/>
  <c r="AJ9" i="7"/>
  <c r="AP30" i="7"/>
  <c r="AJ28" i="7"/>
  <c r="AJ17" i="7"/>
  <c r="AJ31" i="7"/>
  <c r="AJ24" i="7"/>
  <c r="AP10" i="7"/>
  <c r="AP22" i="7"/>
  <c r="AP42" i="7"/>
  <c r="AP12" i="7"/>
  <c r="AP21" i="7"/>
  <c r="AP25" i="7"/>
  <c r="AP27" i="7"/>
  <c r="AP43" i="7"/>
  <c r="AD19" i="7"/>
  <c r="AP37" i="7"/>
  <c r="AP3" i="7"/>
  <c r="AP35" i="7"/>
  <c r="AD18" i="7"/>
  <c r="AD30" i="7"/>
  <c r="AD27" i="7"/>
  <c r="AD38" i="7"/>
  <c r="AD25" i="7"/>
  <c r="AJ13" i="7"/>
  <c r="AJ8" i="7"/>
  <c r="AD42" i="7"/>
  <c r="AD23" i="7"/>
  <c r="AD12" i="7"/>
  <c r="AD17" i="7"/>
  <c r="AJ19" i="7"/>
  <c r="AJ25" i="7"/>
  <c r="AJ10" i="7"/>
  <c r="AJ30" i="7"/>
  <c r="AJ23" i="7"/>
  <c r="AP31" i="7"/>
  <c r="AP8" i="7"/>
  <c r="AP9" i="7"/>
  <c r="AP6" i="7"/>
  <c r="AP41" i="7"/>
  <c r="AP39" i="7"/>
  <c r="AP19" i="7"/>
  <c r="AD13" i="7"/>
  <c r="AP32" i="7"/>
  <c r="AP33" i="7"/>
  <c r="AP7" i="7"/>
  <c r="AD6" i="7"/>
  <c r="AD22" i="7"/>
  <c r="AD24" i="7"/>
  <c r="AD36" i="7"/>
  <c r="D32" i="7" s="1"/>
  <c r="AD16" i="7"/>
  <c r="D34" i="7" l="1"/>
  <c r="M34" i="7" s="1"/>
  <c r="P34" i="7" s="1"/>
</calcChain>
</file>

<file path=xl/sharedStrings.xml><?xml version="1.0" encoding="utf-8"?>
<sst xmlns="http://schemas.openxmlformats.org/spreadsheetml/2006/main" count="207" uniqueCount="118">
  <si>
    <t>等級</t>
  </si>
  <si>
    <t/>
  </si>
  <si>
    <t>Ｄ</t>
  </si>
  <si>
    <t>\A</t>
  </si>
  <si>
    <t>{GOTO}A1~</t>
  </si>
  <si>
    <t>/FS</t>
  </si>
  <si>
    <t>Ｃ</t>
  </si>
  <si>
    <t>\P</t>
  </si>
  <si>
    <t>/PPOML3~MT0~MB0~</t>
  </si>
  <si>
    <t>/ES1QQ</t>
  </si>
  <si>
    <t>/RA1..L31~AGQ</t>
  </si>
  <si>
    <t>Ｂ</t>
  </si>
  <si>
    <t>No.</t>
  </si>
  <si>
    <t xml:space="preserve"> 審査対象者名</t>
  </si>
  <si>
    <t xml:space="preserve"> 自己資本額</t>
  </si>
  <si>
    <t>Ｙ評点</t>
  </si>
  <si>
    <t>Ｗ評点</t>
  </si>
  <si>
    <t>\E</t>
  </si>
  <si>
    <t>/REB13..J22~</t>
  </si>
  <si>
    <t>2級</t>
  </si>
  <si>
    <t>その他</t>
  </si>
  <si>
    <t>数値</t>
  </si>
  <si>
    <t>/REL13..L22~</t>
  </si>
  <si>
    <t>Ａ</t>
  </si>
  <si>
    <t>AA</t>
  </si>
  <si>
    <t>合計</t>
  </si>
  <si>
    <t>平均</t>
  </si>
  <si>
    <t>土木一式</t>
  </si>
  <si>
    <t>建築一式</t>
  </si>
  <si>
    <t>電気</t>
  </si>
  <si>
    <t>管</t>
  </si>
  <si>
    <t>舗装</t>
  </si>
  <si>
    <t>地元点</t>
  </si>
  <si>
    <t>等級区分評点</t>
  </si>
  <si>
    <t xml:space="preserve"> 等級</t>
  </si>
  <si>
    <t>福祉点</t>
    <rPh sb="0" eb="2">
      <t>フクシ</t>
    </rPh>
    <rPh sb="2" eb="3">
      <t>テン</t>
    </rPh>
    <phoneticPr fontId="3"/>
  </si>
  <si>
    <t>　・福祉点加算</t>
    <rPh sb="2" eb="4">
      <t>フクシ</t>
    </rPh>
    <rPh sb="4" eb="5">
      <t>テン</t>
    </rPh>
    <rPh sb="5" eb="7">
      <t>カサン</t>
    </rPh>
    <phoneticPr fontId="3"/>
  </si>
  <si>
    <t>　　（有=1，無=2）</t>
    <rPh sb="3" eb="4">
      <t>ユウ</t>
    </rPh>
    <rPh sb="7" eb="8">
      <t>ム</t>
    </rPh>
    <phoneticPr fontId="3"/>
  </si>
  <si>
    <t>基幹</t>
    <rPh sb="0" eb="2">
      <t>キカン</t>
    </rPh>
    <phoneticPr fontId="3"/>
  </si>
  <si>
    <t>元請完工高</t>
    <rPh sb="0" eb="2">
      <t>モトウケ</t>
    </rPh>
    <rPh sb="2" eb="4">
      <t>カンコウ</t>
    </rPh>
    <rPh sb="4" eb="5">
      <t>タカ</t>
    </rPh>
    <phoneticPr fontId="3"/>
  </si>
  <si>
    <t>(千円）</t>
    <rPh sb="1" eb="3">
      <t>センエン</t>
    </rPh>
    <phoneticPr fontId="3"/>
  </si>
  <si>
    <t>合計</t>
    <rPh sb="0" eb="2">
      <t>ゴウケイ</t>
    </rPh>
    <phoneticPr fontId="3"/>
  </si>
  <si>
    <t>平均利益額</t>
    <rPh sb="0" eb="2">
      <t>ヘイキン</t>
    </rPh>
    <rPh sb="2" eb="4">
      <t>リエキ</t>
    </rPh>
    <rPh sb="4" eb="5">
      <t>ガク</t>
    </rPh>
    <phoneticPr fontId="3"/>
  </si>
  <si>
    <t>X1</t>
    <phoneticPr fontId="3"/>
  </si>
  <si>
    <t>Ｚ評点</t>
    <rPh sb="1" eb="3">
      <t>ヒョウテン</t>
    </rPh>
    <phoneticPr fontId="3"/>
  </si>
  <si>
    <t>Ｘ１評点</t>
    <rPh sb="2" eb="4">
      <t>ヒョウテン</t>
    </rPh>
    <phoneticPr fontId="3"/>
  </si>
  <si>
    <t>Ｘ２評点</t>
    <rPh sb="2" eb="4">
      <t>ヒョウテン</t>
    </rPh>
    <phoneticPr fontId="3"/>
  </si>
  <si>
    <t>工事種別</t>
    <rPh sb="0" eb="2">
      <t>コウジ</t>
    </rPh>
    <rPh sb="2" eb="4">
      <t>シュベツ</t>
    </rPh>
    <phoneticPr fontId="3"/>
  </si>
  <si>
    <t>構成員の経営規模等評価結果通知書・総合評定値通知書の数値を入力してください。</t>
    <rPh sb="0" eb="3">
      <t>コウセイイン</t>
    </rPh>
    <rPh sb="4" eb="6">
      <t>ケイエイ</t>
    </rPh>
    <rPh sb="6" eb="8">
      <t>キボ</t>
    </rPh>
    <rPh sb="8" eb="9">
      <t>トウ</t>
    </rPh>
    <rPh sb="9" eb="11">
      <t>ヒョウカ</t>
    </rPh>
    <rPh sb="11" eb="13">
      <t>ケッカ</t>
    </rPh>
    <rPh sb="13" eb="15">
      <t>ツウチ</t>
    </rPh>
    <rPh sb="15" eb="16">
      <t>ショ</t>
    </rPh>
    <rPh sb="17" eb="19">
      <t>ソウゴウ</t>
    </rPh>
    <rPh sb="19" eb="21">
      <t>ヒョウテイ</t>
    </rPh>
    <rPh sb="21" eb="22">
      <t>アタイ</t>
    </rPh>
    <rPh sb="22" eb="24">
      <t>ツウチ</t>
    </rPh>
    <rPh sb="24" eb="25">
      <t>ショ</t>
    </rPh>
    <rPh sb="26" eb="28">
      <t>スウチ</t>
    </rPh>
    <rPh sb="29" eb="31">
      <t>ニュウリョク</t>
    </rPh>
    <phoneticPr fontId="3"/>
  </si>
  <si>
    <t>通知書の該当業種の年平均完成工事高を入力</t>
    <rPh sb="0" eb="2">
      <t>ツウチ</t>
    </rPh>
    <rPh sb="2" eb="3">
      <t>ショ</t>
    </rPh>
    <rPh sb="4" eb="6">
      <t>ガイトウ</t>
    </rPh>
    <rPh sb="6" eb="8">
      <t>ギョウシュ</t>
    </rPh>
    <rPh sb="9" eb="10">
      <t>ネン</t>
    </rPh>
    <rPh sb="10" eb="12">
      <t>ヘイキン</t>
    </rPh>
    <rPh sb="12" eb="14">
      <t>カンセイ</t>
    </rPh>
    <rPh sb="14" eb="16">
      <t>コウジ</t>
    </rPh>
    <rPh sb="16" eb="17">
      <t>タカ</t>
    </rPh>
    <rPh sb="18" eb="20">
      <t>ニュウリョク</t>
    </rPh>
    <phoneticPr fontId="3"/>
  </si>
  <si>
    <t>通知書の中段左側の自己資本額を入力</t>
    <rPh sb="0" eb="2">
      <t>ツウチ</t>
    </rPh>
    <rPh sb="2" eb="3">
      <t>ショ</t>
    </rPh>
    <rPh sb="4" eb="6">
      <t>チュウダン</t>
    </rPh>
    <rPh sb="6" eb="8">
      <t>ヒダリガワ</t>
    </rPh>
    <rPh sb="9" eb="11">
      <t>ジコ</t>
    </rPh>
    <rPh sb="11" eb="13">
      <t>シホン</t>
    </rPh>
    <rPh sb="13" eb="14">
      <t>ガク</t>
    </rPh>
    <rPh sb="15" eb="17">
      <t>ニュウリョク</t>
    </rPh>
    <phoneticPr fontId="3"/>
  </si>
  <si>
    <t>通知書の中段左側の利益額を入力</t>
    <rPh sb="0" eb="2">
      <t>ツウチ</t>
    </rPh>
    <rPh sb="2" eb="3">
      <t>ショ</t>
    </rPh>
    <rPh sb="4" eb="6">
      <t>チュウダン</t>
    </rPh>
    <rPh sb="6" eb="8">
      <t>ヒダリガワ</t>
    </rPh>
    <rPh sb="9" eb="11">
      <t>リエキ</t>
    </rPh>
    <rPh sb="11" eb="12">
      <t>ガク</t>
    </rPh>
    <rPh sb="13" eb="15">
      <t>ニュウリョク</t>
    </rPh>
    <phoneticPr fontId="3"/>
  </si>
  <si>
    <t>利益額</t>
    <rPh sb="0" eb="2">
      <t>リエキ</t>
    </rPh>
    <rPh sb="2" eb="3">
      <t>ガク</t>
    </rPh>
    <phoneticPr fontId="3"/>
  </si>
  <si>
    <t>通知書の該当業種の元請完成工事高を入力</t>
    <rPh sb="0" eb="2">
      <t>ツウチ</t>
    </rPh>
    <rPh sb="2" eb="3">
      <t>ショ</t>
    </rPh>
    <rPh sb="4" eb="6">
      <t>ガイトウ</t>
    </rPh>
    <rPh sb="6" eb="8">
      <t>ギョウシュ</t>
    </rPh>
    <rPh sb="9" eb="11">
      <t>モトウケ</t>
    </rPh>
    <rPh sb="11" eb="13">
      <t>カンセイ</t>
    </rPh>
    <rPh sb="13" eb="15">
      <t>コウジ</t>
    </rPh>
    <rPh sb="15" eb="16">
      <t>ダカ</t>
    </rPh>
    <rPh sb="17" eb="19">
      <t>ニュウリョク</t>
    </rPh>
    <phoneticPr fontId="3"/>
  </si>
  <si>
    <t>下段左側の評点（Ｙ）の数値を入力</t>
    <rPh sb="0" eb="2">
      <t>ゲダン</t>
    </rPh>
    <rPh sb="2" eb="4">
      <t>ヒダリガワ</t>
    </rPh>
    <rPh sb="5" eb="7">
      <t>ヒョウテン</t>
    </rPh>
    <rPh sb="11" eb="13">
      <t>スウチ</t>
    </rPh>
    <rPh sb="14" eb="16">
      <t>ニュウリョク</t>
    </rPh>
    <phoneticPr fontId="3"/>
  </si>
  <si>
    <t>通知書の該当業種の技術職員数を入力</t>
    <rPh sb="0" eb="2">
      <t>ツウチ</t>
    </rPh>
    <rPh sb="2" eb="3">
      <t>ショ</t>
    </rPh>
    <rPh sb="4" eb="6">
      <t>ガイトウ</t>
    </rPh>
    <rPh sb="6" eb="8">
      <t>ギョウシュ</t>
    </rPh>
    <rPh sb="9" eb="11">
      <t>ギジュツ</t>
    </rPh>
    <rPh sb="11" eb="13">
      <t>ショクイン</t>
    </rPh>
    <rPh sb="13" eb="14">
      <t>スウ</t>
    </rPh>
    <rPh sb="15" eb="17">
      <t>ニュウリョク</t>
    </rPh>
    <phoneticPr fontId="3"/>
  </si>
  <si>
    <t>（講習受講）</t>
    <rPh sb="1" eb="3">
      <t>コウシュウ</t>
    </rPh>
    <rPh sb="3" eb="5">
      <t>ジュコウ</t>
    </rPh>
    <phoneticPr fontId="3"/>
  </si>
  <si>
    <t>Ｙ評点</t>
    <phoneticPr fontId="3"/>
  </si>
  <si>
    <t>Ｗ評点</t>
    <phoneticPr fontId="3"/>
  </si>
  <si>
    <t>○○△△経常建設共同企業体</t>
    <rPh sb="4" eb="6">
      <t>ケイジョウ</t>
    </rPh>
    <rPh sb="6" eb="8">
      <t>ケンセツ</t>
    </rPh>
    <rPh sb="8" eb="10">
      <t>キョウドウ</t>
    </rPh>
    <rPh sb="10" eb="13">
      <t>キギョウタイ</t>
    </rPh>
    <phoneticPr fontId="3"/>
  </si>
  <si>
    <t>・商号又は名称</t>
    <phoneticPr fontId="3"/>
  </si>
  <si>
    <t>・工事の種類</t>
    <phoneticPr fontId="3"/>
  </si>
  <si>
    <t>　(土=1,建=2,電=3,管=4,舗=5)</t>
    <phoneticPr fontId="3"/>
  </si>
  <si>
    <t>・地元点加算</t>
    <phoneticPr fontId="3"/>
  </si>
  <si>
    <t>　(有=1,無=2)</t>
    <phoneticPr fontId="3"/>
  </si>
  <si>
    <t>1級</t>
    <phoneticPr fontId="3"/>
  </si>
  <si>
    <t>(千円)</t>
    <phoneticPr fontId="3"/>
  </si>
  <si>
    <t xml:space="preserve"> 　　元請完成工事高及び技術職員数　　　　　　　Ｚ評点</t>
    <rPh sb="3" eb="5">
      <t>モトウケ</t>
    </rPh>
    <rPh sb="5" eb="7">
      <t>カンセイ</t>
    </rPh>
    <rPh sb="7" eb="9">
      <t>コウジ</t>
    </rPh>
    <rPh sb="9" eb="10">
      <t>タカ</t>
    </rPh>
    <rPh sb="10" eb="11">
      <t>オヨ</t>
    </rPh>
    <phoneticPr fontId="3"/>
  </si>
  <si>
    <t>経営状況</t>
    <rPh sb="0" eb="2">
      <t>ケイエイ</t>
    </rPh>
    <rPh sb="2" eb="4">
      <t>ジョウキョウ</t>
    </rPh>
    <phoneticPr fontId="3"/>
  </si>
  <si>
    <t>社会性等</t>
    <rPh sb="0" eb="3">
      <t>シャカイセイ</t>
    </rPh>
    <rPh sb="3" eb="4">
      <t>トウ</t>
    </rPh>
    <phoneticPr fontId="3"/>
  </si>
  <si>
    <t>年間平均</t>
    <phoneticPr fontId="3"/>
  </si>
  <si>
    <r>
      <t>完工高</t>
    </r>
    <r>
      <rPr>
        <sz val="12"/>
        <rFont val="ＭＳ Ｐゴシック"/>
        <family val="3"/>
        <charset val="128"/>
      </rPr>
      <t>(千円)</t>
    </r>
    <phoneticPr fontId="3"/>
  </si>
  <si>
    <t>※　太線の枠内のみ記入してください。</t>
    <rPh sb="2" eb="4">
      <t>フトセン</t>
    </rPh>
    <rPh sb="5" eb="7">
      <t>ワクナイ</t>
    </rPh>
    <rPh sb="9" eb="11">
      <t>キニュウ</t>
    </rPh>
    <phoneticPr fontId="3"/>
  </si>
  <si>
    <t>　　　（注）太線枠内には仮の文字や数字を入力してあるので、適宜修正入力してください。</t>
    <rPh sb="4" eb="5">
      <t>チュウ</t>
    </rPh>
    <phoneticPr fontId="3"/>
  </si>
  <si>
    <t>＜摘要＞</t>
    <rPh sb="1" eb="3">
      <t>テキヨウ</t>
    </rPh>
    <phoneticPr fontId="3"/>
  </si>
  <si>
    <t>↑　A</t>
    <phoneticPr fontId="3"/>
  </si>
  <si>
    <t>↑　B</t>
    <phoneticPr fontId="3"/>
  </si>
  <si>
    <t>↑　C</t>
    <phoneticPr fontId="3"/>
  </si>
  <si>
    <t>↑　D</t>
    <phoneticPr fontId="3"/>
  </si>
  <si>
    <t>↑　E</t>
    <phoneticPr fontId="3"/>
  </si>
  <si>
    <t>↑　F</t>
    <phoneticPr fontId="3"/>
  </si>
  <si>
    <t>↑　G</t>
    <phoneticPr fontId="3"/>
  </si>
  <si>
    <t>↑　M</t>
    <phoneticPr fontId="3"/>
  </si>
  <si>
    <t>総合評点(P) = 0.25X1+0.15X2+0.2Y+0.25Z+0.15W</t>
    <phoneticPr fontId="3"/>
  </si>
  <si>
    <t>（株）○○建設</t>
    <rPh sb="1" eb="2">
      <t>カブ</t>
    </rPh>
    <rPh sb="5" eb="7">
      <t>ケンセツ</t>
    </rPh>
    <phoneticPr fontId="3"/>
  </si>
  <si>
    <t>△△工務店（株）大阪支店</t>
    <rPh sb="2" eb="5">
      <t>コウムテン</t>
    </rPh>
    <rPh sb="6" eb="7">
      <t>カブ</t>
    </rPh>
    <rPh sb="8" eb="10">
      <t>オオサカ</t>
    </rPh>
    <rPh sb="10" eb="12">
      <t>シテン</t>
    </rPh>
    <phoneticPr fontId="3"/>
  </si>
  <si>
    <t>大阪府経常建設共同企業体等級区分（ランク付け）計算（シミュレーション）</t>
    <rPh sb="0" eb="2">
      <t>オオサカ</t>
    </rPh>
    <rPh sb="2" eb="3">
      <t>フ</t>
    </rPh>
    <rPh sb="3" eb="5">
      <t>ケイジョウ</t>
    </rPh>
    <rPh sb="5" eb="7">
      <t>ケンセツ</t>
    </rPh>
    <rPh sb="7" eb="9">
      <t>キョウドウ</t>
    </rPh>
    <rPh sb="9" eb="12">
      <t>キギョウタイ</t>
    </rPh>
    <rPh sb="12" eb="14">
      <t>トウキュウ</t>
    </rPh>
    <rPh sb="14" eb="16">
      <t>クブン</t>
    </rPh>
    <rPh sb="20" eb="21">
      <t>ヅ</t>
    </rPh>
    <rPh sb="23" eb="25">
      <t>ケイサン</t>
    </rPh>
    <phoneticPr fontId="3"/>
  </si>
  <si>
    <t>Ｄ</t>
    <phoneticPr fontId="3"/>
  </si>
  <si>
    <t>Ｃ</t>
    <phoneticPr fontId="3"/>
  </si>
  <si>
    <t>Ｂ</t>
    <phoneticPr fontId="3"/>
  </si>
  <si>
    <t>Ａ</t>
    <phoneticPr fontId="3"/>
  </si>
  <si>
    <t>土</t>
    <rPh sb="0" eb="1">
      <t>ツチ</t>
    </rPh>
    <phoneticPr fontId="3"/>
  </si>
  <si>
    <t>建</t>
    <rPh sb="0" eb="1">
      <t>ケン</t>
    </rPh>
    <phoneticPr fontId="3"/>
  </si>
  <si>
    <t>電</t>
    <rPh sb="0" eb="1">
      <t>デン</t>
    </rPh>
    <phoneticPr fontId="3"/>
  </si>
  <si>
    <t>管</t>
    <rPh sb="0" eb="1">
      <t>クダ</t>
    </rPh>
    <phoneticPr fontId="3"/>
  </si>
  <si>
    <t>舗</t>
    <rPh sb="0" eb="1">
      <t>ホ</t>
    </rPh>
    <phoneticPr fontId="3"/>
  </si>
  <si>
    <t>工事種別年間平均</t>
    <rPh sb="0" eb="2">
      <t>コウジ</t>
    </rPh>
    <rPh sb="2" eb="4">
      <t>シュベツ</t>
    </rPh>
    <rPh sb="4" eb="6">
      <t>ネンカン</t>
    </rPh>
    <rPh sb="6" eb="8">
      <t>ヘイキン</t>
    </rPh>
    <phoneticPr fontId="3"/>
  </si>
  <si>
    <t>完成工事高</t>
    <rPh sb="0" eb="2">
      <t>カンセイ</t>
    </rPh>
    <rPh sb="2" eb="4">
      <t>コウジ</t>
    </rPh>
    <rPh sb="4" eb="5">
      <t>ダカ</t>
    </rPh>
    <phoneticPr fontId="3"/>
  </si>
  <si>
    <t>の点数</t>
    <rPh sb="1" eb="3">
      <t>テンスウ</t>
    </rPh>
    <phoneticPr fontId="3"/>
  </si>
  <si>
    <t>自己資本額</t>
    <phoneticPr fontId="3"/>
  </si>
  <si>
    <t>技術職員数</t>
    <rPh sb="0" eb="2">
      <t>ギジュツ</t>
    </rPh>
    <rPh sb="2" eb="4">
      <t>ショクイン</t>
    </rPh>
    <rPh sb="4" eb="5">
      <t>スウ</t>
    </rPh>
    <phoneticPr fontId="3"/>
  </si>
  <si>
    <t>X21ア</t>
    <phoneticPr fontId="3"/>
  </si>
  <si>
    <t>X22イ</t>
    <phoneticPr fontId="3"/>
  </si>
  <si>
    <t>Z2イ</t>
    <phoneticPr fontId="3"/>
  </si>
  <si>
    <t>Z1ア</t>
    <phoneticPr fontId="3"/>
  </si>
  <si>
    <t>　・環境点加算</t>
    <rPh sb="2" eb="4">
      <t>カンキョウ</t>
    </rPh>
    <rPh sb="4" eb="5">
      <t>テン</t>
    </rPh>
    <rPh sb="5" eb="7">
      <t>カサン</t>
    </rPh>
    <phoneticPr fontId="3"/>
  </si>
  <si>
    <t>　　（４点=1，２点=2，無=3）</t>
    <rPh sb="4" eb="5">
      <t>テン</t>
    </rPh>
    <rPh sb="9" eb="10">
      <t>テン</t>
    </rPh>
    <rPh sb="13" eb="14">
      <t>ナ</t>
    </rPh>
    <phoneticPr fontId="3"/>
  </si>
  <si>
    <t>環境点</t>
    <rPh sb="0" eb="2">
      <t>カンキョウ</t>
    </rPh>
    <rPh sb="2" eb="3">
      <t>テン</t>
    </rPh>
    <phoneticPr fontId="3"/>
  </si>
  <si>
    <t xml:space="preserve">  ４　自己資本額や利益額が０円に満たない場合は、０ を入力してください。</t>
    <rPh sb="4" eb="6">
      <t>ジコ</t>
    </rPh>
    <rPh sb="6" eb="8">
      <t>シホン</t>
    </rPh>
    <rPh sb="8" eb="9">
      <t>ガク</t>
    </rPh>
    <rPh sb="10" eb="12">
      <t>リエキ</t>
    </rPh>
    <rPh sb="12" eb="13">
      <t>ガク</t>
    </rPh>
    <rPh sb="15" eb="16">
      <t>エン</t>
    </rPh>
    <rPh sb="17" eb="18">
      <t>ミ</t>
    </rPh>
    <rPh sb="21" eb="23">
      <t>バアイ</t>
    </rPh>
    <rPh sb="28" eb="30">
      <t>ニュウリョク</t>
    </rPh>
    <phoneticPr fontId="3"/>
  </si>
  <si>
    <t>　１　地元点（100点）は、構成員全員が府内業者（大阪府の区域内に主たる営業所を置く業者）の場合に加算できます。</t>
    <rPh sb="3" eb="5">
      <t>ジモト</t>
    </rPh>
    <rPh sb="5" eb="6">
      <t>テン</t>
    </rPh>
    <rPh sb="10" eb="11">
      <t>テン</t>
    </rPh>
    <rPh sb="14" eb="17">
      <t>コウセイイン</t>
    </rPh>
    <rPh sb="17" eb="19">
      <t>ゼンイン</t>
    </rPh>
    <rPh sb="20" eb="22">
      <t>フナイ</t>
    </rPh>
    <rPh sb="22" eb="24">
      <t>ギョウシャ</t>
    </rPh>
    <rPh sb="25" eb="27">
      <t>オオサカ</t>
    </rPh>
    <rPh sb="27" eb="28">
      <t>フ</t>
    </rPh>
    <rPh sb="29" eb="32">
      <t>クイキナイ</t>
    </rPh>
    <rPh sb="33" eb="34">
      <t>シュ</t>
    </rPh>
    <rPh sb="36" eb="39">
      <t>エイギョウショ</t>
    </rPh>
    <rPh sb="40" eb="41">
      <t>オ</t>
    </rPh>
    <rPh sb="42" eb="44">
      <t>ギョウシャ</t>
    </rPh>
    <rPh sb="46" eb="48">
      <t>バアイ</t>
    </rPh>
    <rPh sb="49" eb="50">
      <t>カ</t>
    </rPh>
    <rPh sb="50" eb="51">
      <t>サン</t>
    </rPh>
    <phoneticPr fontId="3"/>
  </si>
  <si>
    <t>↑　H</t>
  </si>
  <si>
    <t>↑　I</t>
  </si>
  <si>
    <t>↑　J</t>
  </si>
  <si>
    <t>↑　K</t>
    <phoneticPr fontId="3"/>
  </si>
  <si>
    <t>監理補佐</t>
    <phoneticPr fontId="3"/>
  </si>
  <si>
    <t>（令和8年度）</t>
    <rPh sb="1" eb="3">
      <t>レイワ</t>
    </rPh>
    <phoneticPr fontId="3"/>
  </si>
  <si>
    <t>　２　福祉点（8点）は、構成員全員が令和８年度大阪府建設工事競争入札参加資格の認定において福祉点の加算を受けている場合に加算できます。</t>
    <rPh sb="3" eb="5">
      <t>フクシ</t>
    </rPh>
    <rPh sb="5" eb="6">
      <t>テン</t>
    </rPh>
    <rPh sb="8" eb="9">
      <t>テン</t>
    </rPh>
    <rPh sb="12" eb="15">
      <t>コウセイイン</t>
    </rPh>
    <rPh sb="15" eb="17">
      <t>ゼンイン</t>
    </rPh>
    <rPh sb="18" eb="20">
      <t>レイワ</t>
    </rPh>
    <rPh sb="21" eb="23">
      <t>ネンド</t>
    </rPh>
    <rPh sb="23" eb="26">
      <t>オオサカフ</t>
    </rPh>
    <rPh sb="26" eb="28">
      <t>ケンセツ</t>
    </rPh>
    <rPh sb="28" eb="30">
      <t>コウジ</t>
    </rPh>
    <rPh sb="30" eb="32">
      <t>キョウソウ</t>
    </rPh>
    <rPh sb="32" eb="34">
      <t>ニュウサツ</t>
    </rPh>
    <rPh sb="34" eb="36">
      <t>サンカ</t>
    </rPh>
    <rPh sb="36" eb="38">
      <t>シカク</t>
    </rPh>
    <rPh sb="39" eb="41">
      <t>ニンテイ</t>
    </rPh>
    <rPh sb="45" eb="47">
      <t>フクシ</t>
    </rPh>
    <rPh sb="47" eb="48">
      <t>テン</t>
    </rPh>
    <rPh sb="49" eb="51">
      <t>カサン</t>
    </rPh>
    <rPh sb="52" eb="53">
      <t>ウ</t>
    </rPh>
    <rPh sb="57" eb="59">
      <t>バアイ</t>
    </rPh>
    <rPh sb="60" eb="61">
      <t>カ</t>
    </rPh>
    <rPh sb="61" eb="62">
      <t>サン</t>
    </rPh>
    <phoneticPr fontId="3"/>
  </si>
  <si>
    <t xml:space="preserve">  ３　環境点（2点又は4点）は、構成員全員が令和８年度大阪府建設工事競争入札参加資格の認定において加算されている場合に、各構成員の環境点のうち最小の点数を加算できます。</t>
    <rPh sb="4" eb="6">
      <t>カンキョウ</t>
    </rPh>
    <rPh sb="6" eb="7">
      <t>テン</t>
    </rPh>
    <rPh sb="9" eb="10">
      <t>テン</t>
    </rPh>
    <rPh sb="10" eb="11">
      <t>マタ</t>
    </rPh>
    <rPh sb="13" eb="14">
      <t>テン</t>
    </rPh>
    <rPh sb="17" eb="19">
      <t>コウセイ</t>
    </rPh>
    <rPh sb="19" eb="20">
      <t>イン</t>
    </rPh>
    <rPh sb="20" eb="22">
      <t>ゼンイン</t>
    </rPh>
    <rPh sb="23" eb="25">
      <t>レイワ</t>
    </rPh>
    <rPh sb="50" eb="51">
      <t>カ</t>
    </rPh>
    <rPh sb="51" eb="52">
      <t>サン</t>
    </rPh>
    <rPh sb="57" eb="59">
      <t>バアイ</t>
    </rPh>
    <rPh sb="61" eb="62">
      <t>カク</t>
    </rPh>
    <rPh sb="62" eb="65">
      <t>コウセイイン</t>
    </rPh>
    <rPh sb="66" eb="68">
      <t>カンキョウ</t>
    </rPh>
    <rPh sb="68" eb="69">
      <t>テン</t>
    </rPh>
    <rPh sb="72" eb="74">
      <t>サイショウ</t>
    </rPh>
    <rPh sb="75" eb="77">
      <t>テンスウ</t>
    </rPh>
    <rPh sb="78" eb="79">
      <t>カ</t>
    </rPh>
    <rPh sb="79" eb="80">
      <t>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</si>
</sst>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6" x14ac:knownFonts="1">
    <font>
      <sz val="14"/>
      <name val="ＭＳ 明朝"/>
      <family val="1"/>
      <charset val="128"/>
    </font>
    <font>
      <sz val="11"/>
      <name val="ＭＳ Ｐゴシック"/>
      <family val="3"/>
      <charset val="128"/>
    </font>
    <font>
      <sz val="14"/>
      <color indexed="12"/>
      <name val="ＭＳ 明朝"/>
      <family val="1"/>
      <charset val="128"/>
    </font>
    <font>
      <sz val="7"/>
      <name val="ＭＳ Ｐ明朝"/>
      <family val="1"/>
      <charset val="128"/>
    </font>
    <font>
      <sz val="14"/>
      <name val="ＭＳ 明朝"/>
      <family val="1"/>
      <charset val="128"/>
    </font>
    <font>
      <sz val="14"/>
      <color indexed="49"/>
      <name val="ＭＳ 明朝"/>
      <family val="1"/>
      <charset val="128"/>
    </font>
    <font>
      <sz val="14"/>
      <name val="ＭＳ Ｐゴシック"/>
      <family val="3"/>
      <charset val="128"/>
    </font>
    <font>
      <b/>
      <sz val="14"/>
      <name val="ＭＳ Ｐゴシック"/>
      <family val="3"/>
      <charset val="128"/>
    </font>
    <font>
      <sz val="14"/>
      <color indexed="12"/>
      <name val="ＭＳ Ｐゴシック"/>
      <family val="3"/>
      <charset val="128"/>
    </font>
    <font>
      <sz val="12"/>
      <name val="ＭＳ Ｐゴシック"/>
      <family val="3"/>
      <charset val="128"/>
    </font>
    <font>
      <sz val="14"/>
      <color indexed="10"/>
      <name val="ＭＳ Ｐゴシック"/>
      <family val="3"/>
      <charset val="128"/>
    </font>
    <font>
      <sz val="12"/>
      <color indexed="12"/>
      <name val="ＭＳ Ｐゴシック"/>
      <family val="3"/>
      <charset val="128"/>
    </font>
    <font>
      <b/>
      <sz val="16"/>
      <name val="ＭＳ Ｐゴシック"/>
      <family val="3"/>
      <charset val="128"/>
    </font>
    <font>
      <sz val="14"/>
      <color rgb="FFFF0000"/>
      <name val="ＭＳ 明朝"/>
      <family val="1"/>
      <charset val="128"/>
    </font>
    <font>
      <sz val="14"/>
      <name val="ＭＳ Ｐゴシック"/>
      <family val="3"/>
      <charset val="128"/>
      <scheme val="major"/>
    </font>
    <font>
      <sz val="12"/>
      <name val="ＭＳ Ｐゴシック"/>
      <family val="3"/>
      <charset val="128"/>
      <scheme val="major"/>
    </font>
  </fonts>
  <fills count="1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theme="6" tint="0.59996337778862885"/>
        <bgColor indexed="64"/>
      </patternFill>
    </fill>
    <fill>
      <patternFill patternType="solid">
        <fgColor rgb="FFFF99FF"/>
        <bgColor indexed="64"/>
      </patternFill>
    </fill>
    <fill>
      <patternFill patternType="solid">
        <fgColor rgb="FF99FF99"/>
        <bgColor indexed="64"/>
      </patternFill>
    </fill>
    <fill>
      <patternFill patternType="solid">
        <fgColor rgb="FFFFCC99"/>
        <bgColor indexed="64"/>
      </patternFill>
    </fill>
    <fill>
      <patternFill patternType="solid">
        <fgColor rgb="FF66CCFF"/>
        <bgColor indexed="64"/>
      </patternFill>
    </fill>
    <fill>
      <patternFill patternType="solid">
        <fgColor rgb="FFFFFF66"/>
        <bgColor indexed="64"/>
      </patternFill>
    </fill>
    <fill>
      <patternFill patternType="solid">
        <fgColor rgb="FFCCFFFF"/>
        <bgColor indexed="64"/>
      </patternFill>
    </fill>
  </fills>
  <borders count="55">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hair">
        <color indexed="64"/>
      </left>
      <right/>
      <top/>
      <bottom/>
      <diagonal/>
    </border>
    <border>
      <left style="thin">
        <color indexed="64"/>
      </left>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style="thick">
        <color indexed="64"/>
      </right>
      <top/>
      <bottom style="thin">
        <color indexed="64"/>
      </bottom>
      <diagonal/>
    </border>
    <border>
      <left style="thin">
        <color indexed="64"/>
      </left>
      <right/>
      <top/>
      <bottom style="thick">
        <color indexed="64"/>
      </bottom>
      <diagonal/>
    </border>
    <border>
      <left style="thin">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s>
  <cellStyleXfs count="2">
    <xf numFmtId="0" fontId="0" fillId="0" borderId="0"/>
    <xf numFmtId="38" fontId="1" fillId="0" borderId="0" applyFont="0" applyFill="0" applyBorder="0" applyAlignment="0" applyProtection="0"/>
  </cellStyleXfs>
  <cellXfs count="224">
    <xf numFmtId="0" fontId="0" fillId="0" borderId="0" xfId="0"/>
    <xf numFmtId="0" fontId="0" fillId="0" borderId="0" xfId="0" applyProtection="1"/>
    <xf numFmtId="0" fontId="0" fillId="0" borderId="0" xfId="0" applyProtection="1">
      <protection hidden="1"/>
    </xf>
    <xf numFmtId="0" fontId="0" fillId="0" borderId="0" xfId="0" applyAlignment="1">
      <alignment vertical="center"/>
    </xf>
    <xf numFmtId="0" fontId="0" fillId="0" borderId="0" xfId="0" applyAlignment="1" applyProtection="1">
      <alignment vertical="center"/>
      <protection hidden="1"/>
    </xf>
    <xf numFmtId="37" fontId="11" fillId="0" borderId="1" xfId="0" applyNumberFormat="1" applyFont="1" applyBorder="1" applyProtection="1">
      <protection hidden="1"/>
    </xf>
    <xf numFmtId="0" fontId="12" fillId="0" borderId="0" xfId="0" applyFont="1" applyAlignment="1" applyProtection="1">
      <alignment horizontal="left" vertical="center"/>
      <protection hidden="1"/>
    </xf>
    <xf numFmtId="0" fontId="6" fillId="0" borderId="0" xfId="0" applyFont="1" applyProtection="1">
      <protection hidden="1"/>
    </xf>
    <xf numFmtId="0" fontId="6" fillId="0" borderId="0" xfId="0" applyFont="1" applyAlignment="1" applyProtection="1">
      <alignment horizontal="left"/>
      <protection hidden="1"/>
    </xf>
    <xf numFmtId="14" fontId="6" fillId="0" borderId="0" xfId="0" applyNumberFormat="1" applyFont="1" applyAlignment="1" applyProtection="1">
      <alignment horizontal="center" vertical="center"/>
      <protection hidden="1"/>
    </xf>
    <xf numFmtId="0" fontId="0" fillId="0" borderId="0" xfId="0" applyAlignment="1" applyProtection="1">
      <alignment horizontal="left"/>
      <protection hidden="1"/>
    </xf>
    <xf numFmtId="0" fontId="6" fillId="0" borderId="0" xfId="0" applyFont="1" applyBorder="1" applyProtection="1">
      <protection hidden="1"/>
    </xf>
    <xf numFmtId="0" fontId="7" fillId="0" borderId="0" xfId="0" applyFont="1" applyBorder="1" applyProtection="1">
      <protection hidden="1"/>
    </xf>
    <xf numFmtId="176" fontId="8" fillId="0" borderId="0" xfId="0" applyNumberFormat="1" applyFont="1" applyProtection="1">
      <protection hidden="1"/>
    </xf>
    <xf numFmtId="37" fontId="0" fillId="0" borderId="0" xfId="0" applyNumberFormat="1" applyProtection="1">
      <protection hidden="1"/>
    </xf>
    <xf numFmtId="0" fontId="6" fillId="0" borderId="0" xfId="0" applyFont="1" applyAlignment="1" applyProtection="1">
      <alignment vertical="center"/>
      <protection hidden="1"/>
    </xf>
    <xf numFmtId="0" fontId="6" fillId="0" borderId="0" xfId="0" applyFont="1" applyAlignment="1" applyProtection="1">
      <alignment horizontal="left" vertical="center"/>
      <protection hidden="1"/>
    </xf>
    <xf numFmtId="176" fontId="8" fillId="0" borderId="0" xfId="0" applyNumberFormat="1" applyFont="1" applyAlignment="1" applyProtection="1">
      <alignment vertical="center"/>
      <protection hidden="1"/>
    </xf>
    <xf numFmtId="0" fontId="6" fillId="0" borderId="0" xfId="0" applyFont="1" applyBorder="1" applyAlignment="1" applyProtection="1">
      <alignment vertical="center"/>
      <protection hidden="1"/>
    </xf>
    <xf numFmtId="0" fontId="2" fillId="0" borderId="0" xfId="0" applyFont="1" applyAlignment="1" applyProtection="1">
      <alignment vertical="center"/>
      <protection hidden="1"/>
    </xf>
    <xf numFmtId="0" fontId="0" fillId="0" borderId="0" xfId="0" applyAlignment="1" applyProtection="1">
      <alignment horizontal="left" vertical="center"/>
      <protection hidden="1"/>
    </xf>
    <xf numFmtId="0" fontId="8" fillId="0" borderId="0" xfId="0" applyFont="1" applyAlignment="1" applyProtection="1">
      <alignment vertical="center"/>
      <protection hidden="1"/>
    </xf>
    <xf numFmtId="176" fontId="6" fillId="0" borderId="0" xfId="0" applyNumberFormat="1" applyFont="1" applyAlignment="1" applyProtection="1">
      <alignment vertical="center"/>
      <protection hidden="1"/>
    </xf>
    <xf numFmtId="0" fontId="6" fillId="0" borderId="0" xfId="0" applyFont="1" applyAlignment="1" applyProtection="1">
      <alignment horizontal="center" vertical="center"/>
      <protection hidden="1"/>
    </xf>
    <xf numFmtId="0" fontId="0" fillId="0" borderId="0" xfId="0" applyBorder="1" applyProtection="1">
      <protection hidden="1"/>
    </xf>
    <xf numFmtId="0" fontId="5" fillId="0" borderId="0" xfId="0" applyFont="1" applyBorder="1" applyProtection="1">
      <protection hidden="1"/>
    </xf>
    <xf numFmtId="0" fontId="6" fillId="0" borderId="2" xfId="0" applyFont="1" applyBorder="1" applyProtection="1">
      <protection hidden="1"/>
    </xf>
    <xf numFmtId="0" fontId="6" fillId="0" borderId="2" xfId="0" applyFont="1" applyBorder="1" applyAlignment="1" applyProtection="1">
      <alignment vertical="center"/>
      <protection hidden="1"/>
    </xf>
    <xf numFmtId="0" fontId="6" fillId="0" borderId="3" xfId="0" applyFont="1" applyBorder="1" applyProtection="1">
      <protection hidden="1"/>
    </xf>
    <xf numFmtId="0" fontId="6" fillId="0" borderId="3" xfId="0" applyFont="1" applyBorder="1" applyAlignment="1" applyProtection="1">
      <alignment horizontal="left" vertical="top"/>
      <protection hidden="1"/>
    </xf>
    <xf numFmtId="0" fontId="6" fillId="0" borderId="3" xfId="0" applyFont="1" applyBorder="1" applyAlignment="1" applyProtection="1">
      <alignment horizontal="left"/>
      <protection hidden="1"/>
    </xf>
    <xf numFmtId="0" fontId="6" fillId="0" borderId="3" xfId="0" applyFont="1" applyBorder="1" applyAlignment="1" applyProtection="1">
      <alignment horizontal="center" vertical="top"/>
      <protection hidden="1"/>
    </xf>
    <xf numFmtId="0" fontId="6" fillId="0" borderId="4" xfId="0" applyFont="1" applyBorder="1" applyAlignment="1" applyProtection="1">
      <alignment horizontal="center" vertical="top"/>
      <protection hidden="1"/>
    </xf>
    <xf numFmtId="0" fontId="6" fillId="0" borderId="5" xfId="0" applyFont="1" applyBorder="1" applyAlignment="1" applyProtection="1">
      <alignment horizontal="left"/>
      <protection hidden="1"/>
    </xf>
    <xf numFmtId="0" fontId="6" fillId="0" borderId="5" xfId="0" applyFont="1" applyBorder="1" applyAlignment="1" applyProtection="1">
      <alignment horizontal="center"/>
      <protection hidden="1"/>
    </xf>
    <xf numFmtId="0" fontId="6" fillId="0" borderId="4" xfId="0" applyFont="1" applyBorder="1" applyAlignment="1" applyProtection="1">
      <alignment horizontal="center" vertical="center"/>
      <protection hidden="1"/>
    </xf>
    <xf numFmtId="0" fontId="6" fillId="0" borderId="6" xfId="0" applyFont="1" applyBorder="1" applyAlignment="1" applyProtection="1">
      <alignment horizontal="center"/>
      <protection hidden="1"/>
    </xf>
    <xf numFmtId="0" fontId="6" fillId="0" borderId="1" xfId="0" applyFont="1" applyBorder="1" applyProtection="1">
      <protection hidden="1"/>
    </xf>
    <xf numFmtId="0" fontId="6" fillId="0" borderId="5" xfId="0" applyFont="1" applyBorder="1" applyProtection="1">
      <protection hidden="1"/>
    </xf>
    <xf numFmtId="0" fontId="9" fillId="0" borderId="5" xfId="0" applyFont="1" applyBorder="1" applyAlignment="1" applyProtection="1">
      <alignment horizontal="right"/>
      <protection hidden="1"/>
    </xf>
    <xf numFmtId="0" fontId="9" fillId="0" borderId="6" xfId="0" applyFont="1" applyBorder="1" applyAlignment="1" applyProtection="1">
      <alignment horizontal="right" vertical="center"/>
      <protection hidden="1"/>
    </xf>
    <xf numFmtId="0" fontId="6" fillId="0" borderId="6" xfId="0" applyFont="1" applyBorder="1" applyProtection="1">
      <protection hidden="1"/>
    </xf>
    <xf numFmtId="0" fontId="6" fillId="0" borderId="1" xfId="0" applyFont="1" applyBorder="1" applyAlignment="1" applyProtection="1">
      <alignment horizontal="center"/>
      <protection hidden="1"/>
    </xf>
    <xf numFmtId="0" fontId="8" fillId="0" borderId="2" xfId="0" applyFont="1" applyBorder="1" applyAlignment="1" applyProtection="1">
      <protection hidden="1"/>
    </xf>
    <xf numFmtId="0" fontId="6" fillId="0" borderId="2" xfId="0" applyFont="1" applyBorder="1" applyAlignment="1" applyProtection="1">
      <protection hidden="1"/>
    </xf>
    <xf numFmtId="0" fontId="6" fillId="0" borderId="4" xfId="0" applyFont="1" applyBorder="1" applyAlignment="1" applyProtection="1">
      <protection hidden="1"/>
    </xf>
    <xf numFmtId="0" fontId="8" fillId="0" borderId="5" xfId="0" applyFont="1" applyBorder="1" applyAlignment="1" applyProtection="1">
      <protection hidden="1"/>
    </xf>
    <xf numFmtId="0" fontId="8" fillId="0" borderId="7" xfId="0" applyFont="1" applyBorder="1" applyAlignment="1" applyProtection="1">
      <protection hidden="1"/>
    </xf>
    <xf numFmtId="37" fontId="8" fillId="0" borderId="1" xfId="0" applyNumberFormat="1" applyFont="1" applyBorder="1" applyAlignment="1" applyProtection="1">
      <alignment vertical="center"/>
      <protection hidden="1"/>
    </xf>
    <xf numFmtId="0" fontId="8" fillId="0" borderId="1" xfId="0" applyFont="1" applyBorder="1" applyAlignment="1" applyProtection="1">
      <alignment vertical="center"/>
      <protection hidden="1"/>
    </xf>
    <xf numFmtId="0" fontId="8" fillId="0" borderId="8" xfId="0" applyFont="1" applyBorder="1" applyAlignment="1" applyProtection="1">
      <alignment vertical="center"/>
      <protection hidden="1"/>
    </xf>
    <xf numFmtId="0" fontId="8" fillId="0" borderId="9" xfId="0" applyFont="1" applyBorder="1" applyAlignment="1" applyProtection="1">
      <alignment vertical="center"/>
      <protection hidden="1"/>
    </xf>
    <xf numFmtId="0" fontId="6" fillId="0" borderId="10" xfId="0" applyFont="1" applyBorder="1" applyAlignment="1" applyProtection="1">
      <alignment vertical="center"/>
      <protection hidden="1"/>
    </xf>
    <xf numFmtId="0" fontId="8" fillId="0" borderId="11" xfId="0" applyFont="1" applyBorder="1" applyAlignment="1" applyProtection="1">
      <alignment vertical="center"/>
      <protection hidden="1"/>
    </xf>
    <xf numFmtId="0" fontId="6" fillId="0" borderId="6" xfId="0" applyFont="1" applyBorder="1" applyAlignment="1" applyProtection="1">
      <protection hidden="1"/>
    </xf>
    <xf numFmtId="37" fontId="8" fillId="0" borderId="3" xfId="0" applyNumberFormat="1" applyFont="1" applyBorder="1" applyProtection="1">
      <protection hidden="1"/>
    </xf>
    <xf numFmtId="0" fontId="8" fillId="0" borderId="3" xfId="0" applyFont="1" applyBorder="1" applyProtection="1">
      <protection hidden="1"/>
    </xf>
    <xf numFmtId="0" fontId="8" fillId="0" borderId="4" xfId="0" applyFont="1" applyBorder="1" applyProtection="1">
      <protection hidden="1"/>
    </xf>
    <xf numFmtId="0" fontId="8" fillId="0" borderId="12" xfId="0" applyFont="1" applyBorder="1" applyProtection="1">
      <protection hidden="1"/>
    </xf>
    <xf numFmtId="0" fontId="8" fillId="0" borderId="13" xfId="0" applyFont="1" applyBorder="1" applyProtection="1">
      <protection hidden="1"/>
    </xf>
    <xf numFmtId="0" fontId="6" fillId="0" borderId="14" xfId="0" applyFont="1" applyBorder="1" applyProtection="1">
      <protection hidden="1"/>
    </xf>
    <xf numFmtId="37" fontId="8" fillId="0" borderId="5" xfId="0" applyNumberFormat="1" applyFont="1" applyBorder="1" applyProtection="1">
      <protection hidden="1"/>
    </xf>
    <xf numFmtId="0" fontId="8" fillId="0" borderId="5" xfId="0" applyFont="1" applyBorder="1" applyProtection="1">
      <protection hidden="1"/>
    </xf>
    <xf numFmtId="0" fontId="8" fillId="0" borderId="6" xfId="0" applyFont="1" applyBorder="1" applyProtection="1">
      <protection hidden="1"/>
    </xf>
    <xf numFmtId="0" fontId="8" fillId="0" borderId="0" xfId="0" applyFont="1" applyBorder="1" applyProtection="1">
      <protection hidden="1"/>
    </xf>
    <xf numFmtId="0" fontId="8" fillId="0" borderId="15" xfId="0" applyFont="1" applyBorder="1" applyProtection="1">
      <protection hidden="1"/>
    </xf>
    <xf numFmtId="0" fontId="6" fillId="0" borderId="16" xfId="0" applyFont="1" applyBorder="1" applyProtection="1">
      <protection hidden="1"/>
    </xf>
    <xf numFmtId="0" fontId="6" fillId="0" borderId="11" xfId="0" applyFont="1" applyBorder="1" applyAlignment="1" applyProtection="1">
      <protection hidden="1"/>
    </xf>
    <xf numFmtId="0" fontId="8" fillId="0" borderId="1" xfId="0" applyFont="1" applyBorder="1" applyAlignment="1" applyProtection="1">
      <protection hidden="1"/>
    </xf>
    <xf numFmtId="0" fontId="8" fillId="0" borderId="17" xfId="0" applyFont="1" applyBorder="1" applyAlignment="1" applyProtection="1">
      <protection hidden="1"/>
    </xf>
    <xf numFmtId="37" fontId="8" fillId="0" borderId="1" xfId="0" applyNumberFormat="1" applyFont="1" applyBorder="1" applyProtection="1">
      <protection hidden="1"/>
    </xf>
    <xf numFmtId="0" fontId="8" fillId="0" borderId="1" xfId="0" applyFont="1" applyBorder="1" applyProtection="1">
      <protection hidden="1"/>
    </xf>
    <xf numFmtId="0" fontId="8" fillId="0" borderId="11" xfId="0" applyFont="1" applyBorder="1" applyProtection="1">
      <protection hidden="1"/>
    </xf>
    <xf numFmtId="0" fontId="8" fillId="0" borderId="2" xfId="0" applyFont="1" applyBorder="1" applyProtection="1">
      <protection hidden="1"/>
    </xf>
    <xf numFmtId="0" fontId="8" fillId="0" borderId="18" xfId="0" applyFont="1" applyBorder="1" applyProtection="1">
      <protection hidden="1"/>
    </xf>
    <xf numFmtId="0" fontId="6" fillId="0" borderId="19" xfId="0" applyFont="1" applyBorder="1" applyProtection="1">
      <protection hidden="1"/>
    </xf>
    <xf numFmtId="0" fontId="6" fillId="0" borderId="12" xfId="0" applyFont="1" applyBorder="1" applyProtection="1">
      <protection hidden="1"/>
    </xf>
    <xf numFmtId="0" fontId="6" fillId="0" borderId="20" xfId="0" applyFont="1" applyBorder="1" applyProtection="1">
      <protection hidden="1"/>
    </xf>
    <xf numFmtId="37" fontId="11" fillId="0" borderId="5" xfId="0" applyNumberFormat="1" applyFont="1" applyBorder="1" applyAlignment="1" applyProtection="1">
      <alignment horizontal="left"/>
      <protection hidden="1"/>
    </xf>
    <xf numFmtId="0" fontId="11" fillId="0" borderId="5" xfId="0" applyFont="1" applyBorder="1" applyAlignment="1" applyProtection="1">
      <alignment horizontal="left"/>
      <protection hidden="1"/>
    </xf>
    <xf numFmtId="0" fontId="9" fillId="0" borderId="3" xfId="0" applyFont="1" applyBorder="1" applyProtection="1">
      <protection hidden="1"/>
    </xf>
    <xf numFmtId="0" fontId="9" fillId="0" borderId="12" xfId="0" applyFont="1" applyBorder="1" applyProtection="1">
      <protection hidden="1"/>
    </xf>
    <xf numFmtId="0" fontId="9" fillId="0" borderId="13" xfId="0" applyFont="1" applyBorder="1" applyProtection="1">
      <protection hidden="1"/>
    </xf>
    <xf numFmtId="37" fontId="11" fillId="0" borderId="21" xfId="0" applyNumberFormat="1" applyFont="1" applyBorder="1" applyAlignment="1" applyProtection="1">
      <alignment horizontal="left"/>
      <protection hidden="1"/>
    </xf>
    <xf numFmtId="0" fontId="11" fillId="0" borderId="6" xfId="0" applyFont="1" applyBorder="1" applyAlignment="1" applyProtection="1">
      <alignment horizontal="left"/>
      <protection hidden="1"/>
    </xf>
    <xf numFmtId="0" fontId="6" fillId="0" borderId="7" xfId="0" applyFont="1" applyBorder="1" applyProtection="1">
      <protection hidden="1"/>
    </xf>
    <xf numFmtId="0" fontId="11" fillId="0" borderId="1" xfId="0" applyFont="1" applyBorder="1" applyProtection="1">
      <protection hidden="1"/>
    </xf>
    <xf numFmtId="0" fontId="9" fillId="0" borderId="1" xfId="0" applyFont="1" applyBorder="1" applyProtection="1">
      <protection hidden="1"/>
    </xf>
    <xf numFmtId="0" fontId="9" fillId="0" borderId="2" xfId="0" applyFont="1" applyBorder="1" applyProtection="1">
      <protection hidden="1"/>
    </xf>
    <xf numFmtId="0" fontId="9" fillId="0" borderId="18" xfId="0" applyFont="1" applyBorder="1" applyProtection="1">
      <protection hidden="1"/>
    </xf>
    <xf numFmtId="37" fontId="11" fillId="0" borderId="10" xfId="0" applyNumberFormat="1" applyFont="1" applyBorder="1" applyProtection="1">
      <protection hidden="1"/>
    </xf>
    <xf numFmtId="0" fontId="11" fillId="0" borderId="11" xfId="0" applyFont="1" applyBorder="1" applyProtection="1">
      <protection hidden="1"/>
    </xf>
    <xf numFmtId="0" fontId="11" fillId="0" borderId="0" xfId="0" applyFont="1" applyProtection="1">
      <protection hidden="1"/>
    </xf>
    <xf numFmtId="0" fontId="11" fillId="0" borderId="4" xfId="0" applyFont="1" applyBorder="1" applyProtection="1">
      <protection hidden="1"/>
    </xf>
    <xf numFmtId="0" fontId="11" fillId="0" borderId="5" xfId="0" applyFont="1" applyBorder="1" applyProtection="1">
      <protection hidden="1"/>
    </xf>
    <xf numFmtId="0" fontId="11" fillId="0" borderId="0" xfId="0" applyFont="1" applyBorder="1" applyProtection="1">
      <protection hidden="1"/>
    </xf>
    <xf numFmtId="0" fontId="11" fillId="0" borderId="12" xfId="0" applyFont="1" applyBorder="1" applyProtection="1">
      <protection hidden="1"/>
    </xf>
    <xf numFmtId="0" fontId="11" fillId="0" borderId="2" xfId="0" applyFont="1" applyBorder="1" applyProtection="1">
      <protection hidden="1"/>
    </xf>
    <xf numFmtId="0" fontId="11" fillId="0" borderId="21" xfId="0" applyFont="1" applyBorder="1" applyAlignment="1" applyProtection="1">
      <alignment horizontal="left"/>
      <protection hidden="1"/>
    </xf>
    <xf numFmtId="0" fontId="11" fillId="0" borderId="3" xfId="0" applyFont="1" applyBorder="1" applyAlignment="1" applyProtection="1">
      <alignment horizontal="right"/>
      <protection hidden="1"/>
    </xf>
    <xf numFmtId="0" fontId="11" fillId="0" borderId="20" xfId="0" applyFont="1" applyBorder="1" applyProtection="1">
      <protection hidden="1"/>
    </xf>
    <xf numFmtId="0" fontId="6" fillId="0" borderId="17" xfId="0" applyFont="1" applyBorder="1" applyProtection="1">
      <protection hidden="1"/>
    </xf>
    <xf numFmtId="0" fontId="11" fillId="0" borderId="10" xfId="0" applyFont="1" applyBorder="1" applyProtection="1">
      <protection hidden="1"/>
    </xf>
    <xf numFmtId="0" fontId="11" fillId="0" borderId="17" xfId="0" applyFont="1" applyBorder="1" applyProtection="1">
      <protection hidden="1"/>
    </xf>
    <xf numFmtId="0" fontId="6" fillId="0" borderId="4" xfId="0" applyFont="1" applyBorder="1" applyProtection="1">
      <protection hidden="1"/>
    </xf>
    <xf numFmtId="0" fontId="0" fillId="0" borderId="3" xfId="0" applyBorder="1" applyProtection="1">
      <protection hidden="1"/>
    </xf>
    <xf numFmtId="0" fontId="6" fillId="0" borderId="12" xfId="0" applyFont="1" applyBorder="1" applyAlignment="1" applyProtection="1">
      <alignment horizontal="left"/>
      <protection hidden="1"/>
    </xf>
    <xf numFmtId="0" fontId="6" fillId="0" borderId="0" xfId="0" applyFont="1" applyBorder="1" applyAlignment="1" applyProtection="1">
      <alignment horizontal="left"/>
      <protection hidden="1"/>
    </xf>
    <xf numFmtId="0" fontId="7" fillId="0" borderId="17" xfId="0" applyFont="1" applyBorder="1" applyAlignment="1" applyProtection="1">
      <alignment horizontal="center"/>
      <protection hidden="1"/>
    </xf>
    <xf numFmtId="38" fontId="6" fillId="2" borderId="1" xfId="1" applyFont="1" applyFill="1" applyBorder="1" applyAlignment="1" applyProtection="1">
      <protection locked="0"/>
    </xf>
    <xf numFmtId="38" fontId="6" fillId="2" borderId="8" xfId="1" applyFont="1" applyFill="1" applyBorder="1" applyAlignment="1" applyProtection="1">
      <protection locked="0"/>
    </xf>
    <xf numFmtId="38" fontId="6" fillId="2" borderId="9" xfId="1" applyFont="1" applyFill="1" applyBorder="1" applyAlignment="1" applyProtection="1">
      <protection locked="0"/>
    </xf>
    <xf numFmtId="38" fontId="11" fillId="0" borderId="1" xfId="0" applyNumberFormat="1" applyFont="1" applyBorder="1" applyProtection="1">
      <protection hidden="1"/>
    </xf>
    <xf numFmtId="37" fontId="11" fillId="3" borderId="4" xfId="0" applyNumberFormat="1" applyFont="1" applyFill="1" applyBorder="1" applyAlignment="1" applyProtection="1">
      <alignment horizontal="left"/>
      <protection hidden="1"/>
    </xf>
    <xf numFmtId="0" fontId="11" fillId="3" borderId="11" xfId="0" applyFont="1" applyFill="1" applyBorder="1" applyProtection="1">
      <protection hidden="1"/>
    </xf>
    <xf numFmtId="0" fontId="11" fillId="0" borderId="14" xfId="0" applyFont="1" applyFill="1" applyBorder="1" applyProtection="1">
      <protection hidden="1"/>
    </xf>
    <xf numFmtId="0" fontId="11" fillId="0" borderId="19" xfId="0" applyFont="1" applyFill="1" applyBorder="1" applyProtection="1">
      <protection hidden="1"/>
    </xf>
    <xf numFmtId="0" fontId="11" fillId="3" borderId="5" xfId="0" applyFont="1" applyFill="1" applyBorder="1" applyAlignment="1" applyProtection="1">
      <alignment horizontal="left"/>
      <protection hidden="1"/>
    </xf>
    <xf numFmtId="38" fontId="6" fillId="2" borderId="22" xfId="1" applyFont="1" applyFill="1" applyBorder="1" applyAlignment="1" applyProtection="1">
      <protection locked="0"/>
    </xf>
    <xf numFmtId="38" fontId="6" fillId="2" borderId="23" xfId="1" applyFont="1" applyFill="1" applyBorder="1" applyAlignment="1" applyProtection="1">
      <protection locked="0"/>
    </xf>
    <xf numFmtId="38" fontId="6" fillId="2" borderId="24" xfId="1" applyFont="1" applyFill="1" applyBorder="1" applyAlignment="1" applyProtection="1">
      <protection locked="0"/>
    </xf>
    <xf numFmtId="38" fontId="6" fillId="2" borderId="25" xfId="1" applyFont="1" applyFill="1" applyBorder="1" applyAlignment="1" applyProtection="1">
      <protection locked="0"/>
    </xf>
    <xf numFmtId="38" fontId="6" fillId="2" borderId="26" xfId="1" applyFont="1" applyFill="1" applyBorder="1" applyAlignment="1" applyProtection="1">
      <protection locked="0"/>
    </xf>
    <xf numFmtId="38" fontId="6" fillId="2" borderId="27" xfId="1" applyFont="1" applyFill="1" applyBorder="1" applyAlignment="1" applyProtection="1">
      <protection locked="0"/>
    </xf>
    <xf numFmtId="38" fontId="6" fillId="2" borderId="28" xfId="1" applyFont="1" applyFill="1" applyBorder="1" applyAlignment="1" applyProtection="1">
      <protection locked="0"/>
    </xf>
    <xf numFmtId="38" fontId="6" fillId="2" borderId="29" xfId="1" applyFont="1" applyFill="1" applyBorder="1" applyAlignment="1" applyProtection="1">
      <protection locked="0"/>
    </xf>
    <xf numFmtId="38" fontId="6" fillId="2" borderId="30" xfId="1" applyFont="1" applyFill="1" applyBorder="1" applyAlignment="1" applyProtection="1">
      <protection locked="0"/>
    </xf>
    <xf numFmtId="38" fontId="6" fillId="2" borderId="31" xfId="1" applyFont="1" applyFill="1" applyBorder="1" applyAlignment="1" applyProtection="1">
      <protection locked="0"/>
    </xf>
    <xf numFmtId="38" fontId="6" fillId="2" borderId="32" xfId="1" applyFont="1" applyFill="1" applyBorder="1" applyAlignment="1" applyProtection="1">
      <protection locked="0"/>
    </xf>
    <xf numFmtId="38" fontId="6" fillId="2" borderId="33" xfId="1" applyFont="1" applyFill="1" applyBorder="1" applyAlignment="1" applyProtection="1">
      <protection locked="0"/>
    </xf>
    <xf numFmtId="0" fontId="6" fillId="2" borderId="34" xfId="0" applyFont="1" applyFill="1" applyBorder="1" applyAlignment="1" applyProtection="1">
      <alignment horizontal="right" vertical="center"/>
      <protection locked="0"/>
    </xf>
    <xf numFmtId="0" fontId="0" fillId="0" borderId="35" xfId="0" applyBorder="1" applyAlignment="1" applyProtection="1">
      <alignment horizontal="center" vertical="center"/>
      <protection hidden="1"/>
    </xf>
    <xf numFmtId="0" fontId="0" fillId="0" borderId="35" xfId="0" applyFont="1" applyBorder="1" applyAlignment="1" applyProtection="1">
      <alignment horizontal="center" vertical="center"/>
      <protection hidden="1"/>
    </xf>
    <xf numFmtId="0" fontId="4" fillId="0" borderId="35" xfId="0" applyFont="1" applyBorder="1" applyAlignment="1" applyProtection="1">
      <alignment horizontal="center" vertical="center"/>
      <protection hidden="1"/>
    </xf>
    <xf numFmtId="0" fontId="0" fillId="4" borderId="35" xfId="0" applyFill="1" applyBorder="1" applyAlignment="1" applyProtection="1">
      <alignment horizontal="center" vertical="center"/>
      <protection hidden="1"/>
    </xf>
    <xf numFmtId="0" fontId="0" fillId="4" borderId="0" xfId="0" applyFill="1" applyProtection="1">
      <protection hidden="1"/>
    </xf>
    <xf numFmtId="0" fontId="0" fillId="5" borderId="35" xfId="0" applyFill="1" applyBorder="1" applyAlignment="1" applyProtection="1">
      <alignment horizontal="center" vertical="center"/>
      <protection hidden="1"/>
    </xf>
    <xf numFmtId="0" fontId="0" fillId="5" borderId="0" xfId="0" applyFill="1" applyAlignment="1" applyProtection="1">
      <alignment horizontal="left"/>
      <protection hidden="1"/>
    </xf>
    <xf numFmtId="0" fontId="0" fillId="6" borderId="0" xfId="0" applyFill="1" applyAlignment="1" applyProtection="1">
      <alignment horizontal="left"/>
      <protection hidden="1"/>
    </xf>
    <xf numFmtId="0" fontId="0" fillId="6" borderId="35" xfId="0" applyFill="1" applyBorder="1" applyAlignment="1" applyProtection="1">
      <alignment horizontal="center" vertical="center"/>
      <protection hidden="1"/>
    </xf>
    <xf numFmtId="0" fontId="0" fillId="5" borderId="35" xfId="0" applyFont="1" applyFill="1" applyBorder="1" applyAlignment="1" applyProtection="1">
      <alignment horizontal="center" vertical="center"/>
      <protection hidden="1"/>
    </xf>
    <xf numFmtId="0" fontId="4" fillId="6" borderId="35" xfId="0" applyFont="1" applyFill="1" applyBorder="1" applyAlignment="1" applyProtection="1">
      <alignment horizontal="center" vertical="center"/>
      <protection hidden="1"/>
    </xf>
    <xf numFmtId="0" fontId="4" fillId="7" borderId="35" xfId="0" applyFont="1" applyFill="1" applyBorder="1" applyAlignment="1" applyProtection="1">
      <alignment horizontal="center" vertical="center"/>
      <protection hidden="1"/>
    </xf>
    <xf numFmtId="0" fontId="0" fillId="7" borderId="0" xfId="0" applyFill="1" applyAlignment="1" applyProtection="1">
      <alignment horizontal="left"/>
      <protection hidden="1"/>
    </xf>
    <xf numFmtId="0" fontId="0" fillId="8" borderId="35" xfId="0" applyFont="1" applyFill="1" applyBorder="1" applyAlignment="1" applyProtection="1">
      <alignment horizontal="center" vertical="center"/>
      <protection hidden="1"/>
    </xf>
    <xf numFmtId="0" fontId="0" fillId="8" borderId="0" xfId="0" applyFill="1" applyAlignment="1" applyProtection="1">
      <alignment horizontal="left"/>
      <protection hidden="1"/>
    </xf>
    <xf numFmtId="0" fontId="0" fillId="7" borderId="35" xfId="0" applyFont="1" applyFill="1" applyBorder="1" applyAlignment="1" applyProtection="1">
      <alignment horizontal="center" vertical="center"/>
      <protection hidden="1"/>
    </xf>
    <xf numFmtId="0" fontId="0" fillId="6" borderId="35" xfId="0" applyFont="1" applyFill="1" applyBorder="1" applyAlignment="1" applyProtection="1">
      <alignment horizontal="center" vertical="center"/>
      <protection hidden="1"/>
    </xf>
    <xf numFmtId="0" fontId="0" fillId="7" borderId="35" xfId="0" applyFill="1" applyBorder="1" applyAlignment="1" applyProtection="1">
      <alignment horizontal="center" vertical="center"/>
      <protection hidden="1"/>
    </xf>
    <xf numFmtId="0" fontId="0" fillId="8" borderId="35" xfId="0" applyFill="1" applyBorder="1" applyAlignment="1" applyProtection="1">
      <alignment horizontal="center" vertical="center"/>
      <protection hidden="1"/>
    </xf>
    <xf numFmtId="0" fontId="4" fillId="3" borderId="35" xfId="0" applyFont="1" applyFill="1" applyBorder="1" applyAlignment="1" applyProtection="1">
      <alignment vertical="center"/>
      <protection hidden="1"/>
    </xf>
    <xf numFmtId="0" fontId="0" fillId="0" borderId="36" xfId="0" applyBorder="1" applyAlignment="1" applyProtection="1">
      <alignment horizontal="left"/>
      <protection hidden="1"/>
    </xf>
    <xf numFmtId="0" fontId="0" fillId="0" borderId="37" xfId="0" applyBorder="1" applyAlignment="1" applyProtection="1">
      <alignment horizontal="left"/>
      <protection hidden="1"/>
    </xf>
    <xf numFmtId="0" fontId="0" fillId="0" borderId="37" xfId="0" applyBorder="1" applyProtection="1">
      <protection hidden="1"/>
    </xf>
    <xf numFmtId="0" fontId="0" fillId="0" borderId="38" xfId="0" applyBorder="1" applyAlignment="1" applyProtection="1">
      <alignment horizontal="left"/>
      <protection hidden="1"/>
    </xf>
    <xf numFmtId="0" fontId="0" fillId="0" borderId="39" xfId="0" applyBorder="1" applyAlignment="1" applyProtection="1">
      <alignment horizontal="left"/>
      <protection hidden="1"/>
    </xf>
    <xf numFmtId="0" fontId="0" fillId="0" borderId="39" xfId="0" applyBorder="1" applyProtection="1">
      <protection hidden="1"/>
    </xf>
    <xf numFmtId="0" fontId="0" fillId="0" borderId="40" xfId="0" applyBorder="1" applyProtection="1">
      <protection hidden="1"/>
    </xf>
    <xf numFmtId="0" fontId="0" fillId="0" borderId="40" xfId="0" applyBorder="1" applyAlignment="1" applyProtection="1">
      <alignment horizontal="left"/>
      <protection hidden="1"/>
    </xf>
    <xf numFmtId="0" fontId="0" fillId="0" borderId="0" xfId="0" applyFill="1" applyProtection="1">
      <protection hidden="1"/>
    </xf>
    <xf numFmtId="0" fontId="0" fillId="0" borderId="0" xfId="0" applyFill="1"/>
    <xf numFmtId="0" fontId="0" fillId="3" borderId="35" xfId="0" applyFill="1" applyBorder="1" applyAlignment="1" applyProtection="1">
      <alignment vertical="center"/>
      <protection hidden="1"/>
    </xf>
    <xf numFmtId="0" fontId="0" fillId="9" borderId="35" xfId="0" applyFill="1" applyBorder="1" applyAlignment="1" applyProtection="1">
      <alignment vertical="center"/>
      <protection hidden="1"/>
    </xf>
    <xf numFmtId="0" fontId="0" fillId="0" borderId="41" xfId="0" applyBorder="1" applyAlignment="1" applyProtection="1">
      <alignment horizontal="right"/>
      <protection hidden="1"/>
    </xf>
    <xf numFmtId="0" fontId="0" fillId="0" borderId="0" xfId="1" applyNumberFormat="1" applyFont="1" applyProtection="1">
      <protection hidden="1"/>
    </xf>
    <xf numFmtId="37" fontId="13" fillId="0" borderId="35" xfId="0" applyNumberFormat="1" applyFont="1" applyBorder="1" applyAlignment="1" applyProtection="1">
      <alignment vertical="center"/>
      <protection hidden="1"/>
    </xf>
    <xf numFmtId="0" fontId="13" fillId="0" borderId="35" xfId="0" applyFont="1" applyBorder="1" applyAlignment="1">
      <alignment vertical="center"/>
    </xf>
    <xf numFmtId="38" fontId="13" fillId="0" borderId="35" xfId="0" applyNumberFormat="1" applyFont="1" applyBorder="1" applyAlignment="1" applyProtection="1">
      <alignment vertical="center"/>
      <protection hidden="1"/>
    </xf>
    <xf numFmtId="38" fontId="13" fillId="0" borderId="35" xfId="1" applyFont="1" applyBorder="1" applyAlignment="1" applyProtection="1">
      <alignment vertical="center"/>
      <protection hidden="1"/>
    </xf>
    <xf numFmtId="0" fontId="13" fillId="0" borderId="35" xfId="0" applyFont="1" applyBorder="1" applyAlignment="1" applyProtection="1">
      <alignment vertical="center"/>
      <protection hidden="1"/>
    </xf>
    <xf numFmtId="0" fontId="13" fillId="0" borderId="35" xfId="0" applyFont="1" applyFill="1" applyBorder="1" applyAlignment="1" applyProtection="1">
      <alignment vertical="center"/>
      <protection hidden="1"/>
    </xf>
    <xf numFmtId="0" fontId="0" fillId="0" borderId="0" xfId="0" applyFont="1" applyProtection="1">
      <protection hidden="1"/>
    </xf>
    <xf numFmtId="0" fontId="14" fillId="0" borderId="0" xfId="0" applyFont="1" applyProtection="1">
      <protection hidden="1"/>
    </xf>
    <xf numFmtId="0" fontId="15" fillId="0" borderId="0" xfId="0" applyFont="1" applyProtection="1">
      <protection hidden="1"/>
    </xf>
    <xf numFmtId="0" fontId="9" fillId="0" borderId="0" xfId="0" applyFont="1" applyProtection="1">
      <protection hidden="1"/>
    </xf>
    <xf numFmtId="38" fontId="6" fillId="10" borderId="24" xfId="1" applyFont="1" applyFill="1" applyBorder="1" applyAlignment="1" applyProtection="1">
      <protection locked="0"/>
    </xf>
    <xf numFmtId="38" fontId="6" fillId="10" borderId="9" xfId="1" applyFont="1" applyFill="1" applyBorder="1" applyAlignment="1" applyProtection="1">
      <protection locked="0"/>
    </xf>
    <xf numFmtId="38" fontId="6" fillId="10" borderId="29" xfId="1" applyFont="1" applyFill="1" applyBorder="1" applyAlignment="1" applyProtection="1">
      <protection locked="0"/>
    </xf>
    <xf numFmtId="0" fontId="6" fillId="2" borderId="48" xfId="0" applyFont="1" applyFill="1" applyBorder="1" applyAlignment="1" applyProtection="1">
      <alignment horizontal="left"/>
      <protection locked="0"/>
    </xf>
    <xf numFmtId="0" fontId="6" fillId="2" borderId="49" xfId="0" applyFont="1" applyFill="1" applyBorder="1" applyAlignment="1" applyProtection="1">
      <alignment horizontal="left"/>
      <protection locked="0"/>
    </xf>
    <xf numFmtId="0" fontId="6" fillId="0" borderId="5" xfId="0" applyFont="1" applyBorder="1" applyAlignment="1" applyProtection="1">
      <alignment horizontal="center"/>
      <protection hidden="1"/>
    </xf>
    <xf numFmtId="0" fontId="6" fillId="0" borderId="7" xfId="0" applyFont="1" applyBorder="1" applyAlignment="1" applyProtection="1">
      <alignment horizontal="center"/>
      <protection hidden="1"/>
    </xf>
    <xf numFmtId="0" fontId="6" fillId="0" borderId="42" xfId="0" applyFont="1" applyBorder="1" applyAlignment="1" applyProtection="1">
      <alignment horizontal="center" vertical="center"/>
      <protection hidden="1"/>
    </xf>
    <xf numFmtId="0" fontId="6" fillId="0" borderId="43" xfId="0" applyFont="1" applyBorder="1" applyAlignment="1" applyProtection="1">
      <alignment horizontal="center" vertical="center"/>
      <protection hidden="1"/>
    </xf>
    <xf numFmtId="0" fontId="6" fillId="0" borderId="45" xfId="0" applyFont="1" applyBorder="1" applyAlignment="1" applyProtection="1">
      <alignment horizontal="center" vertical="center"/>
      <protection hidden="1"/>
    </xf>
    <xf numFmtId="0" fontId="6" fillId="0" borderId="46" xfId="0" applyFont="1" applyBorder="1" applyAlignment="1" applyProtection="1">
      <alignment horizontal="center" vertical="center"/>
      <protection hidden="1"/>
    </xf>
    <xf numFmtId="0" fontId="6" fillId="0" borderId="47" xfId="0" applyFont="1" applyBorder="1" applyAlignment="1" applyProtection="1">
      <alignment horizontal="center" vertical="center"/>
      <protection hidden="1"/>
    </xf>
    <xf numFmtId="0" fontId="9" fillId="0" borderId="46" xfId="0" applyFont="1" applyBorder="1" applyAlignment="1" applyProtection="1">
      <alignment horizontal="center" vertical="center"/>
      <protection hidden="1"/>
    </xf>
    <xf numFmtId="0" fontId="9" fillId="0" borderId="47" xfId="0" applyFont="1" applyBorder="1" applyAlignment="1" applyProtection="1">
      <alignment horizontal="center" vertical="center"/>
      <protection hidden="1"/>
    </xf>
    <xf numFmtId="0" fontId="9" fillId="0" borderId="46" xfId="0" applyFont="1" applyFill="1" applyBorder="1" applyAlignment="1" applyProtection="1">
      <alignment horizontal="center" vertical="center" wrapText="1"/>
      <protection hidden="1"/>
    </xf>
    <xf numFmtId="0" fontId="0" fillId="0" borderId="29" xfId="0" applyFill="1" applyBorder="1" applyAlignment="1">
      <alignment horizontal="center" vertical="center" wrapText="1"/>
    </xf>
    <xf numFmtId="14" fontId="6" fillId="0" borderId="0" xfId="0" applyNumberFormat="1" applyFont="1" applyAlignment="1" applyProtection="1">
      <alignment horizontal="center" vertical="center"/>
      <protection hidden="1"/>
    </xf>
    <xf numFmtId="0" fontId="6" fillId="2" borderId="44" xfId="0" applyFont="1" applyFill="1" applyBorder="1" applyAlignment="1" applyProtection="1">
      <alignment horizontal="left"/>
      <protection locked="0"/>
    </xf>
    <xf numFmtId="0" fontId="6" fillId="2" borderId="45" xfId="0" applyFont="1" applyFill="1" applyBorder="1" applyAlignment="1" applyProtection="1">
      <alignment horizontal="left"/>
      <protection locked="0"/>
    </xf>
    <xf numFmtId="0" fontId="8" fillId="0" borderId="4" xfId="0" applyFont="1" applyBorder="1" applyAlignment="1" applyProtection="1">
      <alignment horizontal="center"/>
      <protection hidden="1"/>
    </xf>
    <xf numFmtId="0" fontId="8" fillId="0" borderId="6" xfId="0" applyFont="1" applyBorder="1" applyAlignment="1" applyProtection="1">
      <alignment horizontal="center"/>
      <protection hidden="1"/>
    </xf>
    <xf numFmtId="0" fontId="8" fillId="0" borderId="11" xfId="0" applyFont="1" applyBorder="1" applyAlignment="1" applyProtection="1">
      <alignment horizontal="center"/>
      <protection hidden="1"/>
    </xf>
    <xf numFmtId="0" fontId="10" fillId="0" borderId="4" xfId="0" applyFont="1" applyBorder="1" applyAlignment="1" applyProtection="1">
      <alignment horizontal="left" vertical="top" wrapText="1"/>
      <protection hidden="1"/>
    </xf>
    <xf numFmtId="0" fontId="10" fillId="0" borderId="6" xfId="0" applyFont="1" applyBorder="1" applyAlignment="1" applyProtection="1">
      <alignment horizontal="left" vertical="top" wrapText="1"/>
      <protection hidden="1"/>
    </xf>
    <xf numFmtId="0" fontId="10" fillId="0" borderId="11" xfId="0" applyFont="1" applyBorder="1" applyAlignment="1" applyProtection="1">
      <alignment horizontal="left" vertical="top" wrapText="1"/>
      <protection hidden="1"/>
    </xf>
    <xf numFmtId="0" fontId="6" fillId="0" borderId="14"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37" fontId="10" fillId="0" borderId="4" xfId="0" applyNumberFormat="1" applyFont="1" applyBorder="1" applyAlignment="1" applyProtection="1">
      <alignment horizontal="left" vertical="top" wrapText="1"/>
      <protection hidden="1"/>
    </xf>
    <xf numFmtId="37" fontId="10" fillId="0" borderId="6" xfId="0" applyNumberFormat="1" applyFont="1" applyBorder="1" applyAlignment="1" applyProtection="1">
      <alignment horizontal="left" vertical="top" wrapText="1"/>
      <protection hidden="1"/>
    </xf>
    <xf numFmtId="37" fontId="10" fillId="0" borderId="11" xfId="0" applyNumberFormat="1" applyFont="1" applyBorder="1" applyAlignment="1" applyProtection="1">
      <alignment horizontal="left" vertical="top" wrapText="1"/>
      <protection hidden="1"/>
    </xf>
    <xf numFmtId="0" fontId="6" fillId="0" borderId="14" xfId="0" applyFont="1" applyBorder="1" applyAlignment="1" applyProtection="1">
      <alignment horizontal="center"/>
      <protection hidden="1"/>
    </xf>
    <xf numFmtId="0" fontId="6" fillId="0" borderId="16" xfId="0" applyFont="1" applyBorder="1" applyAlignment="1" applyProtection="1">
      <alignment horizontal="center"/>
      <protection hidden="1"/>
    </xf>
    <xf numFmtId="0" fontId="6" fillId="0" borderId="19" xfId="0" applyFont="1" applyBorder="1" applyAlignment="1" applyProtection="1">
      <alignment horizontal="center"/>
      <protection hidden="1"/>
    </xf>
    <xf numFmtId="0" fontId="6" fillId="2" borderId="53" xfId="0" applyFont="1" applyFill="1" applyBorder="1" applyAlignment="1" applyProtection="1">
      <alignment horizontal="left"/>
      <protection locked="0"/>
    </xf>
    <xf numFmtId="0" fontId="6" fillId="2" borderId="54" xfId="0" applyFont="1" applyFill="1" applyBorder="1" applyAlignment="1" applyProtection="1">
      <alignment horizontal="left"/>
      <protection locked="0"/>
    </xf>
    <xf numFmtId="0" fontId="10" fillId="0" borderId="3" xfId="0" applyFont="1" applyBorder="1" applyAlignment="1" applyProtection="1">
      <alignment horizontal="left" vertical="top" wrapText="1"/>
      <protection hidden="1"/>
    </xf>
    <xf numFmtId="0" fontId="10" fillId="0" borderId="12" xfId="0" applyFont="1" applyBorder="1" applyAlignment="1" applyProtection="1">
      <alignment horizontal="left" vertical="top" wrapText="1"/>
      <protection hidden="1"/>
    </xf>
    <xf numFmtId="0" fontId="10" fillId="0" borderId="13" xfId="0" applyFont="1" applyBorder="1" applyAlignment="1" applyProtection="1">
      <alignment horizontal="left" vertical="top" wrapText="1"/>
      <protection hidden="1"/>
    </xf>
    <xf numFmtId="0" fontId="10" fillId="0" borderId="5" xfId="0" applyFont="1" applyBorder="1" applyAlignment="1" applyProtection="1">
      <alignment horizontal="left" vertical="top" wrapText="1"/>
      <protection hidden="1"/>
    </xf>
    <xf numFmtId="0" fontId="10" fillId="0" borderId="0" xfId="0" applyFont="1" applyBorder="1" applyAlignment="1" applyProtection="1">
      <alignment horizontal="left" vertical="top" wrapText="1"/>
      <protection hidden="1"/>
    </xf>
    <xf numFmtId="0" fontId="10" fillId="0" borderId="15" xfId="0" applyFont="1" applyBorder="1" applyAlignment="1" applyProtection="1">
      <alignment horizontal="left" vertical="top" wrapText="1"/>
      <protection hidden="1"/>
    </xf>
    <xf numFmtId="0" fontId="10" fillId="0" borderId="1" xfId="0" applyFont="1" applyBorder="1" applyAlignment="1" applyProtection="1">
      <alignment horizontal="left" vertical="top" wrapText="1"/>
      <protection hidden="1"/>
    </xf>
    <xf numFmtId="0" fontId="10" fillId="0" borderId="2" xfId="0" applyFont="1" applyBorder="1" applyAlignment="1" applyProtection="1">
      <alignment horizontal="left" vertical="top" wrapText="1"/>
      <protection hidden="1"/>
    </xf>
    <xf numFmtId="0" fontId="10" fillId="0" borderId="18" xfId="0" applyFont="1" applyBorder="1" applyAlignment="1" applyProtection="1">
      <alignment horizontal="left" vertical="top" wrapText="1"/>
      <protection hidden="1"/>
    </xf>
    <xf numFmtId="0" fontId="6" fillId="2" borderId="50" xfId="0" applyFont="1" applyFill="1" applyBorder="1" applyAlignment="1" applyProtection="1">
      <alignment horizontal="left" vertical="center"/>
      <protection locked="0"/>
    </xf>
    <xf numFmtId="0" fontId="6" fillId="2" borderId="51" xfId="0" applyFont="1" applyFill="1" applyBorder="1" applyAlignment="1" applyProtection="1">
      <alignment horizontal="left" vertical="center"/>
      <protection locked="0"/>
    </xf>
    <xf numFmtId="0" fontId="6" fillId="2" borderId="52" xfId="0" applyFont="1" applyFill="1" applyBorder="1" applyAlignment="1" applyProtection="1">
      <alignment horizontal="left" vertical="center"/>
      <protection locked="0"/>
    </xf>
    <xf numFmtId="0" fontId="6" fillId="0" borderId="3"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01"/>
  <sheetViews>
    <sheetView showGridLines="0" tabSelected="1" view="pageBreakPreview" zoomScale="71" zoomScaleNormal="75" zoomScaleSheetLayoutView="71" workbookViewId="0">
      <selection activeCell="A40" sqref="A40"/>
    </sheetView>
  </sheetViews>
  <sheetFormatPr defaultColWidth="10.6640625" defaultRowHeight="16.2" x14ac:dyDescent="0.2"/>
  <cols>
    <col min="1" max="1" width="2.9140625" customWidth="1"/>
    <col min="2" max="2" width="16.08203125" customWidth="1"/>
    <col min="3" max="3" width="14.6640625" customWidth="1"/>
    <col min="4" max="4" width="13.1640625" customWidth="1"/>
    <col min="5" max="5" width="10.6640625" customWidth="1"/>
    <col min="6" max="6" width="12.33203125" customWidth="1"/>
    <col min="7" max="8" width="10.6640625" customWidth="1"/>
    <col min="9" max="9" width="6.5" customWidth="1"/>
    <col min="10" max="11" width="8.83203125" customWidth="1"/>
    <col min="12" max="12" width="6.1640625" customWidth="1"/>
    <col min="13" max="13" width="6.58203125" customWidth="1"/>
    <col min="14" max="14" width="6.83203125" customWidth="1"/>
    <col min="15" max="15" width="8.1640625" customWidth="1"/>
    <col min="16" max="16" width="9.83203125" customWidth="1"/>
    <col min="17" max="21" width="10.1640625" hidden="1" customWidth="1"/>
    <col min="22" max="22" width="5.9140625" hidden="1" customWidth="1"/>
    <col min="23" max="27" width="3.9140625" hidden="1" customWidth="1"/>
    <col min="28" max="28" width="1.6640625" hidden="1" customWidth="1"/>
    <col min="29" max="29" width="13" hidden="1" customWidth="1"/>
    <col min="30" max="30" width="9.9140625" hidden="1" customWidth="1"/>
    <col min="31" max="31" width="4.9140625" hidden="1" customWidth="1"/>
    <col min="32" max="32" width="9.9140625" hidden="1" customWidth="1"/>
    <col min="33" max="33" width="5.9140625" hidden="1" customWidth="1"/>
    <col min="34" max="34" width="2" hidden="1" customWidth="1"/>
    <col min="35" max="35" width="10.1640625" hidden="1" customWidth="1"/>
    <col min="36" max="36" width="5.9140625" hidden="1" customWidth="1"/>
    <col min="37" max="37" width="3.9140625" hidden="1" customWidth="1"/>
    <col min="38" max="39" width="5.9140625" hidden="1" customWidth="1"/>
    <col min="40" max="40" width="1.5" hidden="1" customWidth="1"/>
    <col min="41" max="41" width="13.33203125" hidden="1" customWidth="1"/>
    <col min="42" max="42" width="7.9140625" hidden="1" customWidth="1"/>
    <col min="43" max="43" width="4.9140625" hidden="1" customWidth="1"/>
    <col min="44" max="44" width="9.9140625" hidden="1" customWidth="1"/>
    <col min="45" max="45" width="5.9140625" hidden="1" customWidth="1"/>
    <col min="46" max="46" width="1.6640625" hidden="1" customWidth="1"/>
    <col min="47" max="47" width="12.33203125" hidden="1" customWidth="1"/>
    <col min="48" max="48" width="7.9140625" hidden="1" customWidth="1"/>
    <col min="49" max="49" width="4.9140625" hidden="1" customWidth="1"/>
    <col min="50" max="50" width="9.9140625" hidden="1" customWidth="1"/>
    <col min="51" max="51" width="5.9140625" hidden="1" customWidth="1"/>
    <col min="52" max="52" width="1.1640625" hidden="1" customWidth="1"/>
    <col min="53" max="53" width="11.4140625" hidden="1" customWidth="1"/>
    <col min="54" max="54" width="7.9140625" hidden="1" customWidth="1"/>
    <col min="55" max="55" width="4.9140625" hidden="1" customWidth="1"/>
    <col min="56" max="56" width="8.9140625" hidden="1" customWidth="1"/>
    <col min="57" max="57" width="5.9140625" hidden="1" customWidth="1"/>
    <col min="58" max="58" width="10.1640625" customWidth="1"/>
  </cols>
  <sheetData>
    <row r="1" spans="1:58" ht="25.5" customHeight="1" x14ac:dyDescent="0.2">
      <c r="A1" s="6" t="s">
        <v>86</v>
      </c>
      <c r="B1" s="7"/>
      <c r="C1" s="7"/>
      <c r="D1" s="8"/>
      <c r="E1" s="8"/>
      <c r="F1" s="7"/>
      <c r="G1" s="2"/>
      <c r="H1" s="6" t="s">
        <v>115</v>
      </c>
      <c r="I1" s="7"/>
      <c r="J1" s="7"/>
      <c r="K1" s="7"/>
      <c r="L1" s="7"/>
      <c r="M1" s="2"/>
      <c r="N1" s="2"/>
      <c r="O1" s="191"/>
      <c r="P1" s="191"/>
      <c r="Q1" s="2"/>
      <c r="R1" s="2"/>
      <c r="S1" s="2"/>
      <c r="T1" s="2"/>
      <c r="U1" s="2"/>
      <c r="V1" s="131" t="s">
        <v>0</v>
      </c>
      <c r="W1" s="134">
        <v>1</v>
      </c>
      <c r="X1" s="134">
        <v>2</v>
      </c>
      <c r="Y1" s="134">
        <v>3</v>
      </c>
      <c r="Z1" s="134">
        <v>4</v>
      </c>
      <c r="AA1" s="134">
        <v>5</v>
      </c>
      <c r="AB1" s="2"/>
      <c r="AC1" s="151" t="s">
        <v>96</v>
      </c>
      <c r="AD1" s="152" t="s">
        <v>43</v>
      </c>
      <c r="AE1" s="153"/>
      <c r="AF1" s="153"/>
      <c r="AG1" s="163">
        <v>1</v>
      </c>
      <c r="AH1" s="2"/>
      <c r="AI1" s="151" t="s">
        <v>100</v>
      </c>
      <c r="AJ1" s="152" t="s">
        <v>104</v>
      </c>
      <c r="AK1" s="152"/>
      <c r="AL1" s="152"/>
      <c r="AM1" s="163">
        <v>4</v>
      </c>
      <c r="AN1" s="2"/>
      <c r="AO1" s="151" t="s">
        <v>39</v>
      </c>
      <c r="AP1" s="152" t="s">
        <v>103</v>
      </c>
      <c r="AQ1" s="152"/>
      <c r="AR1" s="152"/>
      <c r="AS1" s="163">
        <v>5</v>
      </c>
      <c r="AT1" s="2"/>
      <c r="AU1" s="151" t="s">
        <v>99</v>
      </c>
      <c r="AV1" s="152" t="s">
        <v>101</v>
      </c>
      <c r="AW1" s="152"/>
      <c r="AX1" s="152"/>
      <c r="AY1" s="163">
        <v>2</v>
      </c>
      <c r="AZ1" s="2"/>
      <c r="BA1" s="151" t="s">
        <v>42</v>
      </c>
      <c r="BB1" s="152" t="s">
        <v>102</v>
      </c>
      <c r="BC1" s="153"/>
      <c r="BD1" s="152"/>
      <c r="BE1" s="163">
        <v>3</v>
      </c>
      <c r="BF1" s="2"/>
    </row>
    <row r="2" spans="1:58" ht="15.75" customHeight="1" x14ac:dyDescent="0.2">
      <c r="A2" s="6"/>
      <c r="B2" s="7"/>
      <c r="C2" s="7"/>
      <c r="D2" s="8"/>
      <c r="E2" s="8"/>
      <c r="F2" s="7"/>
      <c r="G2" s="2"/>
      <c r="H2" s="6"/>
      <c r="I2" s="7"/>
      <c r="J2" s="7"/>
      <c r="K2" s="7"/>
      <c r="L2" s="7"/>
      <c r="M2" s="9"/>
      <c r="N2" s="9"/>
      <c r="O2" s="7"/>
      <c r="P2" s="11"/>
      <c r="Q2" s="2"/>
      <c r="R2" s="2"/>
      <c r="S2" s="2"/>
      <c r="T2" s="2"/>
      <c r="U2" s="2"/>
      <c r="V2" s="131"/>
      <c r="W2" s="136" t="s">
        <v>91</v>
      </c>
      <c r="X2" s="139" t="s">
        <v>92</v>
      </c>
      <c r="Y2" s="148" t="s">
        <v>93</v>
      </c>
      <c r="Z2" s="148" t="s">
        <v>94</v>
      </c>
      <c r="AA2" s="149" t="s">
        <v>95</v>
      </c>
      <c r="AB2" s="2"/>
      <c r="AC2" s="154" t="s">
        <v>97</v>
      </c>
      <c r="AD2" s="155"/>
      <c r="AE2" s="156"/>
      <c r="AF2" s="156"/>
      <c r="AG2" s="157"/>
      <c r="AH2" s="2"/>
      <c r="AI2" s="154" t="s">
        <v>98</v>
      </c>
      <c r="AJ2" s="155"/>
      <c r="AK2" s="155"/>
      <c r="AL2" s="155"/>
      <c r="AM2" s="158"/>
      <c r="AN2" s="2"/>
      <c r="AO2" s="154" t="s">
        <v>98</v>
      </c>
      <c r="AP2" s="155"/>
      <c r="AQ2" s="155"/>
      <c r="AR2" s="155"/>
      <c r="AS2" s="158"/>
      <c r="AT2" s="2"/>
      <c r="AU2" s="154" t="s">
        <v>98</v>
      </c>
      <c r="AV2" s="155"/>
      <c r="AW2" s="155"/>
      <c r="AX2" s="155"/>
      <c r="AY2" s="158"/>
      <c r="AZ2" s="2"/>
      <c r="BA2" s="154" t="s">
        <v>98</v>
      </c>
      <c r="BB2" s="155"/>
      <c r="BC2" s="156"/>
      <c r="BD2" s="155"/>
      <c r="BE2" s="158"/>
      <c r="BF2" s="2"/>
    </row>
    <row r="3" spans="1:58" ht="29.25" customHeight="1" thickBot="1" x14ac:dyDescent="0.25">
      <c r="A3" s="8" t="s">
        <v>1</v>
      </c>
      <c r="B3" s="7"/>
      <c r="C3" s="7"/>
      <c r="D3" s="7"/>
      <c r="E3" s="7"/>
      <c r="F3" s="7"/>
      <c r="G3" s="12" t="s">
        <v>72</v>
      </c>
      <c r="H3" s="2"/>
      <c r="I3" s="13"/>
      <c r="J3" s="13"/>
      <c r="K3" s="13"/>
      <c r="L3" s="13"/>
      <c r="M3" s="7"/>
      <c r="N3" s="7"/>
      <c r="O3" s="7"/>
      <c r="P3" s="11"/>
      <c r="Q3" s="2"/>
      <c r="R3" s="2"/>
      <c r="S3" s="2"/>
      <c r="T3" s="2"/>
      <c r="U3" s="2"/>
      <c r="V3" s="131">
        <v>0</v>
      </c>
      <c r="W3" s="131" t="s">
        <v>2</v>
      </c>
      <c r="X3" s="131" t="s">
        <v>2</v>
      </c>
      <c r="Y3" s="131" t="s">
        <v>2</v>
      </c>
      <c r="Z3" s="131" t="s">
        <v>2</v>
      </c>
      <c r="AA3" s="131" t="s">
        <v>6</v>
      </c>
      <c r="AB3" s="2"/>
      <c r="AC3" s="165">
        <v>0</v>
      </c>
      <c r="AD3" s="150">
        <f>TRUNC(AE3*$D$28/AF3+AG3)</f>
        <v>247841</v>
      </c>
      <c r="AE3" s="166">
        <v>131</v>
      </c>
      <c r="AF3" s="166">
        <v>10000</v>
      </c>
      <c r="AG3" s="166">
        <v>397</v>
      </c>
      <c r="AH3" s="3"/>
      <c r="AI3" s="167">
        <v>0</v>
      </c>
      <c r="AJ3" s="162">
        <f>TRUNC(AK3*$O$28/AL3+AM3)</f>
        <v>3039</v>
      </c>
      <c r="AK3" s="169">
        <v>62</v>
      </c>
      <c r="AL3" s="169">
        <v>5</v>
      </c>
      <c r="AM3" s="169">
        <v>510</v>
      </c>
      <c r="AN3" s="2"/>
      <c r="AO3" s="168">
        <v>0</v>
      </c>
      <c r="AP3" s="161">
        <f t="shared" ref="AP3:AP35" si="0">TRUNC(AQ3*$H$28/AR3+AS3)</f>
        <v>644352</v>
      </c>
      <c r="AQ3" s="170">
        <v>341</v>
      </c>
      <c r="AR3" s="170">
        <v>10000</v>
      </c>
      <c r="AS3" s="170">
        <v>241</v>
      </c>
      <c r="AT3" s="2"/>
      <c r="AU3" s="168">
        <v>0</v>
      </c>
      <c r="AV3" s="162">
        <f t="shared" ref="AV3:AV35" si="1">TRUNC(AW3*$E$28/AX3+AY3)</f>
        <v>421583</v>
      </c>
      <c r="AW3" s="169">
        <v>223</v>
      </c>
      <c r="AX3" s="169">
        <v>10000</v>
      </c>
      <c r="AY3" s="169">
        <v>361</v>
      </c>
      <c r="AZ3" s="2"/>
      <c r="BA3" s="168">
        <v>0</v>
      </c>
      <c r="BB3" s="162">
        <f t="shared" ref="BB3:BB35" si="2">TRUNC(BC3*$F$28/BD3+BE3)</f>
        <v>147880</v>
      </c>
      <c r="BC3" s="169">
        <v>78</v>
      </c>
      <c r="BD3" s="169">
        <v>10000</v>
      </c>
      <c r="BE3" s="169">
        <v>547</v>
      </c>
      <c r="BF3" s="2"/>
    </row>
    <row r="4" spans="1:58" s="3" customFormat="1" ht="27.9" customHeight="1" thickTop="1" thickBot="1" x14ac:dyDescent="0.25">
      <c r="A4" s="15"/>
      <c r="B4" s="16" t="s">
        <v>60</v>
      </c>
      <c r="C4" s="219" t="s">
        <v>59</v>
      </c>
      <c r="D4" s="220"/>
      <c r="E4" s="221"/>
      <c r="F4" s="15"/>
      <c r="G4" s="15" t="s">
        <v>73</v>
      </c>
      <c r="H4" s="4"/>
      <c r="I4" s="17"/>
      <c r="J4" s="17"/>
      <c r="K4" s="17"/>
      <c r="L4" s="17"/>
      <c r="M4" s="15"/>
      <c r="N4" s="15"/>
      <c r="O4" s="15"/>
      <c r="P4" s="18"/>
      <c r="Q4" s="4"/>
      <c r="R4" s="19"/>
      <c r="S4" s="4"/>
      <c r="T4" s="20" t="s">
        <v>3</v>
      </c>
      <c r="U4" s="20" t="s">
        <v>4</v>
      </c>
      <c r="V4" s="131"/>
      <c r="W4" s="131"/>
      <c r="X4" s="131"/>
      <c r="Y4" s="131"/>
      <c r="Z4" s="131"/>
      <c r="AA4" s="131"/>
      <c r="AB4" s="4"/>
      <c r="AC4" s="165">
        <v>10000</v>
      </c>
      <c r="AD4" s="150">
        <f>TRUNC(AE4*$D$28/AF4+AG4)</f>
        <v>104361</v>
      </c>
      <c r="AE4" s="166">
        <v>11</v>
      </c>
      <c r="AF4" s="166">
        <v>2000</v>
      </c>
      <c r="AG4" s="166">
        <v>473</v>
      </c>
      <c r="AI4" s="168">
        <v>5</v>
      </c>
      <c r="AJ4" s="162">
        <f>TRUNC(AK4*$O$28/AL4+AM4)</f>
        <v>3079</v>
      </c>
      <c r="AK4" s="169">
        <v>63</v>
      </c>
      <c r="AL4" s="169">
        <v>5</v>
      </c>
      <c r="AM4" s="169">
        <v>509</v>
      </c>
      <c r="AN4" s="4"/>
      <c r="AO4" s="168">
        <v>10000</v>
      </c>
      <c r="AP4" s="161">
        <f t="shared" si="0"/>
        <v>151613</v>
      </c>
      <c r="AQ4" s="170">
        <v>16</v>
      </c>
      <c r="AR4" s="170">
        <v>2000</v>
      </c>
      <c r="AS4" s="170">
        <v>502</v>
      </c>
      <c r="AT4" s="4"/>
      <c r="AU4" s="168">
        <v>10000</v>
      </c>
      <c r="AV4" s="162">
        <f t="shared" si="1"/>
        <v>76099</v>
      </c>
      <c r="AW4" s="169">
        <v>8</v>
      </c>
      <c r="AX4" s="169">
        <v>2000</v>
      </c>
      <c r="AY4" s="169">
        <v>544</v>
      </c>
      <c r="AZ4" s="4"/>
      <c r="BA4" s="168">
        <v>10000</v>
      </c>
      <c r="BB4" s="162">
        <f t="shared" si="2"/>
        <v>57261</v>
      </c>
      <c r="BC4" s="169">
        <v>6</v>
      </c>
      <c r="BD4" s="169">
        <v>2000</v>
      </c>
      <c r="BE4" s="169">
        <v>595</v>
      </c>
      <c r="BF4" s="4"/>
    </row>
    <row r="5" spans="1:58" s="3" customFormat="1" ht="17.399999999999999" thickTop="1" thickBot="1" x14ac:dyDescent="0.25">
      <c r="A5" s="15"/>
      <c r="B5" s="16"/>
      <c r="C5" s="21"/>
      <c r="D5" s="21"/>
      <c r="E5" s="15"/>
      <c r="F5" s="15"/>
      <c r="G5" s="15"/>
      <c r="H5" s="15"/>
      <c r="I5" s="17"/>
      <c r="J5" s="17"/>
      <c r="K5" s="17"/>
      <c r="L5" s="17"/>
      <c r="M5" s="15"/>
      <c r="N5" s="15"/>
      <c r="O5" s="15"/>
      <c r="P5" s="18"/>
      <c r="Q5" s="4"/>
      <c r="R5" s="4"/>
      <c r="S5" s="4"/>
      <c r="T5" s="4"/>
      <c r="U5" s="20" t="s">
        <v>5</v>
      </c>
      <c r="V5" s="132">
        <v>710</v>
      </c>
      <c r="W5" s="132" t="s">
        <v>87</v>
      </c>
      <c r="X5" s="132" t="s">
        <v>2</v>
      </c>
      <c r="Y5" s="132" t="s">
        <v>2</v>
      </c>
      <c r="Z5" s="132" t="s">
        <v>2</v>
      </c>
      <c r="AA5" s="132" t="s">
        <v>6</v>
      </c>
      <c r="AB5" s="4"/>
      <c r="AC5" s="165">
        <v>12000</v>
      </c>
      <c r="AD5" s="150">
        <f t="shared" ref="AD5:AD35" si="3">TRUNC(AE5*$D$28/AF5+AG5)</f>
        <v>88631</v>
      </c>
      <c r="AE5" s="166">
        <v>14</v>
      </c>
      <c r="AF5" s="166">
        <v>3000</v>
      </c>
      <c r="AG5" s="166">
        <v>483</v>
      </c>
      <c r="AI5" s="168">
        <v>10</v>
      </c>
      <c r="AJ5" s="162">
        <f>TRUNC(AK5*$O$28/AL5+AM5)</f>
        <v>3040</v>
      </c>
      <c r="AK5" s="169">
        <v>62</v>
      </c>
      <c r="AL5" s="169">
        <v>5</v>
      </c>
      <c r="AM5" s="169">
        <v>511</v>
      </c>
      <c r="AN5" s="4"/>
      <c r="AO5" s="168">
        <v>12000</v>
      </c>
      <c r="AP5" s="161">
        <f t="shared" si="0"/>
        <v>120151</v>
      </c>
      <c r="AQ5" s="170">
        <v>19</v>
      </c>
      <c r="AR5" s="170">
        <v>3000</v>
      </c>
      <c r="AS5" s="170">
        <v>522</v>
      </c>
      <c r="AT5" s="4"/>
      <c r="AU5" s="168">
        <v>12000</v>
      </c>
      <c r="AV5" s="162">
        <f t="shared" si="1"/>
        <v>69807</v>
      </c>
      <c r="AW5" s="169">
        <v>11</v>
      </c>
      <c r="AX5" s="169">
        <v>3000</v>
      </c>
      <c r="AY5" s="169">
        <v>548</v>
      </c>
      <c r="AZ5" s="4"/>
      <c r="BA5" s="168">
        <v>12000</v>
      </c>
      <c r="BB5" s="162">
        <f t="shared" si="2"/>
        <v>44677</v>
      </c>
      <c r="BC5" s="169">
        <v>7</v>
      </c>
      <c r="BD5" s="169">
        <v>3000</v>
      </c>
      <c r="BE5" s="169">
        <v>603</v>
      </c>
      <c r="BF5" s="4"/>
    </row>
    <row r="6" spans="1:58" s="3" customFormat="1" ht="27" customHeight="1" thickTop="1" thickBot="1" x14ac:dyDescent="0.25">
      <c r="A6" s="15"/>
      <c r="B6" s="16" t="s">
        <v>61</v>
      </c>
      <c r="C6" s="130">
        <v>1</v>
      </c>
      <c r="D6" s="21"/>
      <c r="E6" s="15"/>
      <c r="F6" s="15"/>
      <c r="G6" s="15"/>
      <c r="H6" s="15"/>
      <c r="I6" s="17"/>
      <c r="J6" s="17"/>
      <c r="K6" s="17"/>
      <c r="L6" s="17"/>
      <c r="M6" s="15"/>
      <c r="N6" s="15"/>
      <c r="O6" s="15"/>
      <c r="P6" s="18"/>
      <c r="Q6" s="4"/>
      <c r="R6" s="19"/>
      <c r="S6" s="4"/>
      <c r="T6" s="4"/>
      <c r="U6" s="4"/>
      <c r="V6" s="146">
        <v>725</v>
      </c>
      <c r="W6" s="132" t="s">
        <v>87</v>
      </c>
      <c r="X6" s="132" t="s">
        <v>2</v>
      </c>
      <c r="Y6" s="132" t="s">
        <v>6</v>
      </c>
      <c r="Z6" s="132" t="s">
        <v>6</v>
      </c>
      <c r="AA6" s="132" t="s">
        <v>6</v>
      </c>
      <c r="AB6" s="4"/>
      <c r="AC6" s="165">
        <v>15000</v>
      </c>
      <c r="AD6" s="150">
        <f t="shared" si="3"/>
        <v>76048</v>
      </c>
      <c r="AE6" s="166">
        <v>20</v>
      </c>
      <c r="AF6" s="166">
        <v>5000</v>
      </c>
      <c r="AG6" s="166">
        <v>493</v>
      </c>
      <c r="AI6" s="168">
        <v>15</v>
      </c>
      <c r="AJ6" s="162">
        <f>TRUNC(AK6*$O$28/AL6+AM6)</f>
        <v>3078</v>
      </c>
      <c r="AK6" s="169">
        <v>63</v>
      </c>
      <c r="AL6" s="169">
        <v>5</v>
      </c>
      <c r="AM6" s="169">
        <v>508</v>
      </c>
      <c r="AN6" s="4"/>
      <c r="AO6" s="168">
        <v>15000</v>
      </c>
      <c r="AP6" s="161">
        <f t="shared" si="0"/>
        <v>106310</v>
      </c>
      <c r="AQ6" s="170">
        <v>28</v>
      </c>
      <c r="AR6" s="170">
        <v>5000</v>
      </c>
      <c r="AS6" s="170">
        <v>533</v>
      </c>
      <c r="AT6" s="4"/>
      <c r="AU6" s="168">
        <v>15000</v>
      </c>
      <c r="AV6" s="162">
        <f t="shared" si="1"/>
        <v>53449</v>
      </c>
      <c r="AW6" s="169">
        <v>14</v>
      </c>
      <c r="AX6" s="169">
        <v>5000</v>
      </c>
      <c r="AY6" s="169">
        <v>561</v>
      </c>
      <c r="AZ6" s="4"/>
      <c r="BA6" s="168">
        <v>15000</v>
      </c>
      <c r="BB6" s="162">
        <f t="shared" si="2"/>
        <v>42160</v>
      </c>
      <c r="BC6" s="169">
        <v>11</v>
      </c>
      <c r="BD6" s="169">
        <v>5000</v>
      </c>
      <c r="BE6" s="169">
        <v>605</v>
      </c>
      <c r="BF6" s="4"/>
    </row>
    <row r="7" spans="1:58" s="3" customFormat="1" ht="20.100000000000001" customHeight="1" thickTop="1" x14ac:dyDescent="0.2">
      <c r="A7" s="15"/>
      <c r="B7" s="16" t="s">
        <v>62</v>
      </c>
      <c r="C7" s="15"/>
      <c r="D7" s="15"/>
      <c r="E7" s="15"/>
      <c r="F7" s="15"/>
      <c r="G7" s="15"/>
      <c r="H7" s="15"/>
      <c r="I7" s="22"/>
      <c r="J7" s="22"/>
      <c r="K7" s="22"/>
      <c r="L7" s="22"/>
      <c r="M7" s="15"/>
      <c r="N7" s="15"/>
      <c r="O7" s="15"/>
      <c r="P7" s="18"/>
      <c r="Q7" s="4"/>
      <c r="R7" s="4"/>
      <c r="S7" s="4"/>
      <c r="T7" s="20" t="s">
        <v>7</v>
      </c>
      <c r="U7" s="20" t="s">
        <v>8</v>
      </c>
      <c r="V7" s="147">
        <v>730</v>
      </c>
      <c r="W7" s="132" t="s">
        <v>87</v>
      </c>
      <c r="X7" s="132" t="s">
        <v>6</v>
      </c>
      <c r="Y7" s="132" t="s">
        <v>6</v>
      </c>
      <c r="Z7" s="132" t="s">
        <v>6</v>
      </c>
      <c r="AA7" s="132" t="s">
        <v>6</v>
      </c>
      <c r="AB7" s="4"/>
      <c r="AC7" s="165">
        <v>20000</v>
      </c>
      <c r="AD7" s="150">
        <f t="shared" si="3"/>
        <v>60953</v>
      </c>
      <c r="AE7" s="166">
        <v>16</v>
      </c>
      <c r="AF7" s="166">
        <v>5000</v>
      </c>
      <c r="AG7" s="166">
        <v>509</v>
      </c>
      <c r="AI7" s="168">
        <v>20</v>
      </c>
      <c r="AJ7" s="162">
        <f t="shared" ref="AJ7:AJ32" si="4">TRUNC(AK7*$O$28/AL7+AM7)</f>
        <v>1900</v>
      </c>
      <c r="AK7" s="169">
        <v>62</v>
      </c>
      <c r="AL7" s="169">
        <v>10</v>
      </c>
      <c r="AM7" s="169">
        <v>636</v>
      </c>
      <c r="AN7" s="4"/>
      <c r="AO7" s="168">
        <v>20000</v>
      </c>
      <c r="AP7" s="161">
        <f t="shared" si="0"/>
        <v>87441</v>
      </c>
      <c r="AQ7" s="170">
        <v>23</v>
      </c>
      <c r="AR7" s="170">
        <v>5000</v>
      </c>
      <c r="AS7" s="170">
        <v>553</v>
      </c>
      <c r="AT7" s="4"/>
      <c r="AU7" s="168">
        <v>20000</v>
      </c>
      <c r="AV7" s="162">
        <f t="shared" si="1"/>
        <v>45902</v>
      </c>
      <c r="AW7" s="169">
        <v>12</v>
      </c>
      <c r="AX7" s="169">
        <v>5000</v>
      </c>
      <c r="AY7" s="169">
        <v>569</v>
      </c>
      <c r="AZ7" s="4"/>
      <c r="BA7" s="168">
        <v>20000</v>
      </c>
      <c r="BB7" s="162">
        <f t="shared" si="2"/>
        <v>38386</v>
      </c>
      <c r="BC7" s="169">
        <v>10</v>
      </c>
      <c r="BD7" s="169">
        <v>5000</v>
      </c>
      <c r="BE7" s="169">
        <v>609</v>
      </c>
      <c r="BF7" s="4"/>
    </row>
    <row r="8" spans="1:58" s="3" customFormat="1" ht="16.8" thickBot="1" x14ac:dyDescent="0.25">
      <c r="A8" s="15"/>
      <c r="B8" s="15"/>
      <c r="C8" s="15"/>
      <c r="D8" s="15"/>
      <c r="E8" s="15"/>
      <c r="F8" s="15"/>
      <c r="G8" s="15"/>
      <c r="H8" s="15"/>
      <c r="I8" s="15"/>
      <c r="J8" s="15"/>
      <c r="K8" s="15"/>
      <c r="L8" s="15"/>
      <c r="M8" s="15"/>
      <c r="N8" s="15"/>
      <c r="O8" s="15"/>
      <c r="P8" s="15"/>
      <c r="Q8" s="4"/>
      <c r="R8" s="4"/>
      <c r="S8" s="4"/>
      <c r="T8" s="4"/>
      <c r="U8" s="20" t="s">
        <v>9</v>
      </c>
      <c r="V8" s="140">
        <v>750</v>
      </c>
      <c r="W8" s="132" t="s">
        <v>6</v>
      </c>
      <c r="X8" s="132" t="s">
        <v>6</v>
      </c>
      <c r="Y8" s="132" t="s">
        <v>6</v>
      </c>
      <c r="Z8" s="132" t="s">
        <v>6</v>
      </c>
      <c r="AA8" s="132" t="s">
        <v>88</v>
      </c>
      <c r="AB8" s="4"/>
      <c r="AC8" s="165">
        <v>25000</v>
      </c>
      <c r="AD8" s="150">
        <f t="shared" si="3"/>
        <v>49635</v>
      </c>
      <c r="AE8" s="166">
        <v>13</v>
      </c>
      <c r="AF8" s="166">
        <v>5000</v>
      </c>
      <c r="AG8" s="166">
        <v>524</v>
      </c>
      <c r="AI8" s="168">
        <v>30</v>
      </c>
      <c r="AJ8" s="162">
        <f t="shared" si="4"/>
        <v>1918</v>
      </c>
      <c r="AK8" s="169">
        <v>63</v>
      </c>
      <c r="AL8" s="169">
        <v>10</v>
      </c>
      <c r="AM8" s="169">
        <v>633</v>
      </c>
      <c r="AN8" s="4"/>
      <c r="AO8" s="168">
        <v>25000</v>
      </c>
      <c r="AP8" s="161">
        <f t="shared" si="0"/>
        <v>72350</v>
      </c>
      <c r="AQ8" s="170">
        <v>19</v>
      </c>
      <c r="AR8" s="170">
        <v>5000</v>
      </c>
      <c r="AS8" s="170">
        <v>573</v>
      </c>
      <c r="AT8" s="4"/>
      <c r="AU8" s="168">
        <v>25000</v>
      </c>
      <c r="AV8" s="162">
        <f t="shared" si="1"/>
        <v>38356</v>
      </c>
      <c r="AW8" s="169">
        <v>10</v>
      </c>
      <c r="AX8" s="169">
        <v>5000</v>
      </c>
      <c r="AY8" s="169">
        <v>579</v>
      </c>
      <c r="AZ8" s="4"/>
      <c r="BA8" s="168">
        <v>25000</v>
      </c>
      <c r="BB8" s="162">
        <f t="shared" si="2"/>
        <v>30841</v>
      </c>
      <c r="BC8" s="169">
        <v>8</v>
      </c>
      <c r="BD8" s="169">
        <v>5000</v>
      </c>
      <c r="BE8" s="169">
        <v>619</v>
      </c>
      <c r="BF8" s="4"/>
    </row>
    <row r="9" spans="1:58" s="3" customFormat="1" ht="27" customHeight="1" thickTop="1" thickBot="1" x14ac:dyDescent="0.25">
      <c r="A9" s="15"/>
      <c r="B9" s="16" t="s">
        <v>63</v>
      </c>
      <c r="C9" s="130">
        <v>1</v>
      </c>
      <c r="D9" s="23" t="s">
        <v>36</v>
      </c>
      <c r="E9" s="130">
        <v>2</v>
      </c>
      <c r="F9" s="23" t="s">
        <v>105</v>
      </c>
      <c r="G9" s="130">
        <v>3</v>
      </c>
      <c r="H9" s="15"/>
      <c r="I9" s="15"/>
      <c r="J9" s="15"/>
      <c r="K9" s="15"/>
      <c r="L9" s="15"/>
      <c r="M9" s="15"/>
      <c r="N9" s="15"/>
      <c r="O9" s="15"/>
      <c r="P9" s="15"/>
      <c r="Q9" s="4"/>
      <c r="R9" s="4"/>
      <c r="S9" s="4"/>
      <c r="T9" s="4"/>
      <c r="U9" s="4"/>
      <c r="V9" s="144">
        <v>780</v>
      </c>
      <c r="W9" s="132" t="s">
        <v>6</v>
      </c>
      <c r="X9" s="132" t="s">
        <v>6</v>
      </c>
      <c r="Y9" s="132" t="s">
        <v>88</v>
      </c>
      <c r="Z9" s="132" t="s">
        <v>88</v>
      </c>
      <c r="AA9" s="132" t="s">
        <v>11</v>
      </c>
      <c r="AB9" s="4"/>
      <c r="AC9" s="165">
        <v>30000</v>
      </c>
      <c r="AD9" s="150">
        <f t="shared" si="3"/>
        <v>45863</v>
      </c>
      <c r="AE9" s="166">
        <v>24</v>
      </c>
      <c r="AF9" s="166">
        <v>10000</v>
      </c>
      <c r="AG9" s="166">
        <v>530</v>
      </c>
      <c r="AI9" s="168">
        <v>40</v>
      </c>
      <c r="AJ9" s="162">
        <f t="shared" si="4"/>
        <v>1918</v>
      </c>
      <c r="AK9" s="169">
        <v>63</v>
      </c>
      <c r="AL9" s="169">
        <v>10</v>
      </c>
      <c r="AM9" s="169">
        <v>633</v>
      </c>
      <c r="AN9" s="4"/>
      <c r="AO9" s="168">
        <v>30000</v>
      </c>
      <c r="AP9" s="161">
        <f t="shared" si="0"/>
        <v>59149</v>
      </c>
      <c r="AQ9" s="170">
        <v>31</v>
      </c>
      <c r="AR9" s="170">
        <v>10000</v>
      </c>
      <c r="AS9" s="170">
        <v>594</v>
      </c>
      <c r="AT9" s="4"/>
      <c r="AU9" s="168">
        <v>30000</v>
      </c>
      <c r="AV9" s="162">
        <f t="shared" si="1"/>
        <v>30813</v>
      </c>
      <c r="AW9" s="169">
        <v>16</v>
      </c>
      <c r="AX9" s="169">
        <v>10000</v>
      </c>
      <c r="AY9" s="169">
        <v>591</v>
      </c>
      <c r="AZ9" s="4"/>
      <c r="BA9" s="168">
        <v>30000</v>
      </c>
      <c r="BB9" s="162">
        <f t="shared" si="2"/>
        <v>28955</v>
      </c>
      <c r="BC9" s="169">
        <v>15</v>
      </c>
      <c r="BD9" s="169">
        <v>10000</v>
      </c>
      <c r="BE9" s="169">
        <v>622</v>
      </c>
      <c r="BF9" s="4"/>
    </row>
    <row r="10" spans="1:58" s="3" customFormat="1" ht="20.100000000000001" customHeight="1" thickTop="1" x14ac:dyDescent="0.2">
      <c r="A10" s="15"/>
      <c r="B10" s="16" t="s">
        <v>64</v>
      </c>
      <c r="C10" s="15"/>
      <c r="D10" s="15" t="s">
        <v>37</v>
      </c>
      <c r="E10" s="15"/>
      <c r="F10" s="15" t="s">
        <v>106</v>
      </c>
      <c r="G10" s="15"/>
      <c r="H10" s="15"/>
      <c r="I10" s="15"/>
      <c r="J10" s="15"/>
      <c r="K10" s="15"/>
      <c r="L10" s="15"/>
      <c r="M10" s="15"/>
      <c r="N10" s="15"/>
      <c r="O10" s="15"/>
      <c r="P10" s="15"/>
      <c r="Q10" s="4"/>
      <c r="R10" s="4"/>
      <c r="S10" s="4"/>
      <c r="T10" s="4"/>
      <c r="U10" s="4"/>
      <c r="V10" s="146">
        <v>785</v>
      </c>
      <c r="W10" s="132" t="s">
        <v>88</v>
      </c>
      <c r="X10" s="132" t="s">
        <v>88</v>
      </c>
      <c r="Y10" s="132" t="s">
        <v>89</v>
      </c>
      <c r="Z10" s="132" t="s">
        <v>89</v>
      </c>
      <c r="AA10" s="132" t="s">
        <v>11</v>
      </c>
      <c r="AB10" s="4"/>
      <c r="AC10" s="165">
        <v>40000</v>
      </c>
      <c r="AD10" s="150">
        <f t="shared" si="3"/>
        <v>36438</v>
      </c>
      <c r="AE10" s="166">
        <v>19</v>
      </c>
      <c r="AF10" s="166">
        <v>10000</v>
      </c>
      <c r="AG10" s="166">
        <v>550</v>
      </c>
      <c r="AI10" s="168">
        <v>50</v>
      </c>
      <c r="AJ10" s="162">
        <f t="shared" si="4"/>
        <v>1585</v>
      </c>
      <c r="AK10" s="169">
        <v>62</v>
      </c>
      <c r="AL10" s="169">
        <v>15</v>
      </c>
      <c r="AM10" s="169">
        <v>742</v>
      </c>
      <c r="AN10" s="4"/>
      <c r="AO10" s="168">
        <v>40000</v>
      </c>
      <c r="AP10" s="161">
        <f t="shared" si="0"/>
        <v>51609</v>
      </c>
      <c r="AQ10" s="170">
        <v>27</v>
      </c>
      <c r="AR10" s="170">
        <v>10000</v>
      </c>
      <c r="AS10" s="170">
        <v>610</v>
      </c>
      <c r="AT10" s="4"/>
      <c r="AU10" s="168">
        <v>40000</v>
      </c>
      <c r="AV10" s="162">
        <f t="shared" si="1"/>
        <v>27043</v>
      </c>
      <c r="AW10" s="169">
        <v>14</v>
      </c>
      <c r="AX10" s="169">
        <v>10000</v>
      </c>
      <c r="AY10" s="169">
        <v>599</v>
      </c>
      <c r="AZ10" s="4"/>
      <c r="BA10" s="168">
        <v>40000</v>
      </c>
      <c r="BB10" s="162">
        <f t="shared" si="2"/>
        <v>23300</v>
      </c>
      <c r="BC10" s="169">
        <v>12</v>
      </c>
      <c r="BD10" s="169">
        <v>10000</v>
      </c>
      <c r="BE10" s="169">
        <v>634</v>
      </c>
      <c r="BF10" s="4"/>
    </row>
    <row r="11" spans="1:58" x14ac:dyDescent="0.2">
      <c r="A11" s="11"/>
      <c r="B11" s="11"/>
      <c r="C11" s="11"/>
      <c r="D11" s="11"/>
      <c r="E11" s="11"/>
      <c r="F11" s="11"/>
      <c r="G11" s="11"/>
      <c r="H11" s="11"/>
      <c r="I11" s="11"/>
      <c r="J11" s="11"/>
      <c r="K11" s="11"/>
      <c r="L11" s="11"/>
      <c r="M11" s="11"/>
      <c r="N11" s="11"/>
      <c r="O11" s="11"/>
      <c r="P11" s="11"/>
      <c r="Q11" s="24"/>
      <c r="R11" s="25"/>
      <c r="S11" s="2"/>
      <c r="T11" s="2"/>
      <c r="U11" s="10" t="s">
        <v>10</v>
      </c>
      <c r="V11" s="141">
        <v>840</v>
      </c>
      <c r="W11" s="132" t="s">
        <v>88</v>
      </c>
      <c r="X11" s="132" t="s">
        <v>89</v>
      </c>
      <c r="Y11" s="132" t="s">
        <v>89</v>
      </c>
      <c r="Z11" s="132" t="s">
        <v>89</v>
      </c>
      <c r="AA11" s="133" t="s">
        <v>11</v>
      </c>
      <c r="AB11" s="2"/>
      <c r="AC11" s="165">
        <v>50000</v>
      </c>
      <c r="AD11" s="150">
        <f t="shared" si="3"/>
        <v>30787</v>
      </c>
      <c r="AE11" s="166">
        <v>16</v>
      </c>
      <c r="AF11" s="166">
        <v>10000</v>
      </c>
      <c r="AG11" s="166">
        <v>565</v>
      </c>
      <c r="AH11" s="3"/>
      <c r="AI11" s="168">
        <v>65</v>
      </c>
      <c r="AJ11" s="162">
        <f t="shared" si="4"/>
        <v>1442</v>
      </c>
      <c r="AK11" s="169">
        <v>62</v>
      </c>
      <c r="AL11" s="169">
        <v>20</v>
      </c>
      <c r="AM11" s="169">
        <v>810</v>
      </c>
      <c r="AN11" s="2"/>
      <c r="AO11" s="168">
        <v>50000</v>
      </c>
      <c r="AP11" s="161">
        <f t="shared" si="0"/>
        <v>42190</v>
      </c>
      <c r="AQ11" s="170">
        <v>22</v>
      </c>
      <c r="AR11" s="170">
        <v>10000</v>
      </c>
      <c r="AS11" s="170">
        <v>635</v>
      </c>
      <c r="AT11" s="2"/>
      <c r="AU11" s="168">
        <v>50000</v>
      </c>
      <c r="AV11" s="162">
        <f t="shared" si="1"/>
        <v>21391</v>
      </c>
      <c r="AW11" s="169">
        <v>11</v>
      </c>
      <c r="AX11" s="169">
        <v>10000</v>
      </c>
      <c r="AY11" s="169">
        <v>614</v>
      </c>
      <c r="AZ11" s="2"/>
      <c r="BA11" s="168">
        <v>50000</v>
      </c>
      <c r="BB11" s="162">
        <f t="shared" si="2"/>
        <v>23300</v>
      </c>
      <c r="BC11" s="169">
        <v>12</v>
      </c>
      <c r="BD11" s="169">
        <v>10000</v>
      </c>
      <c r="BE11" s="169">
        <v>634</v>
      </c>
      <c r="BF11" s="2"/>
    </row>
    <row r="12" spans="1:58" ht="27" customHeight="1" x14ac:dyDescent="0.2">
      <c r="A12" s="26"/>
      <c r="B12" s="27" t="s">
        <v>48</v>
      </c>
      <c r="C12" s="26"/>
      <c r="D12" s="26"/>
      <c r="E12" s="26"/>
      <c r="F12" s="26"/>
      <c r="G12" s="26"/>
      <c r="H12" s="26"/>
      <c r="I12" s="26"/>
      <c r="J12" s="26"/>
      <c r="K12" s="26"/>
      <c r="L12" s="26"/>
      <c r="M12" s="26"/>
      <c r="N12" s="26"/>
      <c r="O12" s="26"/>
      <c r="P12" s="26"/>
      <c r="Q12" s="24"/>
      <c r="R12" s="24"/>
      <c r="S12" s="24"/>
      <c r="T12" s="2"/>
      <c r="U12" s="2"/>
      <c r="V12" s="144">
        <v>900</v>
      </c>
      <c r="W12" s="132" t="s">
        <v>89</v>
      </c>
      <c r="X12" s="132" t="s">
        <v>89</v>
      </c>
      <c r="Y12" s="132" t="s">
        <v>89</v>
      </c>
      <c r="Z12" s="132" t="s">
        <v>89</v>
      </c>
      <c r="AA12" s="132" t="s">
        <v>23</v>
      </c>
      <c r="AB12" s="2"/>
      <c r="AC12" s="165">
        <v>60000</v>
      </c>
      <c r="AD12" s="150">
        <f t="shared" si="3"/>
        <v>27021</v>
      </c>
      <c r="AE12" s="166">
        <v>28</v>
      </c>
      <c r="AF12" s="166">
        <v>20000</v>
      </c>
      <c r="AG12" s="166">
        <v>577</v>
      </c>
      <c r="AH12" s="3"/>
      <c r="AI12" s="168">
        <v>85</v>
      </c>
      <c r="AJ12" s="162">
        <f t="shared" si="4"/>
        <v>1374</v>
      </c>
      <c r="AK12" s="169">
        <v>63</v>
      </c>
      <c r="AL12" s="169">
        <v>25</v>
      </c>
      <c r="AM12" s="169">
        <v>860</v>
      </c>
      <c r="AN12" s="2"/>
      <c r="AO12" s="168">
        <v>60000</v>
      </c>
      <c r="AP12" s="161">
        <f t="shared" si="0"/>
        <v>34658</v>
      </c>
      <c r="AQ12" s="170">
        <v>36</v>
      </c>
      <c r="AR12" s="170">
        <v>20000</v>
      </c>
      <c r="AS12" s="170">
        <v>659</v>
      </c>
      <c r="AT12" s="2"/>
      <c r="AU12" s="168">
        <v>60000</v>
      </c>
      <c r="AV12" s="162">
        <f t="shared" si="1"/>
        <v>18567</v>
      </c>
      <c r="AW12" s="169">
        <v>19</v>
      </c>
      <c r="AX12" s="169">
        <v>20000</v>
      </c>
      <c r="AY12" s="169">
        <v>623</v>
      </c>
      <c r="AZ12" s="2"/>
      <c r="BA12" s="168">
        <v>60000</v>
      </c>
      <c r="BB12" s="162">
        <f t="shared" si="2"/>
        <v>18593</v>
      </c>
      <c r="BC12" s="169">
        <v>19</v>
      </c>
      <c r="BD12" s="169">
        <v>20000</v>
      </c>
      <c r="BE12" s="169">
        <v>649</v>
      </c>
      <c r="BF12" s="2"/>
    </row>
    <row r="13" spans="1:58" ht="21" customHeight="1" x14ac:dyDescent="0.2">
      <c r="A13" s="28"/>
      <c r="B13" s="28"/>
      <c r="C13" s="7"/>
      <c r="D13" s="29" t="s">
        <v>47</v>
      </c>
      <c r="E13" s="28"/>
      <c r="F13" s="30"/>
      <c r="G13" s="31" t="s">
        <v>68</v>
      </c>
      <c r="H13" s="182" t="s">
        <v>67</v>
      </c>
      <c r="I13" s="183"/>
      <c r="J13" s="183"/>
      <c r="K13" s="183"/>
      <c r="L13" s="183"/>
      <c r="M13" s="183"/>
      <c r="N13" s="183"/>
      <c r="O13" s="184"/>
      <c r="P13" s="32" t="s">
        <v>69</v>
      </c>
      <c r="Q13" s="24"/>
      <c r="R13" s="24"/>
      <c r="S13" s="24"/>
      <c r="T13" s="10" t="s">
        <v>17</v>
      </c>
      <c r="U13" s="10" t="s">
        <v>18</v>
      </c>
      <c r="V13" s="132">
        <v>915</v>
      </c>
      <c r="W13" s="132" t="s">
        <v>89</v>
      </c>
      <c r="X13" s="132" t="s">
        <v>89</v>
      </c>
      <c r="Y13" s="132" t="s">
        <v>89</v>
      </c>
      <c r="Z13" s="132" t="s">
        <v>89</v>
      </c>
      <c r="AA13" s="132" t="s">
        <v>90</v>
      </c>
      <c r="AB13" s="2"/>
      <c r="AC13" s="165">
        <v>80000</v>
      </c>
      <c r="AD13" s="150">
        <f t="shared" si="3"/>
        <v>21378</v>
      </c>
      <c r="AE13" s="166">
        <v>22</v>
      </c>
      <c r="AF13" s="166">
        <v>20000</v>
      </c>
      <c r="AG13" s="166">
        <v>601</v>
      </c>
      <c r="AH13" s="3"/>
      <c r="AI13" s="168">
        <v>110</v>
      </c>
      <c r="AJ13" s="162">
        <f t="shared" si="4"/>
        <v>1335</v>
      </c>
      <c r="AK13" s="169">
        <v>63</v>
      </c>
      <c r="AL13" s="169">
        <v>30</v>
      </c>
      <c r="AM13" s="169">
        <v>907</v>
      </c>
      <c r="AN13" s="2"/>
      <c r="AO13" s="168">
        <v>80000</v>
      </c>
      <c r="AP13" s="161">
        <f t="shared" si="0"/>
        <v>28075</v>
      </c>
      <c r="AQ13" s="170">
        <v>29</v>
      </c>
      <c r="AR13" s="170">
        <v>20000</v>
      </c>
      <c r="AS13" s="170">
        <v>687</v>
      </c>
      <c r="AT13" s="2"/>
      <c r="AU13" s="168">
        <v>80000</v>
      </c>
      <c r="AV13" s="162">
        <f t="shared" si="1"/>
        <v>15746</v>
      </c>
      <c r="AW13" s="169">
        <v>16</v>
      </c>
      <c r="AX13" s="169">
        <v>20000</v>
      </c>
      <c r="AY13" s="169">
        <v>635</v>
      </c>
      <c r="AZ13" s="2"/>
      <c r="BA13" s="168">
        <v>80000</v>
      </c>
      <c r="BB13" s="162">
        <f t="shared" si="2"/>
        <v>15772</v>
      </c>
      <c r="BC13" s="169">
        <v>16</v>
      </c>
      <c r="BD13" s="169">
        <v>20000</v>
      </c>
      <c r="BE13" s="169">
        <v>661</v>
      </c>
      <c r="BF13" s="2"/>
    </row>
    <row r="14" spans="1:58" x14ac:dyDescent="0.2">
      <c r="A14" s="33" t="s">
        <v>12</v>
      </c>
      <c r="B14" s="180" t="s">
        <v>13</v>
      </c>
      <c r="C14" s="181"/>
      <c r="D14" s="33" t="s">
        <v>70</v>
      </c>
      <c r="E14" s="34" t="s">
        <v>14</v>
      </c>
      <c r="F14" s="34" t="s">
        <v>52</v>
      </c>
      <c r="G14" s="34" t="s">
        <v>15</v>
      </c>
      <c r="H14" s="35" t="s">
        <v>39</v>
      </c>
      <c r="I14" s="222" t="s">
        <v>65</v>
      </c>
      <c r="J14" s="187" t="s">
        <v>56</v>
      </c>
      <c r="K14" s="189" t="s">
        <v>114</v>
      </c>
      <c r="L14" s="185" t="s">
        <v>38</v>
      </c>
      <c r="M14" s="185" t="s">
        <v>19</v>
      </c>
      <c r="N14" s="185" t="s">
        <v>20</v>
      </c>
      <c r="O14" s="200" t="s">
        <v>21</v>
      </c>
      <c r="P14" s="36" t="s">
        <v>16</v>
      </c>
      <c r="Q14" s="24"/>
      <c r="R14" s="24"/>
      <c r="S14" s="24"/>
      <c r="T14" s="2"/>
      <c r="U14" s="10" t="s">
        <v>22</v>
      </c>
      <c r="V14" s="132">
        <v>945</v>
      </c>
      <c r="W14" s="132" t="s">
        <v>89</v>
      </c>
      <c r="X14" s="132" t="s">
        <v>89</v>
      </c>
      <c r="Y14" s="132" t="s">
        <v>89</v>
      </c>
      <c r="Z14" s="132" t="s">
        <v>89</v>
      </c>
      <c r="AA14" s="132" t="s">
        <v>23</v>
      </c>
      <c r="AB14" s="2"/>
      <c r="AC14" s="165">
        <v>100000</v>
      </c>
      <c r="AD14" s="150">
        <f t="shared" si="3"/>
        <v>18560</v>
      </c>
      <c r="AE14" s="166">
        <v>19</v>
      </c>
      <c r="AF14" s="166">
        <v>20000</v>
      </c>
      <c r="AG14" s="166">
        <v>616</v>
      </c>
      <c r="AH14" s="3"/>
      <c r="AI14" s="168">
        <v>140</v>
      </c>
      <c r="AJ14" s="162">
        <f t="shared" si="4"/>
        <v>1300</v>
      </c>
      <c r="AK14" s="169">
        <v>62</v>
      </c>
      <c r="AL14" s="169">
        <v>40</v>
      </c>
      <c r="AM14" s="169">
        <v>984</v>
      </c>
      <c r="AN14" s="2"/>
      <c r="AO14" s="168">
        <v>100000</v>
      </c>
      <c r="AP14" s="161">
        <f t="shared" si="0"/>
        <v>25257</v>
      </c>
      <c r="AQ14" s="170">
        <v>26</v>
      </c>
      <c r="AR14" s="170">
        <v>20000</v>
      </c>
      <c r="AS14" s="170">
        <v>702</v>
      </c>
      <c r="AT14" s="2"/>
      <c r="AU14" s="168">
        <v>100000</v>
      </c>
      <c r="AV14" s="162">
        <f t="shared" si="1"/>
        <v>12927</v>
      </c>
      <c r="AW14" s="169">
        <v>13</v>
      </c>
      <c r="AX14" s="169">
        <v>20000</v>
      </c>
      <c r="AY14" s="169">
        <v>650</v>
      </c>
      <c r="AZ14" s="2"/>
      <c r="BA14" s="168">
        <v>100000</v>
      </c>
      <c r="BB14" s="162">
        <f t="shared" si="2"/>
        <v>14832</v>
      </c>
      <c r="BC14" s="169">
        <v>15</v>
      </c>
      <c r="BD14" s="169">
        <v>20000</v>
      </c>
      <c r="BE14" s="169">
        <v>666</v>
      </c>
      <c r="BF14" s="2"/>
    </row>
    <row r="15" spans="1:58" ht="16.8" thickBot="1" x14ac:dyDescent="0.25">
      <c r="A15" s="37"/>
      <c r="B15" s="38"/>
      <c r="C15" s="7"/>
      <c r="D15" s="33" t="s">
        <v>71</v>
      </c>
      <c r="E15" s="39" t="s">
        <v>66</v>
      </c>
      <c r="F15" s="39" t="s">
        <v>66</v>
      </c>
      <c r="G15" s="38"/>
      <c r="H15" s="40" t="s">
        <v>40</v>
      </c>
      <c r="I15" s="223"/>
      <c r="J15" s="188"/>
      <c r="K15" s="190"/>
      <c r="L15" s="186"/>
      <c r="M15" s="186"/>
      <c r="N15" s="186"/>
      <c r="O15" s="201"/>
      <c r="P15" s="41"/>
      <c r="Q15" s="24"/>
      <c r="R15" s="24"/>
      <c r="S15" s="24"/>
      <c r="T15" s="2"/>
      <c r="U15" s="2"/>
      <c r="V15" s="132">
        <v>1015</v>
      </c>
      <c r="W15" s="132" t="s">
        <v>89</v>
      </c>
      <c r="X15" s="132" t="s">
        <v>89</v>
      </c>
      <c r="Y15" s="132" t="s">
        <v>89</v>
      </c>
      <c r="Z15" s="132" t="s">
        <v>89</v>
      </c>
      <c r="AA15" s="132" t="s">
        <v>23</v>
      </c>
      <c r="AB15" s="2"/>
      <c r="AC15" s="165">
        <v>120000</v>
      </c>
      <c r="AD15" s="150">
        <f t="shared" si="3"/>
        <v>16996</v>
      </c>
      <c r="AE15" s="166">
        <v>26</v>
      </c>
      <c r="AF15" s="166">
        <v>30000</v>
      </c>
      <c r="AG15" s="166">
        <v>626</v>
      </c>
      <c r="AH15" s="3"/>
      <c r="AI15" s="168">
        <v>180</v>
      </c>
      <c r="AJ15" s="162">
        <f t="shared" si="4"/>
        <v>1292</v>
      </c>
      <c r="AK15" s="169">
        <v>62</v>
      </c>
      <c r="AL15" s="169">
        <v>50</v>
      </c>
      <c r="AM15" s="169">
        <v>1040</v>
      </c>
      <c r="AN15" s="2"/>
      <c r="AO15" s="168">
        <v>120000</v>
      </c>
      <c r="AP15" s="161">
        <f t="shared" si="0"/>
        <v>20878</v>
      </c>
      <c r="AQ15" s="170">
        <v>32</v>
      </c>
      <c r="AR15" s="170">
        <v>30000</v>
      </c>
      <c r="AS15" s="170">
        <v>730</v>
      </c>
      <c r="AT15" s="2"/>
      <c r="AU15" s="168">
        <v>120000</v>
      </c>
      <c r="AV15" s="162">
        <f t="shared" si="1"/>
        <v>10738</v>
      </c>
      <c r="AW15" s="169">
        <v>16</v>
      </c>
      <c r="AX15" s="169">
        <v>30000</v>
      </c>
      <c r="AY15" s="169">
        <v>664</v>
      </c>
      <c r="AZ15" s="2"/>
      <c r="BA15" s="168">
        <v>120000</v>
      </c>
      <c r="BB15" s="162">
        <f t="shared" si="2"/>
        <v>13268</v>
      </c>
      <c r="BC15" s="169">
        <v>20</v>
      </c>
      <c r="BD15" s="169">
        <v>30000</v>
      </c>
      <c r="BE15" s="169">
        <v>676</v>
      </c>
      <c r="BF15" s="2"/>
    </row>
    <row r="16" spans="1:58" ht="30" customHeight="1" thickTop="1" x14ac:dyDescent="0.2">
      <c r="A16" s="42">
        <v>1</v>
      </c>
      <c r="B16" s="178" t="s">
        <v>84</v>
      </c>
      <c r="C16" s="179"/>
      <c r="D16" s="118">
        <v>9999999</v>
      </c>
      <c r="E16" s="118">
        <v>9999999</v>
      </c>
      <c r="F16" s="118">
        <v>9999999</v>
      </c>
      <c r="G16" s="118">
        <v>99</v>
      </c>
      <c r="H16" s="118">
        <v>9999999</v>
      </c>
      <c r="I16" s="119">
        <v>9</v>
      </c>
      <c r="J16" s="120">
        <v>9</v>
      </c>
      <c r="K16" s="175">
        <v>0</v>
      </c>
      <c r="L16" s="120">
        <v>9</v>
      </c>
      <c r="M16" s="120">
        <v>9</v>
      </c>
      <c r="N16" s="121">
        <v>9</v>
      </c>
      <c r="O16" s="43">
        <f>(J16*6+K16*4+L16*3+M16*2+N16*1)+((I16-J16)*5)</f>
        <v>108</v>
      </c>
      <c r="P16" s="127">
        <v>999</v>
      </c>
      <c r="Q16" s="24"/>
      <c r="R16" s="24"/>
      <c r="S16" s="24"/>
      <c r="T16" s="2"/>
      <c r="U16" s="2"/>
      <c r="V16" s="142">
        <v>1070</v>
      </c>
      <c r="W16" s="132" t="s">
        <v>89</v>
      </c>
      <c r="X16" s="132" t="s">
        <v>89</v>
      </c>
      <c r="Y16" s="132" t="s">
        <v>90</v>
      </c>
      <c r="Z16" s="133" t="s">
        <v>23</v>
      </c>
      <c r="AA16" s="133" t="s">
        <v>23</v>
      </c>
      <c r="AB16" s="2"/>
      <c r="AC16" s="165">
        <v>150000</v>
      </c>
      <c r="AD16" s="150">
        <f t="shared" si="3"/>
        <v>13498</v>
      </c>
      <c r="AE16" s="166">
        <v>34</v>
      </c>
      <c r="AF16" s="166">
        <v>50000</v>
      </c>
      <c r="AG16" s="166">
        <v>654</v>
      </c>
      <c r="AH16" s="3"/>
      <c r="AI16" s="168">
        <v>230</v>
      </c>
      <c r="AJ16" s="162">
        <f t="shared" si="4"/>
        <v>1302</v>
      </c>
      <c r="AK16" s="169">
        <v>63</v>
      </c>
      <c r="AL16" s="169">
        <v>70</v>
      </c>
      <c r="AM16" s="169">
        <v>1119</v>
      </c>
      <c r="AN16" s="2"/>
      <c r="AO16" s="168">
        <v>150000</v>
      </c>
      <c r="AP16" s="161">
        <f t="shared" si="0"/>
        <v>17754</v>
      </c>
      <c r="AQ16" s="170">
        <v>45</v>
      </c>
      <c r="AR16" s="170">
        <v>50000</v>
      </c>
      <c r="AS16" s="170">
        <v>755</v>
      </c>
      <c r="AT16" s="2"/>
      <c r="AU16" s="168">
        <v>150000</v>
      </c>
      <c r="AV16" s="162">
        <f t="shared" si="1"/>
        <v>9363</v>
      </c>
      <c r="AW16" s="169">
        <v>23</v>
      </c>
      <c r="AX16" s="169">
        <v>50000</v>
      </c>
      <c r="AY16" s="169">
        <v>675</v>
      </c>
      <c r="AZ16" s="2"/>
      <c r="BA16" s="168">
        <v>150000</v>
      </c>
      <c r="BB16" s="162">
        <f t="shared" si="2"/>
        <v>10894</v>
      </c>
      <c r="BC16" s="169">
        <v>27</v>
      </c>
      <c r="BD16" s="169">
        <v>50000</v>
      </c>
      <c r="BE16" s="169">
        <v>695</v>
      </c>
      <c r="BF16" s="2"/>
    </row>
    <row r="17" spans="1:58" ht="30" customHeight="1" x14ac:dyDescent="0.2">
      <c r="A17" s="42">
        <v>2</v>
      </c>
      <c r="B17" s="192" t="s">
        <v>85</v>
      </c>
      <c r="C17" s="193"/>
      <c r="D17" s="109">
        <v>8888888</v>
      </c>
      <c r="E17" s="109">
        <v>8888888</v>
      </c>
      <c r="F17" s="109">
        <v>8888888</v>
      </c>
      <c r="G17" s="109">
        <v>88</v>
      </c>
      <c r="H17" s="109">
        <v>8888888</v>
      </c>
      <c r="I17" s="110">
        <v>8</v>
      </c>
      <c r="J17" s="111">
        <v>8</v>
      </c>
      <c r="K17" s="176">
        <v>0</v>
      </c>
      <c r="L17" s="111">
        <v>8</v>
      </c>
      <c r="M17" s="111">
        <v>8</v>
      </c>
      <c r="N17" s="122">
        <v>8</v>
      </c>
      <c r="O17" s="43">
        <f t="shared" ref="O17:O18" si="5">(J17*6+K17*4+L17*3+M17*2+N17*1)+((I17-J17)*5)</f>
        <v>96</v>
      </c>
      <c r="P17" s="128">
        <v>888</v>
      </c>
      <c r="Q17" s="24"/>
      <c r="R17" s="24"/>
      <c r="S17" s="24"/>
      <c r="T17" s="2"/>
      <c r="U17" s="2"/>
      <c r="V17" s="141">
        <v>1120</v>
      </c>
      <c r="W17" s="132" t="s">
        <v>89</v>
      </c>
      <c r="X17" s="133" t="s">
        <v>23</v>
      </c>
      <c r="Y17" s="133" t="s">
        <v>23</v>
      </c>
      <c r="Z17" s="133" t="s">
        <v>23</v>
      </c>
      <c r="AA17" s="133" t="s">
        <v>23</v>
      </c>
      <c r="AB17" s="2"/>
      <c r="AC17" s="165">
        <v>200000</v>
      </c>
      <c r="AD17" s="150">
        <f t="shared" si="3"/>
        <v>11255</v>
      </c>
      <c r="AE17" s="166">
        <v>28</v>
      </c>
      <c r="AF17" s="166">
        <v>50000</v>
      </c>
      <c r="AG17" s="166">
        <v>678</v>
      </c>
      <c r="AH17" s="3"/>
      <c r="AI17" s="168">
        <v>300</v>
      </c>
      <c r="AJ17" s="162">
        <f t="shared" si="4"/>
        <v>1323</v>
      </c>
      <c r="AK17" s="169">
        <v>62</v>
      </c>
      <c r="AL17" s="169">
        <v>90</v>
      </c>
      <c r="AM17" s="169">
        <v>1183</v>
      </c>
      <c r="AN17" s="2"/>
      <c r="AO17" s="168">
        <v>200000</v>
      </c>
      <c r="AP17" s="161">
        <f t="shared" si="0"/>
        <v>14017</v>
      </c>
      <c r="AQ17" s="170">
        <v>35</v>
      </c>
      <c r="AR17" s="170">
        <v>50000</v>
      </c>
      <c r="AS17" s="170">
        <v>795</v>
      </c>
      <c r="AT17" s="2"/>
      <c r="AU17" s="168">
        <v>200000</v>
      </c>
      <c r="AV17" s="162">
        <f t="shared" si="1"/>
        <v>7868</v>
      </c>
      <c r="AW17" s="169">
        <v>19</v>
      </c>
      <c r="AX17" s="169">
        <v>50000</v>
      </c>
      <c r="AY17" s="169">
        <v>691</v>
      </c>
      <c r="AZ17" s="2"/>
      <c r="BA17" s="168">
        <v>200000</v>
      </c>
      <c r="BB17" s="162">
        <f t="shared" si="2"/>
        <v>9773</v>
      </c>
      <c r="BC17" s="169">
        <v>24</v>
      </c>
      <c r="BD17" s="169">
        <v>50000</v>
      </c>
      <c r="BE17" s="169">
        <v>707</v>
      </c>
      <c r="BF17" s="2"/>
    </row>
    <row r="18" spans="1:58" ht="30" customHeight="1" thickBot="1" x14ac:dyDescent="0.25">
      <c r="A18" s="42">
        <v>3</v>
      </c>
      <c r="B18" s="208"/>
      <c r="C18" s="209"/>
      <c r="D18" s="123"/>
      <c r="E18" s="123"/>
      <c r="F18" s="123"/>
      <c r="G18" s="123"/>
      <c r="H18" s="123"/>
      <c r="I18" s="124"/>
      <c r="J18" s="125"/>
      <c r="K18" s="177"/>
      <c r="L18" s="125"/>
      <c r="M18" s="125"/>
      <c r="N18" s="126"/>
      <c r="O18" s="43">
        <f t="shared" si="5"/>
        <v>0</v>
      </c>
      <c r="P18" s="129"/>
      <c r="Q18" s="24"/>
      <c r="R18" s="24"/>
      <c r="S18" s="24"/>
      <c r="T18" s="10"/>
      <c r="U18" s="2"/>
      <c r="V18" s="140">
        <v>1150</v>
      </c>
      <c r="W18" s="132" t="s">
        <v>23</v>
      </c>
      <c r="X18" s="132" t="s">
        <v>23</v>
      </c>
      <c r="Y18" s="132" t="s">
        <v>23</v>
      </c>
      <c r="Z18" s="132" t="s">
        <v>23</v>
      </c>
      <c r="AA18" s="132" t="s">
        <v>23</v>
      </c>
      <c r="AB18" s="2"/>
      <c r="AC18" s="165">
        <v>250000</v>
      </c>
      <c r="AD18" s="150">
        <f t="shared" si="3"/>
        <v>9764</v>
      </c>
      <c r="AE18" s="166">
        <v>24</v>
      </c>
      <c r="AF18" s="166">
        <v>50000</v>
      </c>
      <c r="AG18" s="166">
        <v>698</v>
      </c>
      <c r="AH18" s="3"/>
      <c r="AI18" s="168">
        <v>390</v>
      </c>
      <c r="AJ18" s="162">
        <f t="shared" si="4"/>
        <v>1354</v>
      </c>
      <c r="AK18" s="169">
        <v>63</v>
      </c>
      <c r="AL18" s="169">
        <v>120</v>
      </c>
      <c r="AM18" s="169">
        <v>1247</v>
      </c>
      <c r="AN18" s="2"/>
      <c r="AO18" s="168">
        <v>250000</v>
      </c>
      <c r="AP18" s="161">
        <f t="shared" si="0"/>
        <v>12153</v>
      </c>
      <c r="AQ18" s="170">
        <v>30</v>
      </c>
      <c r="AR18" s="170">
        <v>50000</v>
      </c>
      <c r="AS18" s="170">
        <v>820</v>
      </c>
      <c r="AT18" s="2"/>
      <c r="AU18" s="168">
        <v>250000</v>
      </c>
      <c r="AV18" s="162">
        <f t="shared" si="1"/>
        <v>6377</v>
      </c>
      <c r="AW18" s="169">
        <v>15</v>
      </c>
      <c r="AX18" s="169">
        <v>50000</v>
      </c>
      <c r="AY18" s="169">
        <v>711</v>
      </c>
      <c r="AZ18" s="2"/>
      <c r="BA18" s="168">
        <v>250000</v>
      </c>
      <c r="BB18" s="162">
        <f t="shared" si="2"/>
        <v>8655</v>
      </c>
      <c r="BC18" s="169">
        <v>21</v>
      </c>
      <c r="BD18" s="169">
        <v>50000</v>
      </c>
      <c r="BE18" s="169">
        <v>722</v>
      </c>
      <c r="BF18" s="2"/>
    </row>
    <row r="19" spans="1:58" ht="16.8" thickTop="1" x14ac:dyDescent="0.2">
      <c r="A19" s="45"/>
      <c r="B19" s="46"/>
      <c r="C19" s="47"/>
      <c r="D19" s="48" t="s">
        <v>75</v>
      </c>
      <c r="E19" s="48" t="s">
        <v>76</v>
      </c>
      <c r="F19" s="49" t="s">
        <v>77</v>
      </c>
      <c r="G19" s="49" t="s">
        <v>78</v>
      </c>
      <c r="H19" s="49" t="s">
        <v>79</v>
      </c>
      <c r="I19" s="50" t="s">
        <v>80</v>
      </c>
      <c r="J19" s="51" t="s">
        <v>81</v>
      </c>
      <c r="K19" s="51" t="s">
        <v>110</v>
      </c>
      <c r="L19" s="51" t="s">
        <v>111</v>
      </c>
      <c r="M19" s="51" t="s">
        <v>112</v>
      </c>
      <c r="N19" s="51" t="s">
        <v>113</v>
      </c>
      <c r="O19" s="52"/>
      <c r="P19" s="53" t="s">
        <v>82</v>
      </c>
      <c r="Q19" s="24"/>
      <c r="R19" s="24"/>
      <c r="S19" s="24"/>
      <c r="T19" s="10"/>
      <c r="U19" s="2"/>
      <c r="V19" s="139">
        <v>1370</v>
      </c>
      <c r="W19" s="131" t="s">
        <v>23</v>
      </c>
      <c r="X19" s="131" t="s">
        <v>24</v>
      </c>
      <c r="Y19" s="131" t="s">
        <v>23</v>
      </c>
      <c r="Z19" s="131" t="s">
        <v>23</v>
      </c>
      <c r="AA19" s="131" t="s">
        <v>23</v>
      </c>
      <c r="AB19" s="2"/>
      <c r="AC19" s="165">
        <v>300000</v>
      </c>
      <c r="AD19" s="150">
        <f t="shared" si="3"/>
        <v>8649</v>
      </c>
      <c r="AE19" s="166">
        <v>42</v>
      </c>
      <c r="AF19" s="166">
        <v>100000</v>
      </c>
      <c r="AG19" s="166">
        <v>716</v>
      </c>
      <c r="AH19" s="3"/>
      <c r="AI19" s="168">
        <v>510</v>
      </c>
      <c r="AJ19" s="162">
        <f t="shared" si="4"/>
        <v>1397</v>
      </c>
      <c r="AK19" s="169">
        <v>62</v>
      </c>
      <c r="AL19" s="169">
        <v>160</v>
      </c>
      <c r="AM19" s="169">
        <v>1318</v>
      </c>
      <c r="AN19" s="2"/>
      <c r="AO19" s="168">
        <v>300000</v>
      </c>
      <c r="AP19" s="161">
        <f t="shared" si="0"/>
        <v>10480</v>
      </c>
      <c r="AQ19" s="170">
        <v>51</v>
      </c>
      <c r="AR19" s="170">
        <v>100000</v>
      </c>
      <c r="AS19" s="170">
        <v>847</v>
      </c>
      <c r="AT19" s="2"/>
      <c r="AU19" s="168">
        <v>300000</v>
      </c>
      <c r="AV19" s="162">
        <f t="shared" si="1"/>
        <v>5819</v>
      </c>
      <c r="AW19" s="169">
        <v>27</v>
      </c>
      <c r="AX19" s="169">
        <v>100000</v>
      </c>
      <c r="AY19" s="169">
        <v>720</v>
      </c>
      <c r="AZ19" s="2"/>
      <c r="BA19" s="168">
        <v>300000</v>
      </c>
      <c r="BB19" s="162">
        <f t="shared" si="2"/>
        <v>7725</v>
      </c>
      <c r="BC19" s="169">
        <v>37</v>
      </c>
      <c r="BD19" s="169">
        <v>100000</v>
      </c>
      <c r="BE19" s="169">
        <v>737</v>
      </c>
      <c r="BF19" s="2"/>
    </row>
    <row r="20" spans="1:58" x14ac:dyDescent="0.2">
      <c r="A20" s="54"/>
      <c r="B20" s="46"/>
      <c r="C20" s="47"/>
      <c r="D20" s="202" t="s">
        <v>49</v>
      </c>
      <c r="E20" s="202" t="s">
        <v>50</v>
      </c>
      <c r="F20" s="197" t="s">
        <v>51</v>
      </c>
      <c r="G20" s="197" t="s">
        <v>54</v>
      </c>
      <c r="H20" s="197" t="s">
        <v>53</v>
      </c>
      <c r="I20" s="210" t="s">
        <v>55</v>
      </c>
      <c r="J20" s="211"/>
      <c r="K20" s="211"/>
      <c r="L20" s="211"/>
      <c r="M20" s="211"/>
      <c r="N20" s="212"/>
      <c r="O20" s="205"/>
      <c r="P20" s="194"/>
      <c r="Q20" s="24"/>
      <c r="R20" s="24"/>
      <c r="S20" s="24"/>
      <c r="T20" s="2"/>
      <c r="U20" s="2"/>
      <c r="V20" s="136">
        <v>1410</v>
      </c>
      <c r="W20" s="131" t="s">
        <v>24</v>
      </c>
      <c r="X20" s="131" t="s">
        <v>24</v>
      </c>
      <c r="Y20" s="131" t="s">
        <v>23</v>
      </c>
      <c r="Z20" s="131" t="s">
        <v>23</v>
      </c>
      <c r="AA20" s="131" t="s">
        <v>23</v>
      </c>
      <c r="AB20" s="2"/>
      <c r="AC20" s="165">
        <v>400000</v>
      </c>
      <c r="AD20" s="150">
        <f t="shared" si="3"/>
        <v>7170</v>
      </c>
      <c r="AE20" s="166">
        <v>34</v>
      </c>
      <c r="AF20" s="166">
        <v>100000</v>
      </c>
      <c r="AG20" s="166">
        <v>748</v>
      </c>
      <c r="AH20" s="3"/>
      <c r="AI20" s="168">
        <v>670</v>
      </c>
      <c r="AJ20" s="162">
        <f t="shared" si="4"/>
        <v>1431</v>
      </c>
      <c r="AK20" s="169">
        <v>63</v>
      </c>
      <c r="AL20" s="169">
        <v>200</v>
      </c>
      <c r="AM20" s="169">
        <v>1367</v>
      </c>
      <c r="AN20" s="2"/>
      <c r="AO20" s="168">
        <v>400000</v>
      </c>
      <c r="AP20" s="161">
        <f t="shared" si="0"/>
        <v>8446</v>
      </c>
      <c r="AQ20" s="170">
        <v>40</v>
      </c>
      <c r="AR20" s="170">
        <v>100000</v>
      </c>
      <c r="AS20" s="170">
        <v>891</v>
      </c>
      <c r="AT20" s="2"/>
      <c r="AU20" s="168">
        <v>400000</v>
      </c>
      <c r="AV20" s="162">
        <f t="shared" si="1"/>
        <v>4710</v>
      </c>
      <c r="AW20" s="169">
        <v>21</v>
      </c>
      <c r="AX20" s="169">
        <v>100000</v>
      </c>
      <c r="AY20" s="169">
        <v>744</v>
      </c>
      <c r="AZ20" s="2"/>
      <c r="BA20" s="168">
        <v>400000</v>
      </c>
      <c r="BB20" s="162">
        <f t="shared" si="2"/>
        <v>6801</v>
      </c>
      <c r="BC20" s="169">
        <v>32</v>
      </c>
      <c r="BD20" s="169">
        <v>100000</v>
      </c>
      <c r="BE20" s="169">
        <v>757</v>
      </c>
      <c r="BF20" s="2"/>
    </row>
    <row r="21" spans="1:58" x14ac:dyDescent="0.2">
      <c r="A21" s="54"/>
      <c r="B21" s="46"/>
      <c r="C21" s="47"/>
      <c r="D21" s="203"/>
      <c r="E21" s="203"/>
      <c r="F21" s="198"/>
      <c r="G21" s="198"/>
      <c r="H21" s="198"/>
      <c r="I21" s="213"/>
      <c r="J21" s="214"/>
      <c r="K21" s="214"/>
      <c r="L21" s="214"/>
      <c r="M21" s="214"/>
      <c r="N21" s="215"/>
      <c r="O21" s="206"/>
      <c r="P21" s="195"/>
      <c r="Q21" s="24"/>
      <c r="R21" s="24"/>
      <c r="S21" s="24"/>
      <c r="T21" s="10"/>
      <c r="U21" s="2"/>
      <c r="V21" s="2"/>
      <c r="W21" s="2"/>
      <c r="X21" s="2"/>
      <c r="Y21" s="2"/>
      <c r="Z21" s="2"/>
      <c r="AA21" s="2"/>
      <c r="AB21" s="2"/>
      <c r="AC21" s="165">
        <v>500000</v>
      </c>
      <c r="AD21" s="150">
        <f t="shared" si="3"/>
        <v>5515</v>
      </c>
      <c r="AE21" s="166">
        <v>25</v>
      </c>
      <c r="AF21" s="166">
        <v>100000</v>
      </c>
      <c r="AG21" s="166">
        <v>793</v>
      </c>
      <c r="AH21" s="3"/>
      <c r="AI21" s="168">
        <v>870</v>
      </c>
      <c r="AJ21" s="162">
        <f t="shared" si="4"/>
        <v>1482</v>
      </c>
      <c r="AK21" s="169">
        <v>62</v>
      </c>
      <c r="AL21" s="169">
        <v>260</v>
      </c>
      <c r="AM21" s="169">
        <v>1434</v>
      </c>
      <c r="AN21" s="2"/>
      <c r="AO21" s="168">
        <v>500000</v>
      </c>
      <c r="AP21" s="161">
        <f t="shared" si="0"/>
        <v>7710</v>
      </c>
      <c r="AQ21" s="170">
        <v>36</v>
      </c>
      <c r="AR21" s="170">
        <v>100000</v>
      </c>
      <c r="AS21" s="170">
        <v>911</v>
      </c>
      <c r="AT21" s="2"/>
      <c r="AU21" s="168">
        <v>500000</v>
      </c>
      <c r="AV21" s="162">
        <f t="shared" si="1"/>
        <v>4158</v>
      </c>
      <c r="AW21" s="169">
        <v>18</v>
      </c>
      <c r="AX21" s="169">
        <v>100000</v>
      </c>
      <c r="AY21" s="169">
        <v>759</v>
      </c>
      <c r="AZ21" s="2"/>
      <c r="BA21" s="168">
        <v>500000</v>
      </c>
      <c r="BB21" s="162">
        <f t="shared" si="2"/>
        <v>6065</v>
      </c>
      <c r="BC21" s="169">
        <v>28</v>
      </c>
      <c r="BD21" s="169">
        <v>100000</v>
      </c>
      <c r="BE21" s="169">
        <v>777</v>
      </c>
      <c r="BF21" s="2"/>
    </row>
    <row r="22" spans="1:58" x14ac:dyDescent="0.2">
      <c r="A22" s="54"/>
      <c r="B22" s="46"/>
      <c r="C22" s="47"/>
      <c r="D22" s="203"/>
      <c r="E22" s="203"/>
      <c r="F22" s="198"/>
      <c r="G22" s="198"/>
      <c r="H22" s="198"/>
      <c r="I22" s="213"/>
      <c r="J22" s="214"/>
      <c r="K22" s="214"/>
      <c r="L22" s="214"/>
      <c r="M22" s="214"/>
      <c r="N22" s="215"/>
      <c r="O22" s="206"/>
      <c r="P22" s="195"/>
      <c r="Q22" s="24"/>
      <c r="R22" s="24"/>
      <c r="S22" s="24"/>
      <c r="T22" s="10"/>
      <c r="U22" s="2"/>
      <c r="V22" s="2"/>
      <c r="W22" s="2"/>
      <c r="X22" s="2"/>
      <c r="Y22" s="2"/>
      <c r="Z22" s="2"/>
      <c r="AA22" s="2"/>
      <c r="AB22" s="2"/>
      <c r="AC22" s="165">
        <v>600000</v>
      </c>
      <c r="AD22" s="150">
        <f t="shared" si="3"/>
        <v>3229</v>
      </c>
      <c r="AE22" s="166">
        <v>25</v>
      </c>
      <c r="AF22" s="166">
        <v>200000</v>
      </c>
      <c r="AG22" s="166">
        <v>868</v>
      </c>
      <c r="AH22" s="3"/>
      <c r="AI22" s="168">
        <v>1130</v>
      </c>
      <c r="AJ22" s="162">
        <f t="shared" si="4"/>
        <v>1526</v>
      </c>
      <c r="AK22" s="169">
        <v>63</v>
      </c>
      <c r="AL22" s="169">
        <v>330</v>
      </c>
      <c r="AM22" s="169">
        <v>1488</v>
      </c>
      <c r="AN22" s="2"/>
      <c r="AO22" s="168">
        <v>600000</v>
      </c>
      <c r="AP22" s="161">
        <f t="shared" si="0"/>
        <v>6339</v>
      </c>
      <c r="AQ22" s="170">
        <v>57</v>
      </c>
      <c r="AR22" s="170">
        <v>200000</v>
      </c>
      <c r="AS22" s="170">
        <v>956</v>
      </c>
      <c r="AT22" s="2"/>
      <c r="AU22" s="168">
        <v>600000</v>
      </c>
      <c r="AV22" s="162">
        <f t="shared" si="1"/>
        <v>3610</v>
      </c>
      <c r="AW22" s="169">
        <v>30</v>
      </c>
      <c r="AX22" s="169">
        <v>200000</v>
      </c>
      <c r="AY22" s="169">
        <v>777</v>
      </c>
      <c r="AZ22" s="2"/>
      <c r="BA22" s="168">
        <v>600000</v>
      </c>
      <c r="BB22" s="162">
        <f t="shared" si="2"/>
        <v>5334</v>
      </c>
      <c r="BC22" s="169">
        <v>48</v>
      </c>
      <c r="BD22" s="169">
        <v>200000</v>
      </c>
      <c r="BE22" s="169">
        <v>801</v>
      </c>
      <c r="BF22" s="2"/>
    </row>
    <row r="23" spans="1:58" x14ac:dyDescent="0.2">
      <c r="A23" s="54"/>
      <c r="B23" s="46"/>
      <c r="C23" s="47"/>
      <c r="D23" s="204"/>
      <c r="E23" s="204"/>
      <c r="F23" s="199"/>
      <c r="G23" s="199"/>
      <c r="H23" s="199"/>
      <c r="I23" s="216"/>
      <c r="J23" s="217"/>
      <c r="K23" s="217"/>
      <c r="L23" s="217"/>
      <c r="M23" s="217"/>
      <c r="N23" s="218"/>
      <c r="O23" s="207"/>
      <c r="P23" s="196"/>
      <c r="Q23" s="24"/>
      <c r="R23" s="24"/>
      <c r="S23" s="24"/>
      <c r="T23" s="2"/>
      <c r="U23" s="2"/>
      <c r="V23" s="2"/>
      <c r="W23" s="2"/>
      <c r="X23" s="2"/>
      <c r="Y23" s="2"/>
      <c r="Z23" s="2"/>
      <c r="AA23" s="2"/>
      <c r="AB23" s="2"/>
      <c r="AC23" s="165">
        <v>800000</v>
      </c>
      <c r="AD23" s="150">
        <f t="shared" si="3"/>
        <v>4404</v>
      </c>
      <c r="AE23" s="166">
        <v>38</v>
      </c>
      <c r="AF23" s="166">
        <v>200000</v>
      </c>
      <c r="AG23" s="166">
        <v>816</v>
      </c>
      <c r="AH23" s="3"/>
      <c r="AI23" s="168">
        <v>1460</v>
      </c>
      <c r="AJ23" s="162">
        <f t="shared" si="4"/>
        <v>1587</v>
      </c>
      <c r="AK23" s="169">
        <v>63</v>
      </c>
      <c r="AL23" s="169">
        <v>440</v>
      </c>
      <c r="AM23" s="169">
        <v>1558</v>
      </c>
      <c r="AN23" s="2"/>
      <c r="AO23" s="168">
        <v>800000</v>
      </c>
      <c r="AP23" s="161">
        <f t="shared" si="0"/>
        <v>5434</v>
      </c>
      <c r="AQ23" s="170">
        <v>47</v>
      </c>
      <c r="AR23" s="170">
        <v>200000</v>
      </c>
      <c r="AS23" s="170">
        <v>996</v>
      </c>
      <c r="AT23" s="2"/>
      <c r="AU23" s="168">
        <v>800000</v>
      </c>
      <c r="AV23" s="162">
        <f t="shared" si="1"/>
        <v>3067</v>
      </c>
      <c r="AW23" s="169">
        <v>24</v>
      </c>
      <c r="AX23" s="169">
        <v>200000</v>
      </c>
      <c r="AY23" s="169">
        <v>801</v>
      </c>
      <c r="AZ23" s="2"/>
      <c r="BA23" s="168">
        <v>800000</v>
      </c>
      <c r="BB23" s="162">
        <f t="shared" si="2"/>
        <v>4791</v>
      </c>
      <c r="BC23" s="169">
        <v>42</v>
      </c>
      <c r="BD23" s="169">
        <v>200000</v>
      </c>
      <c r="BE23" s="169">
        <v>825</v>
      </c>
      <c r="BF23" s="2"/>
    </row>
    <row r="24" spans="1:58" x14ac:dyDescent="0.2">
      <c r="A24" s="54"/>
      <c r="B24" s="46"/>
      <c r="C24" s="47"/>
      <c r="D24" s="55"/>
      <c r="E24" s="55"/>
      <c r="F24" s="56"/>
      <c r="G24" s="56"/>
      <c r="H24" s="57"/>
      <c r="I24" s="56"/>
      <c r="J24" s="58"/>
      <c r="K24" s="58"/>
      <c r="L24" s="58"/>
      <c r="M24" s="58"/>
      <c r="N24" s="59"/>
      <c r="O24" s="60"/>
      <c r="P24" s="57"/>
      <c r="Q24" s="24"/>
      <c r="R24" s="24"/>
      <c r="S24" s="24"/>
      <c r="T24" s="2"/>
      <c r="U24" s="2"/>
      <c r="V24" s="2"/>
      <c r="W24" s="2"/>
      <c r="X24" s="2"/>
      <c r="Y24" s="2"/>
      <c r="Z24" s="2"/>
      <c r="AA24" s="2"/>
      <c r="AB24" s="2"/>
      <c r="AC24" s="165">
        <v>1000000</v>
      </c>
      <c r="AD24" s="150">
        <f t="shared" si="3"/>
        <v>4494</v>
      </c>
      <c r="AE24" s="166">
        <v>39</v>
      </c>
      <c r="AF24" s="166">
        <v>200000</v>
      </c>
      <c r="AG24" s="166">
        <v>811</v>
      </c>
      <c r="AH24" s="3"/>
      <c r="AI24" s="168">
        <v>1900</v>
      </c>
      <c r="AJ24" s="162">
        <f t="shared" si="4"/>
        <v>1646</v>
      </c>
      <c r="AK24" s="169">
        <v>62</v>
      </c>
      <c r="AL24" s="169">
        <v>570</v>
      </c>
      <c r="AM24" s="169">
        <v>1624</v>
      </c>
      <c r="AN24" s="2"/>
      <c r="AO24" s="168">
        <v>1000000</v>
      </c>
      <c r="AP24" s="161">
        <f t="shared" si="0"/>
        <v>4898</v>
      </c>
      <c r="AQ24" s="170">
        <v>41</v>
      </c>
      <c r="AR24" s="170">
        <v>200000</v>
      </c>
      <c r="AS24" s="170">
        <v>1026</v>
      </c>
      <c r="AT24" s="2"/>
      <c r="AU24" s="168">
        <v>1000000</v>
      </c>
      <c r="AV24" s="162">
        <f t="shared" si="1"/>
        <v>2799</v>
      </c>
      <c r="AW24" s="169">
        <v>21</v>
      </c>
      <c r="AX24" s="169">
        <v>200000</v>
      </c>
      <c r="AY24" s="169">
        <v>816</v>
      </c>
      <c r="AZ24" s="2"/>
      <c r="BA24" s="168">
        <v>1000000</v>
      </c>
      <c r="BB24" s="162">
        <f t="shared" si="2"/>
        <v>4344</v>
      </c>
      <c r="BC24" s="169">
        <v>37</v>
      </c>
      <c r="BD24" s="169">
        <v>200000</v>
      </c>
      <c r="BE24" s="169">
        <v>850</v>
      </c>
      <c r="BF24" s="2"/>
    </row>
    <row r="25" spans="1:58" x14ac:dyDescent="0.2">
      <c r="A25" s="54"/>
      <c r="B25" s="46"/>
      <c r="C25" s="47"/>
      <c r="D25" s="61"/>
      <c r="E25" s="61"/>
      <c r="F25" s="62"/>
      <c r="G25" s="62"/>
      <c r="H25" s="63"/>
      <c r="I25" s="62"/>
      <c r="J25" s="64"/>
      <c r="K25" s="64"/>
      <c r="L25" s="64"/>
      <c r="M25" s="64"/>
      <c r="N25" s="65"/>
      <c r="O25" s="66"/>
      <c r="P25" s="63"/>
      <c r="Q25" s="24"/>
      <c r="R25" s="24"/>
      <c r="S25" s="24"/>
      <c r="T25" s="2"/>
      <c r="U25" s="2"/>
      <c r="V25" s="2"/>
      <c r="W25" s="2"/>
      <c r="X25" s="2"/>
      <c r="Y25" s="2"/>
      <c r="Z25" s="2"/>
      <c r="AA25" s="2"/>
      <c r="AB25" s="2"/>
      <c r="AC25" s="165">
        <v>1200000</v>
      </c>
      <c r="AD25" s="150">
        <f t="shared" si="3"/>
        <v>3285</v>
      </c>
      <c r="AE25" s="166">
        <v>38</v>
      </c>
      <c r="AF25" s="166">
        <v>300000</v>
      </c>
      <c r="AG25" s="166">
        <v>893</v>
      </c>
      <c r="AH25" s="3"/>
      <c r="AI25" s="168">
        <v>2470</v>
      </c>
      <c r="AJ25" s="162">
        <f t="shared" si="4"/>
        <v>1703</v>
      </c>
      <c r="AK25" s="169">
        <v>62</v>
      </c>
      <c r="AL25" s="169">
        <v>740</v>
      </c>
      <c r="AM25" s="169">
        <v>1686</v>
      </c>
      <c r="AN25" s="2"/>
      <c r="AO25" s="168">
        <v>1200000</v>
      </c>
      <c r="AP25" s="161">
        <f t="shared" si="0"/>
        <v>4220</v>
      </c>
      <c r="AQ25" s="170">
        <v>50</v>
      </c>
      <c r="AR25" s="170">
        <v>300000</v>
      </c>
      <c r="AS25" s="170">
        <v>1072</v>
      </c>
      <c r="AT25" s="2"/>
      <c r="AU25" s="168">
        <v>1200000</v>
      </c>
      <c r="AV25" s="162">
        <f t="shared" si="1"/>
        <v>2533</v>
      </c>
      <c r="AW25" s="169">
        <v>27</v>
      </c>
      <c r="AX25" s="169">
        <v>300000</v>
      </c>
      <c r="AY25" s="169">
        <v>834</v>
      </c>
      <c r="AZ25" s="2"/>
      <c r="BA25" s="168">
        <v>1200000</v>
      </c>
      <c r="BB25" s="162">
        <f t="shared" si="2"/>
        <v>3902</v>
      </c>
      <c r="BC25" s="169">
        <v>48</v>
      </c>
      <c r="BD25" s="169">
        <v>300000</v>
      </c>
      <c r="BE25" s="169">
        <v>880</v>
      </c>
      <c r="BF25" s="2"/>
    </row>
    <row r="26" spans="1:58" x14ac:dyDescent="0.2">
      <c r="A26" s="67"/>
      <c r="B26" s="68"/>
      <c r="C26" s="69"/>
      <c r="D26" s="70"/>
      <c r="E26" s="70"/>
      <c r="F26" s="71"/>
      <c r="G26" s="71"/>
      <c r="H26" s="72"/>
      <c r="I26" s="71"/>
      <c r="J26" s="73"/>
      <c r="K26" s="73"/>
      <c r="L26" s="73"/>
      <c r="M26" s="73"/>
      <c r="N26" s="74"/>
      <c r="O26" s="75"/>
      <c r="P26" s="72"/>
      <c r="Q26" s="24"/>
      <c r="R26" s="24"/>
      <c r="S26" s="24"/>
      <c r="T26" s="2"/>
      <c r="U26" s="2"/>
      <c r="V26" s="2"/>
      <c r="W26" s="2"/>
      <c r="X26" s="2"/>
      <c r="Y26" s="2"/>
      <c r="Z26" s="2"/>
      <c r="AA26" s="2"/>
      <c r="AB26" s="2"/>
      <c r="AC26" s="165">
        <v>1500000</v>
      </c>
      <c r="AD26" s="150">
        <f t="shared" si="3"/>
        <v>2334</v>
      </c>
      <c r="AE26" s="166">
        <v>36</v>
      </c>
      <c r="AF26" s="166">
        <v>500000</v>
      </c>
      <c r="AG26" s="166">
        <v>975</v>
      </c>
      <c r="AH26" s="3"/>
      <c r="AI26" s="168">
        <v>3210</v>
      </c>
      <c r="AJ26" s="162">
        <f t="shared" si="4"/>
        <v>1760</v>
      </c>
      <c r="AK26" s="169">
        <v>63</v>
      </c>
      <c r="AL26" s="169">
        <v>970</v>
      </c>
      <c r="AM26" s="169">
        <v>1747</v>
      </c>
      <c r="AN26" s="2"/>
      <c r="AO26" s="168">
        <v>1500000</v>
      </c>
      <c r="AP26" s="161">
        <f t="shared" si="0"/>
        <v>3756</v>
      </c>
      <c r="AQ26" s="170">
        <v>70</v>
      </c>
      <c r="AR26" s="170">
        <v>500000</v>
      </c>
      <c r="AS26" s="170">
        <v>1112</v>
      </c>
      <c r="AT26" s="2"/>
      <c r="AU26" s="168">
        <v>1500000</v>
      </c>
      <c r="AV26" s="162">
        <f t="shared" si="1"/>
        <v>2220</v>
      </c>
      <c r="AW26" s="169">
        <v>36</v>
      </c>
      <c r="AX26" s="169">
        <v>500000</v>
      </c>
      <c r="AY26" s="169">
        <v>861</v>
      </c>
      <c r="AZ26" s="2"/>
      <c r="BA26" s="168">
        <v>1500000</v>
      </c>
      <c r="BB26" s="162">
        <f t="shared" si="2"/>
        <v>3554</v>
      </c>
      <c r="BC26" s="169">
        <v>70</v>
      </c>
      <c r="BD26" s="169">
        <v>500000</v>
      </c>
      <c r="BE26" s="169">
        <v>910</v>
      </c>
      <c r="BF26" s="2"/>
    </row>
    <row r="27" spans="1:58" x14ac:dyDescent="0.2">
      <c r="A27" s="28"/>
      <c r="B27" s="76"/>
      <c r="C27" s="77"/>
      <c r="D27" s="78" t="s">
        <v>25</v>
      </c>
      <c r="E27" s="78" t="s">
        <v>25</v>
      </c>
      <c r="F27" s="78" t="s">
        <v>25</v>
      </c>
      <c r="G27" s="79" t="s">
        <v>26</v>
      </c>
      <c r="H27" s="79" t="s">
        <v>41</v>
      </c>
      <c r="I27" s="80"/>
      <c r="J27" s="81"/>
      <c r="K27" s="81"/>
      <c r="L27" s="81"/>
      <c r="M27" s="81"/>
      <c r="N27" s="82"/>
      <c r="O27" s="83" t="s">
        <v>25</v>
      </c>
      <c r="P27" s="84" t="s">
        <v>26</v>
      </c>
      <c r="Q27" s="24"/>
      <c r="R27" s="24"/>
      <c r="S27" s="24"/>
      <c r="T27" s="135">
        <v>1</v>
      </c>
      <c r="U27" s="137" t="s">
        <v>27</v>
      </c>
      <c r="V27" s="2"/>
      <c r="W27" s="2"/>
      <c r="X27" s="2"/>
      <c r="Y27" s="2"/>
      <c r="Z27" s="2"/>
      <c r="AA27" s="2"/>
      <c r="AB27" s="2"/>
      <c r="AC27" s="165">
        <v>2000000</v>
      </c>
      <c r="AD27" s="150">
        <f t="shared" si="3"/>
        <v>2436</v>
      </c>
      <c r="AE27" s="166">
        <v>39</v>
      </c>
      <c r="AF27" s="166">
        <v>500000</v>
      </c>
      <c r="AG27" s="166">
        <v>963</v>
      </c>
      <c r="AH27" s="3"/>
      <c r="AI27" s="168">
        <v>4180</v>
      </c>
      <c r="AJ27" s="162">
        <f t="shared" si="4"/>
        <v>1818</v>
      </c>
      <c r="AK27" s="169">
        <v>63</v>
      </c>
      <c r="AL27" s="169">
        <v>1250</v>
      </c>
      <c r="AM27" s="169">
        <v>1808</v>
      </c>
      <c r="AN27" s="2"/>
      <c r="AO27" s="168">
        <v>2000000</v>
      </c>
      <c r="AP27" s="161">
        <f t="shared" si="0"/>
        <v>3317</v>
      </c>
      <c r="AQ27" s="170">
        <v>57</v>
      </c>
      <c r="AR27" s="170">
        <v>500000</v>
      </c>
      <c r="AS27" s="170">
        <v>1164</v>
      </c>
      <c r="AT27" s="2"/>
      <c r="AU27" s="168">
        <v>2000000</v>
      </c>
      <c r="AV27" s="162">
        <f t="shared" si="1"/>
        <v>1984</v>
      </c>
      <c r="AW27" s="169">
        <v>29</v>
      </c>
      <c r="AX27" s="169">
        <v>500000</v>
      </c>
      <c r="AY27" s="169">
        <v>889</v>
      </c>
      <c r="AZ27" s="2"/>
      <c r="BA27" s="168">
        <v>2000000</v>
      </c>
      <c r="BB27" s="162">
        <f t="shared" si="2"/>
        <v>3216</v>
      </c>
      <c r="BC27" s="169">
        <v>60</v>
      </c>
      <c r="BD27" s="169">
        <v>500000</v>
      </c>
      <c r="BE27" s="169">
        <v>950</v>
      </c>
      <c r="BF27" s="2"/>
    </row>
    <row r="28" spans="1:58" x14ac:dyDescent="0.2">
      <c r="A28" s="38"/>
      <c r="B28" s="11"/>
      <c r="C28" s="85"/>
      <c r="D28" s="5">
        <f>SUM(D16:D18)</f>
        <v>18888887</v>
      </c>
      <c r="E28" s="5">
        <f>SUM(E16:E18)</f>
        <v>18888887</v>
      </c>
      <c r="F28" s="5">
        <f>SUM(F16:F18)</f>
        <v>18888887</v>
      </c>
      <c r="G28" s="112">
        <f>AVERAGE(G16:G18)</f>
        <v>93.5</v>
      </c>
      <c r="H28" s="5">
        <f>SUM(H16:H18)</f>
        <v>18888887</v>
      </c>
      <c r="I28" s="87"/>
      <c r="J28" s="88"/>
      <c r="K28" s="88"/>
      <c r="L28" s="88"/>
      <c r="M28" s="88"/>
      <c r="N28" s="89"/>
      <c r="O28" s="90">
        <f>SUM(O16:O18)</f>
        <v>204</v>
      </c>
      <c r="P28" s="91">
        <f>AVERAGE(P16:P18)</f>
        <v>943.5</v>
      </c>
      <c r="Q28" s="24"/>
      <c r="R28" s="24"/>
      <c r="S28" s="24"/>
      <c r="T28" s="135">
        <v>2</v>
      </c>
      <c r="U28" s="138" t="s">
        <v>28</v>
      </c>
      <c r="V28" s="2"/>
      <c r="W28" s="2"/>
      <c r="X28" s="2"/>
      <c r="Y28" s="2"/>
      <c r="Z28" s="2"/>
      <c r="AA28" s="2"/>
      <c r="AB28" s="2"/>
      <c r="AC28" s="165">
        <v>2500000</v>
      </c>
      <c r="AD28" s="150">
        <f t="shared" si="3"/>
        <v>2829</v>
      </c>
      <c r="AE28" s="166">
        <v>51</v>
      </c>
      <c r="AF28" s="166">
        <v>500000</v>
      </c>
      <c r="AG28" s="166">
        <v>903</v>
      </c>
      <c r="AH28" s="3"/>
      <c r="AI28" s="168">
        <v>5430</v>
      </c>
      <c r="AJ28" s="162">
        <f t="shared" si="4"/>
        <v>1883</v>
      </c>
      <c r="AK28" s="169">
        <v>62</v>
      </c>
      <c r="AL28" s="169">
        <v>1630</v>
      </c>
      <c r="AM28" s="169">
        <v>1876</v>
      </c>
      <c r="AN28" s="2"/>
      <c r="AO28" s="168">
        <v>2500000</v>
      </c>
      <c r="AP28" s="161">
        <f t="shared" si="0"/>
        <v>3022</v>
      </c>
      <c r="AQ28" s="170">
        <v>48</v>
      </c>
      <c r="AR28" s="170">
        <v>500000</v>
      </c>
      <c r="AS28" s="170">
        <v>1209</v>
      </c>
      <c r="AT28" s="2"/>
      <c r="AU28" s="168">
        <v>2500000</v>
      </c>
      <c r="AV28" s="162">
        <f t="shared" si="1"/>
        <v>1853</v>
      </c>
      <c r="AW28" s="169">
        <v>25</v>
      </c>
      <c r="AX28" s="169">
        <v>500000</v>
      </c>
      <c r="AY28" s="169">
        <v>909</v>
      </c>
      <c r="AZ28" s="2"/>
      <c r="BA28" s="168">
        <v>2500000</v>
      </c>
      <c r="BB28" s="162">
        <f t="shared" si="2"/>
        <v>3019</v>
      </c>
      <c r="BC28" s="169">
        <v>54</v>
      </c>
      <c r="BD28" s="169">
        <v>500000</v>
      </c>
      <c r="BE28" s="169">
        <v>980</v>
      </c>
      <c r="BF28" s="2"/>
    </row>
    <row r="29" spans="1:58" x14ac:dyDescent="0.2">
      <c r="A29" s="38"/>
      <c r="B29" s="11"/>
      <c r="C29" s="85"/>
      <c r="D29" s="92"/>
      <c r="E29" s="78" t="s">
        <v>101</v>
      </c>
      <c r="F29" s="79" t="s">
        <v>102</v>
      </c>
      <c r="G29" s="93"/>
      <c r="H29" s="117" t="s">
        <v>103</v>
      </c>
      <c r="I29" s="94"/>
      <c r="J29" s="95"/>
      <c r="K29" s="95"/>
      <c r="L29" s="95"/>
      <c r="M29" s="96"/>
      <c r="N29" s="95"/>
      <c r="O29" s="115" t="s">
        <v>104</v>
      </c>
      <c r="P29" s="93"/>
      <c r="Q29" s="24"/>
      <c r="R29" s="24"/>
      <c r="S29" s="24"/>
      <c r="T29" s="135">
        <v>3</v>
      </c>
      <c r="U29" s="143" t="s">
        <v>29</v>
      </c>
      <c r="V29" s="2"/>
      <c r="W29" s="2"/>
      <c r="X29" s="2"/>
      <c r="Y29" s="2"/>
      <c r="Z29" s="2"/>
      <c r="AA29" s="2"/>
      <c r="AB29" s="2"/>
      <c r="AC29" s="165">
        <v>3000000</v>
      </c>
      <c r="AD29" s="150">
        <f t="shared" si="3"/>
        <v>2003</v>
      </c>
      <c r="AE29" s="166">
        <v>50</v>
      </c>
      <c r="AF29" s="166">
        <v>1000000</v>
      </c>
      <c r="AG29" s="166">
        <v>1059</v>
      </c>
      <c r="AH29" s="3"/>
      <c r="AI29" s="168">
        <v>7060</v>
      </c>
      <c r="AJ29" s="162">
        <f t="shared" si="4"/>
        <v>1944</v>
      </c>
      <c r="AK29" s="169">
        <v>62</v>
      </c>
      <c r="AL29" s="169">
        <v>2120</v>
      </c>
      <c r="AM29" s="169">
        <v>1939</v>
      </c>
      <c r="AN29" s="2"/>
      <c r="AO29" s="168">
        <v>3000000</v>
      </c>
      <c r="AP29" s="161">
        <f t="shared" si="0"/>
        <v>2752</v>
      </c>
      <c r="AQ29" s="170">
        <v>79</v>
      </c>
      <c r="AR29" s="170">
        <v>1000000</v>
      </c>
      <c r="AS29" s="170">
        <v>1260</v>
      </c>
      <c r="AT29" s="2"/>
      <c r="AU29" s="168">
        <v>3000000</v>
      </c>
      <c r="AV29" s="162">
        <f t="shared" si="1"/>
        <v>1710</v>
      </c>
      <c r="AW29" s="169">
        <v>41</v>
      </c>
      <c r="AX29" s="169">
        <v>1000000</v>
      </c>
      <c r="AY29" s="169">
        <v>936</v>
      </c>
      <c r="AZ29" s="2"/>
      <c r="BA29" s="168">
        <v>3000000</v>
      </c>
      <c r="BB29" s="162">
        <f t="shared" si="2"/>
        <v>2765</v>
      </c>
      <c r="BC29" s="169">
        <v>92</v>
      </c>
      <c r="BD29" s="169">
        <v>1000000</v>
      </c>
      <c r="BE29" s="169">
        <v>1028</v>
      </c>
      <c r="BF29" s="2"/>
    </row>
    <row r="30" spans="1:58" x14ac:dyDescent="0.2">
      <c r="A30" s="38"/>
      <c r="B30" s="11"/>
      <c r="C30" s="85"/>
      <c r="D30" s="92"/>
      <c r="E30" s="86">
        <f>ROUNDDOWN(IF(E28=0,361,(VLOOKUP(E28,$AU$3:$AV$49,2))),0)</f>
        <v>1368</v>
      </c>
      <c r="F30" s="86">
        <f>ROUNDDOWN(IF(F28=0,547,(VLOOKUP(F28,$BA$3:$BB$39,2))),0)</f>
        <v>2123</v>
      </c>
      <c r="G30" s="91"/>
      <c r="H30" s="114">
        <f>ROUNDDOWN(IF(H28=0,241,(VLOOKUP(H28,$AO$3:$AP$44,2))),0)</f>
        <v>2093</v>
      </c>
      <c r="I30" s="86"/>
      <c r="J30" s="97"/>
      <c r="K30" s="97"/>
      <c r="L30" s="97"/>
      <c r="M30" s="97"/>
      <c r="N30" s="97"/>
      <c r="O30" s="116">
        <f>ROUNDDOWN(IF(O28=0,510,(VLOOKUP(O28,$AI$3:$AJ$32,2))),0)</f>
        <v>1292</v>
      </c>
      <c r="P30" s="91"/>
      <c r="Q30" s="24"/>
      <c r="R30" s="24"/>
      <c r="S30" s="24"/>
      <c r="T30" s="135">
        <v>4</v>
      </c>
      <c r="U30" s="143" t="s">
        <v>30</v>
      </c>
      <c r="V30" s="2"/>
      <c r="W30" s="2"/>
      <c r="X30" s="2"/>
      <c r="Y30" s="2"/>
      <c r="Z30" s="2"/>
      <c r="AA30" s="2"/>
      <c r="AB30" s="2"/>
      <c r="AC30" s="165">
        <v>4000000</v>
      </c>
      <c r="AD30" s="150">
        <f t="shared" si="3"/>
        <v>2018</v>
      </c>
      <c r="AE30" s="166">
        <v>51</v>
      </c>
      <c r="AF30" s="166">
        <v>1000000</v>
      </c>
      <c r="AG30" s="166">
        <v>1055</v>
      </c>
      <c r="AH30" s="3"/>
      <c r="AI30" s="168">
        <v>9180</v>
      </c>
      <c r="AJ30" s="162">
        <f t="shared" si="4"/>
        <v>2002</v>
      </c>
      <c r="AK30" s="169">
        <v>63</v>
      </c>
      <c r="AL30" s="169">
        <v>2750</v>
      </c>
      <c r="AM30" s="169">
        <v>1998</v>
      </c>
      <c r="AN30" s="2"/>
      <c r="AO30" s="168">
        <v>4000000</v>
      </c>
      <c r="AP30" s="161">
        <f t="shared" si="0"/>
        <v>2558</v>
      </c>
      <c r="AQ30" s="170">
        <v>66</v>
      </c>
      <c r="AR30" s="170">
        <v>1000000</v>
      </c>
      <c r="AS30" s="170">
        <v>1312</v>
      </c>
      <c r="AT30" s="2"/>
      <c r="AU30" s="168">
        <v>4000000</v>
      </c>
      <c r="AV30" s="162">
        <f t="shared" si="1"/>
        <v>1606</v>
      </c>
      <c r="AW30" s="169">
        <v>34</v>
      </c>
      <c r="AX30" s="169">
        <v>1000000</v>
      </c>
      <c r="AY30" s="169">
        <v>964</v>
      </c>
      <c r="AZ30" s="2"/>
      <c r="BA30" s="168">
        <v>4000000</v>
      </c>
      <c r="BB30" s="162">
        <f t="shared" si="2"/>
        <v>2572</v>
      </c>
      <c r="BC30" s="169">
        <v>79</v>
      </c>
      <c r="BD30" s="169">
        <v>1000000</v>
      </c>
      <c r="BE30" s="169">
        <v>1080</v>
      </c>
      <c r="BF30" s="2"/>
    </row>
    <row r="31" spans="1:58" x14ac:dyDescent="0.2">
      <c r="A31" s="38"/>
      <c r="B31" s="11"/>
      <c r="C31" s="85"/>
      <c r="D31" s="113" t="s">
        <v>45</v>
      </c>
      <c r="E31" s="79" t="s">
        <v>46</v>
      </c>
      <c r="F31" s="98"/>
      <c r="G31" s="79" t="s">
        <v>57</v>
      </c>
      <c r="H31" s="94"/>
      <c r="I31" s="94"/>
      <c r="J31" s="95"/>
      <c r="K31" s="95"/>
      <c r="L31" s="95"/>
      <c r="M31" s="95"/>
      <c r="N31" s="99" t="s">
        <v>44</v>
      </c>
      <c r="O31" s="100"/>
      <c r="P31" s="84" t="s">
        <v>58</v>
      </c>
      <c r="Q31" s="24"/>
      <c r="R31" s="24"/>
      <c r="S31" s="2"/>
      <c r="T31" s="135">
        <v>5</v>
      </c>
      <c r="U31" s="145" t="s">
        <v>31</v>
      </c>
      <c r="V31" s="2"/>
      <c r="W31" s="2"/>
      <c r="X31" s="2"/>
      <c r="Y31" s="2"/>
      <c r="Z31" s="2"/>
      <c r="AA31" s="2"/>
      <c r="AB31" s="2"/>
      <c r="AC31" s="165">
        <v>5000000</v>
      </c>
      <c r="AD31" s="150">
        <f t="shared" si="3"/>
        <v>2018</v>
      </c>
      <c r="AE31" s="166">
        <v>51</v>
      </c>
      <c r="AF31" s="166">
        <v>1000000</v>
      </c>
      <c r="AG31" s="166">
        <v>1055</v>
      </c>
      <c r="AH31" s="3"/>
      <c r="AI31" s="168">
        <v>11930</v>
      </c>
      <c r="AJ31" s="162">
        <f t="shared" si="4"/>
        <v>2068</v>
      </c>
      <c r="AK31" s="169">
        <v>62</v>
      </c>
      <c r="AL31" s="169">
        <v>3570</v>
      </c>
      <c r="AM31" s="169">
        <v>2065</v>
      </c>
      <c r="AN31" s="2"/>
      <c r="AO31" s="168">
        <v>5000000</v>
      </c>
      <c r="AP31" s="161">
        <f t="shared" si="0"/>
        <v>2405</v>
      </c>
      <c r="AQ31" s="170">
        <v>55</v>
      </c>
      <c r="AR31" s="170">
        <v>1000000</v>
      </c>
      <c r="AS31" s="170">
        <v>1367</v>
      </c>
      <c r="AT31" s="2"/>
      <c r="AU31" s="168">
        <v>5000000</v>
      </c>
      <c r="AV31" s="162">
        <f t="shared" si="1"/>
        <v>1536</v>
      </c>
      <c r="AW31" s="169">
        <v>29</v>
      </c>
      <c r="AX31" s="169">
        <v>1000000</v>
      </c>
      <c r="AY31" s="169">
        <v>989</v>
      </c>
      <c r="AZ31" s="2"/>
      <c r="BA31" s="168">
        <v>5000000</v>
      </c>
      <c r="BB31" s="162">
        <f t="shared" si="2"/>
        <v>2447</v>
      </c>
      <c r="BC31" s="169">
        <v>70</v>
      </c>
      <c r="BD31" s="169">
        <v>1000000</v>
      </c>
      <c r="BE31" s="169">
        <v>1125</v>
      </c>
      <c r="BF31" s="2"/>
    </row>
    <row r="32" spans="1:58" x14ac:dyDescent="0.2">
      <c r="A32" s="37"/>
      <c r="B32" s="26"/>
      <c r="C32" s="101"/>
      <c r="D32" s="114">
        <f>ROUNDDOWN(IF(D28=0,397,(VLOOKUP(D28,$AC$3:$AD$44,2))),0)</f>
        <v>1660</v>
      </c>
      <c r="E32" s="86">
        <f>ROUNDDOWN((E30+F30)/2,0)</f>
        <v>1745</v>
      </c>
      <c r="F32" s="102"/>
      <c r="G32" s="112">
        <f>ROUND(G28,0)</f>
        <v>94</v>
      </c>
      <c r="H32" s="86"/>
      <c r="I32" s="86"/>
      <c r="J32" s="97"/>
      <c r="K32" s="97"/>
      <c r="L32" s="97"/>
      <c r="M32" s="97"/>
      <c r="N32" s="86"/>
      <c r="O32" s="103">
        <f>ROUNDDOWN((H30*0.2)+(O30*0.8),0)</f>
        <v>1452</v>
      </c>
      <c r="P32" s="91">
        <f>ROUND(P28,0)</f>
        <v>944</v>
      </c>
      <c r="Q32" s="24"/>
      <c r="R32" s="24"/>
      <c r="S32" s="2"/>
      <c r="T32" s="2"/>
      <c r="U32" s="2"/>
      <c r="V32" s="2"/>
      <c r="W32" s="2"/>
      <c r="X32" s="2"/>
      <c r="Y32" s="2"/>
      <c r="Z32" s="2"/>
      <c r="AA32" s="2"/>
      <c r="AB32" s="2"/>
      <c r="AC32" s="165">
        <v>6000000</v>
      </c>
      <c r="AD32" s="150">
        <f t="shared" si="3"/>
        <v>1683</v>
      </c>
      <c r="AE32" s="166">
        <v>50</v>
      </c>
      <c r="AF32" s="166">
        <v>2000000</v>
      </c>
      <c r="AG32" s="166">
        <v>1211</v>
      </c>
      <c r="AH32" s="3"/>
      <c r="AI32" s="168">
        <v>15500</v>
      </c>
      <c r="AJ32" s="162">
        <f t="shared" si="4"/>
        <v>2335</v>
      </c>
      <c r="AK32" s="169">
        <v>0</v>
      </c>
      <c r="AL32" s="169">
        <v>1</v>
      </c>
      <c r="AM32" s="169">
        <v>2335</v>
      </c>
      <c r="AN32" s="2"/>
      <c r="AO32" s="168">
        <v>6000000</v>
      </c>
      <c r="AP32" s="161">
        <f t="shared" si="0"/>
        <v>2289</v>
      </c>
      <c r="AQ32" s="170">
        <v>92</v>
      </c>
      <c r="AR32" s="170">
        <v>2000000</v>
      </c>
      <c r="AS32" s="170">
        <v>1421</v>
      </c>
      <c r="AT32" s="2"/>
      <c r="AU32" s="168">
        <v>6000000</v>
      </c>
      <c r="AV32" s="162">
        <f t="shared" si="1"/>
        <v>1465</v>
      </c>
      <c r="AW32" s="169">
        <v>47</v>
      </c>
      <c r="AX32" s="169">
        <v>2000000</v>
      </c>
      <c r="AY32" s="169">
        <v>1022</v>
      </c>
      <c r="AZ32" s="2"/>
      <c r="BA32" s="168">
        <v>6000000</v>
      </c>
      <c r="BB32" s="162">
        <f t="shared" si="2"/>
        <v>2331</v>
      </c>
      <c r="BC32" s="169">
        <v>122</v>
      </c>
      <c r="BD32" s="169">
        <v>2000000</v>
      </c>
      <c r="BE32" s="169">
        <v>1179</v>
      </c>
      <c r="BF32" s="2"/>
    </row>
    <row r="33" spans="1:58" x14ac:dyDescent="0.2">
      <c r="A33" s="30" t="s">
        <v>83</v>
      </c>
      <c r="B33" s="2"/>
      <c r="C33" s="76"/>
      <c r="D33" s="77"/>
      <c r="E33" s="33" t="s">
        <v>32</v>
      </c>
      <c r="F33" s="104" t="s">
        <v>35</v>
      </c>
      <c r="G33" s="104" t="s">
        <v>107</v>
      </c>
      <c r="H33" s="11"/>
      <c r="I33" s="105"/>
      <c r="J33" s="106" t="s">
        <v>33</v>
      </c>
      <c r="K33" s="107"/>
      <c r="L33" s="107"/>
      <c r="M33" s="11"/>
      <c r="N33" s="33" t="s">
        <v>34</v>
      </c>
      <c r="O33" s="76" t="str">
        <f>VLOOKUP(C6,T27:U31,2)</f>
        <v>土木一式</v>
      </c>
      <c r="P33" s="85"/>
      <c r="Q33" s="24"/>
      <c r="R33" s="24"/>
      <c r="S33" s="2"/>
      <c r="T33" s="2"/>
      <c r="U33" s="2"/>
      <c r="V33" s="2"/>
      <c r="W33" s="2"/>
      <c r="X33" s="2"/>
      <c r="Y33" s="2"/>
      <c r="Z33" s="2"/>
      <c r="AA33" s="2"/>
      <c r="AB33" s="2"/>
      <c r="AC33" s="165">
        <v>8000000</v>
      </c>
      <c r="AD33" s="150">
        <f t="shared" si="3"/>
        <v>1759</v>
      </c>
      <c r="AE33" s="166">
        <v>64</v>
      </c>
      <c r="AF33" s="166">
        <v>2000000</v>
      </c>
      <c r="AG33" s="166">
        <v>1155</v>
      </c>
      <c r="AH33" s="3"/>
      <c r="AI33" s="2"/>
      <c r="AJ33" s="2"/>
      <c r="AK33" s="2"/>
      <c r="AL33" s="2"/>
      <c r="AM33" s="2"/>
      <c r="AN33" s="2"/>
      <c r="AO33" s="168">
        <v>8000000</v>
      </c>
      <c r="AP33" s="161">
        <f t="shared" si="0"/>
        <v>2197</v>
      </c>
      <c r="AQ33" s="170">
        <v>75</v>
      </c>
      <c r="AR33" s="170">
        <v>2000000</v>
      </c>
      <c r="AS33" s="170">
        <v>1489</v>
      </c>
      <c r="AT33" s="2"/>
      <c r="AU33" s="168">
        <v>8000000</v>
      </c>
      <c r="AV33" s="162">
        <f t="shared" si="1"/>
        <v>1422</v>
      </c>
      <c r="AW33" s="169">
        <v>39</v>
      </c>
      <c r="AX33" s="169">
        <v>2000000</v>
      </c>
      <c r="AY33" s="169">
        <v>1054</v>
      </c>
      <c r="AZ33" s="2"/>
      <c r="BA33" s="168">
        <v>8000000</v>
      </c>
      <c r="BB33" s="162">
        <f t="shared" si="2"/>
        <v>2233</v>
      </c>
      <c r="BC33" s="169">
        <v>104</v>
      </c>
      <c r="BD33" s="169">
        <v>2000000</v>
      </c>
      <c r="BE33" s="169">
        <v>1251</v>
      </c>
      <c r="BF33" s="2"/>
    </row>
    <row r="34" spans="1:58" x14ac:dyDescent="0.2">
      <c r="A34" s="37"/>
      <c r="B34" s="26"/>
      <c r="C34" s="26"/>
      <c r="D34" s="101">
        <f>ROUND((0.25*D32)+(0.15*E32)+(0.2*G32)+(0.25*O32)+(0.15*P32),0)</f>
        <v>1200</v>
      </c>
      <c r="E34" s="37">
        <f>IF($C$9=1,100,0)</f>
        <v>100</v>
      </c>
      <c r="F34" s="67">
        <f>IF($E$9=1,8,0)</f>
        <v>0</v>
      </c>
      <c r="G34" s="67">
        <f>IF($G$9=1,4,IF($G$9=2,2,0))</f>
        <v>0</v>
      </c>
      <c r="H34" s="44"/>
      <c r="I34" s="37"/>
      <c r="J34" s="26"/>
      <c r="K34" s="26"/>
      <c r="L34" s="26"/>
      <c r="M34" s="26">
        <f>D34+E34+F34+G34</f>
        <v>1300</v>
      </c>
      <c r="N34" s="37"/>
      <c r="O34" s="26"/>
      <c r="P34" s="108" t="str">
        <f>IF(C6=0,0,VLOOKUP(M34,V1:AA20,C6+1))</f>
        <v>Ａ</v>
      </c>
      <c r="Q34" s="2"/>
      <c r="R34" s="2"/>
      <c r="S34" s="2"/>
      <c r="T34" s="2"/>
      <c r="U34" s="2"/>
      <c r="V34" s="2"/>
      <c r="W34" s="2"/>
      <c r="X34" s="2"/>
      <c r="Y34" s="2"/>
      <c r="Z34" s="2"/>
      <c r="AA34" s="2"/>
      <c r="AB34" s="2"/>
      <c r="AC34" s="165">
        <v>10000000</v>
      </c>
      <c r="AD34" s="150">
        <f t="shared" si="3"/>
        <v>1750</v>
      </c>
      <c r="AE34" s="166">
        <v>62</v>
      </c>
      <c r="AF34" s="166">
        <v>2000000</v>
      </c>
      <c r="AG34" s="166">
        <v>1165</v>
      </c>
      <c r="AH34" s="3"/>
      <c r="AI34" s="2"/>
      <c r="AJ34" s="2"/>
      <c r="AK34" s="2"/>
      <c r="AL34" s="2"/>
      <c r="AM34" s="2"/>
      <c r="AN34" s="2"/>
      <c r="AO34" s="168">
        <v>10000000</v>
      </c>
      <c r="AP34" s="161">
        <f t="shared" si="0"/>
        <v>2143</v>
      </c>
      <c r="AQ34" s="170">
        <v>63</v>
      </c>
      <c r="AR34" s="170">
        <v>2000000</v>
      </c>
      <c r="AS34" s="170">
        <v>1549</v>
      </c>
      <c r="AT34" s="2"/>
      <c r="AU34" s="168">
        <v>10000000</v>
      </c>
      <c r="AV34" s="162">
        <f t="shared" si="1"/>
        <v>1395</v>
      </c>
      <c r="AW34" s="169">
        <v>33</v>
      </c>
      <c r="AX34" s="169">
        <v>2000000</v>
      </c>
      <c r="AY34" s="169">
        <v>1084</v>
      </c>
      <c r="AZ34" s="2"/>
      <c r="BA34" s="168">
        <v>10000000</v>
      </c>
      <c r="BB34" s="162">
        <f t="shared" si="2"/>
        <v>2184</v>
      </c>
      <c r="BC34" s="169">
        <v>93</v>
      </c>
      <c r="BD34" s="169">
        <v>2000000</v>
      </c>
      <c r="BE34" s="169">
        <v>1306</v>
      </c>
      <c r="BF34" s="2"/>
    </row>
    <row r="35" spans="1:58"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165">
        <v>12000000</v>
      </c>
      <c r="AD35" s="150">
        <f t="shared" si="3"/>
        <v>1683</v>
      </c>
      <c r="AE35" s="166">
        <v>64</v>
      </c>
      <c r="AF35" s="166">
        <v>3000000</v>
      </c>
      <c r="AG35" s="166">
        <v>1281</v>
      </c>
      <c r="AH35" s="3"/>
      <c r="AI35" s="2"/>
      <c r="AJ35" s="2"/>
      <c r="AK35" s="2"/>
      <c r="AL35" s="2"/>
      <c r="AM35" s="2"/>
      <c r="AN35" s="2"/>
      <c r="AO35" s="168">
        <v>12000000</v>
      </c>
      <c r="AP35" s="161">
        <f t="shared" si="0"/>
        <v>2112</v>
      </c>
      <c r="AQ35" s="170">
        <v>81</v>
      </c>
      <c r="AR35" s="170">
        <v>3000000</v>
      </c>
      <c r="AS35" s="170">
        <v>1603</v>
      </c>
      <c r="AT35" s="2"/>
      <c r="AU35" s="168">
        <v>12000000</v>
      </c>
      <c r="AV35" s="162">
        <f t="shared" si="1"/>
        <v>1378</v>
      </c>
      <c r="AW35" s="169">
        <v>42</v>
      </c>
      <c r="AX35" s="169">
        <v>3000000</v>
      </c>
      <c r="AY35" s="169">
        <v>1114</v>
      </c>
      <c r="AZ35" s="2"/>
      <c r="BA35" s="168">
        <v>12000000</v>
      </c>
      <c r="BB35" s="162">
        <f t="shared" si="2"/>
        <v>2146</v>
      </c>
      <c r="BC35" s="169">
        <v>123</v>
      </c>
      <c r="BD35" s="169">
        <v>3000000</v>
      </c>
      <c r="BE35" s="169">
        <v>1372</v>
      </c>
      <c r="BF35" s="2"/>
    </row>
    <row r="36" spans="1:58" x14ac:dyDescent="0.2">
      <c r="A36" s="173" t="s">
        <v>74</v>
      </c>
      <c r="B36" s="172"/>
      <c r="C36" s="2"/>
      <c r="D36" s="2"/>
      <c r="E36" s="2"/>
      <c r="F36" s="2"/>
      <c r="G36" s="2"/>
      <c r="H36" s="2"/>
      <c r="I36" s="2"/>
      <c r="J36" s="2"/>
      <c r="K36" s="2"/>
      <c r="L36" s="2"/>
      <c r="M36" s="2"/>
      <c r="N36" s="2"/>
      <c r="O36" s="2"/>
      <c r="P36" s="2"/>
      <c r="Q36" s="2"/>
      <c r="R36" s="2"/>
      <c r="S36" s="2"/>
      <c r="T36" s="2"/>
      <c r="U36" s="2"/>
      <c r="V36" s="2"/>
      <c r="W36" s="2"/>
      <c r="X36" s="2"/>
      <c r="Y36" s="2"/>
      <c r="Z36" s="2"/>
      <c r="AA36" s="2"/>
      <c r="AB36" s="2"/>
      <c r="AC36" s="165">
        <v>15000000</v>
      </c>
      <c r="AD36" s="150">
        <f t="shared" ref="AD36:AD44" si="6">TRUNC(AE36*$D$28/AF36+AG36)</f>
        <v>1660</v>
      </c>
      <c r="AE36" s="166">
        <v>76</v>
      </c>
      <c r="AF36" s="166">
        <v>5000000</v>
      </c>
      <c r="AG36" s="166">
        <v>1373</v>
      </c>
      <c r="AH36" s="3"/>
      <c r="AI36" s="2"/>
      <c r="AJ36" s="2"/>
      <c r="AK36" s="2"/>
      <c r="AL36" s="2"/>
      <c r="AM36" s="2"/>
      <c r="AN36" s="2"/>
      <c r="AO36" s="168">
        <v>15000000</v>
      </c>
      <c r="AP36" s="161">
        <f t="shared" ref="AP36:AP44" si="7">TRUNC(AQ36*$H$28/AR36+AS36)</f>
        <v>2093</v>
      </c>
      <c r="AQ36" s="170">
        <v>110</v>
      </c>
      <c r="AR36" s="170">
        <v>5000000</v>
      </c>
      <c r="AS36" s="170">
        <v>1678</v>
      </c>
      <c r="AT36" s="2"/>
      <c r="AU36" s="168">
        <v>15000000</v>
      </c>
      <c r="AV36" s="162">
        <f t="shared" ref="AV36:AV49" si="8">TRUNC(AW36*$E$28/AX36+AY36)</f>
        <v>1368</v>
      </c>
      <c r="AW36" s="169">
        <v>57</v>
      </c>
      <c r="AX36" s="169">
        <v>5000000</v>
      </c>
      <c r="AY36" s="169">
        <v>1153</v>
      </c>
      <c r="AZ36" s="2"/>
      <c r="BA36" s="168">
        <v>15000000</v>
      </c>
      <c r="BB36" s="162">
        <f>TRUNC(BC36*$F$28/BD36+BE36)</f>
        <v>2123</v>
      </c>
      <c r="BC36" s="169">
        <v>175</v>
      </c>
      <c r="BD36" s="169">
        <v>5000000</v>
      </c>
      <c r="BE36" s="169">
        <v>1462</v>
      </c>
      <c r="BF36" s="2"/>
    </row>
    <row r="37" spans="1:58" x14ac:dyDescent="0.2">
      <c r="A37" s="174" t="s">
        <v>109</v>
      </c>
      <c r="B37" s="7"/>
      <c r="C37" s="2"/>
      <c r="D37" s="2"/>
      <c r="E37" s="2"/>
      <c r="F37" s="2"/>
      <c r="G37" s="2"/>
      <c r="H37" s="2"/>
      <c r="I37" s="2"/>
      <c r="J37" s="2"/>
      <c r="K37" s="2"/>
      <c r="L37" s="2"/>
      <c r="M37" s="2"/>
      <c r="N37" s="2"/>
      <c r="O37" s="2"/>
      <c r="P37" s="2"/>
      <c r="Q37" s="2"/>
      <c r="R37" s="2"/>
      <c r="S37" s="2"/>
      <c r="T37" s="2"/>
      <c r="U37" s="2"/>
      <c r="V37" s="2"/>
      <c r="W37" s="2"/>
      <c r="X37" s="2"/>
      <c r="Y37" s="2"/>
      <c r="Z37" s="2"/>
      <c r="AA37" s="2"/>
      <c r="AB37" s="2"/>
      <c r="AC37" s="165">
        <v>20000000</v>
      </c>
      <c r="AD37" s="150">
        <f t="shared" si="6"/>
        <v>1660</v>
      </c>
      <c r="AE37" s="166">
        <v>76</v>
      </c>
      <c r="AF37" s="166">
        <v>5000000</v>
      </c>
      <c r="AG37" s="166">
        <v>1373</v>
      </c>
      <c r="AH37" s="3"/>
      <c r="AI37" s="2"/>
      <c r="AJ37" s="2"/>
      <c r="AK37" s="2"/>
      <c r="AL37" s="2"/>
      <c r="AM37" s="2"/>
      <c r="AN37" s="2"/>
      <c r="AO37" s="168">
        <v>20000000</v>
      </c>
      <c r="AP37" s="161">
        <f t="shared" si="7"/>
        <v>2097</v>
      </c>
      <c r="AQ37" s="170">
        <v>90</v>
      </c>
      <c r="AR37" s="170">
        <v>5000000</v>
      </c>
      <c r="AS37" s="170">
        <v>1758</v>
      </c>
      <c r="AT37" s="2"/>
      <c r="AU37" s="168">
        <v>20000000</v>
      </c>
      <c r="AV37" s="162">
        <f t="shared" si="8"/>
        <v>1370</v>
      </c>
      <c r="AW37" s="169">
        <v>47</v>
      </c>
      <c r="AX37" s="169">
        <v>5000000</v>
      </c>
      <c r="AY37" s="169">
        <v>1193</v>
      </c>
      <c r="AZ37" s="2"/>
      <c r="BA37" s="168">
        <v>20000000</v>
      </c>
      <c r="BB37" s="162">
        <f>TRUNC(BC37*$F$28/BD37+BE37)</f>
        <v>2128</v>
      </c>
      <c r="BC37" s="169">
        <v>151</v>
      </c>
      <c r="BD37" s="169">
        <v>5000000</v>
      </c>
      <c r="BE37" s="169">
        <v>1558</v>
      </c>
      <c r="BF37" s="2"/>
    </row>
    <row r="38" spans="1:58" x14ac:dyDescent="0.2">
      <c r="A38" s="174" t="s">
        <v>116</v>
      </c>
      <c r="B38" s="7"/>
      <c r="C38" s="2"/>
      <c r="D38" s="2"/>
      <c r="E38" s="2"/>
      <c r="F38" s="2"/>
      <c r="G38" s="2"/>
      <c r="H38" s="2"/>
      <c r="I38" s="2"/>
      <c r="J38" s="2"/>
      <c r="K38" s="2"/>
      <c r="L38" s="2"/>
      <c r="M38" s="2"/>
      <c r="N38" s="2"/>
      <c r="O38" s="2"/>
      <c r="P38" s="2"/>
      <c r="Q38" s="2"/>
      <c r="R38" s="2"/>
      <c r="S38" s="2"/>
      <c r="T38" s="2"/>
      <c r="U38" s="2"/>
      <c r="V38" s="2"/>
      <c r="W38" s="2"/>
      <c r="X38" s="2"/>
      <c r="Y38" s="2"/>
      <c r="Z38" s="2"/>
      <c r="AA38" s="2"/>
      <c r="AB38" s="2"/>
      <c r="AC38" s="165">
        <v>25000000</v>
      </c>
      <c r="AD38" s="150">
        <f t="shared" si="6"/>
        <v>1661</v>
      </c>
      <c r="AE38" s="166">
        <v>75</v>
      </c>
      <c r="AF38" s="166">
        <v>5000000</v>
      </c>
      <c r="AG38" s="166">
        <v>1378</v>
      </c>
      <c r="AH38" s="3"/>
      <c r="AI38" s="2"/>
      <c r="AJ38" s="2"/>
      <c r="AK38" s="2"/>
      <c r="AL38" s="2"/>
      <c r="AM38" s="2"/>
      <c r="AN38" s="2"/>
      <c r="AO38" s="168">
        <v>25000000</v>
      </c>
      <c r="AP38" s="161">
        <f t="shared" si="7"/>
        <v>2115</v>
      </c>
      <c r="AQ38" s="170">
        <v>76</v>
      </c>
      <c r="AR38" s="170">
        <v>5000000</v>
      </c>
      <c r="AS38" s="170">
        <v>1828</v>
      </c>
      <c r="AT38" s="2"/>
      <c r="AU38" s="168">
        <v>25000000</v>
      </c>
      <c r="AV38" s="162">
        <f t="shared" si="8"/>
        <v>1380</v>
      </c>
      <c r="AW38" s="169">
        <v>39</v>
      </c>
      <c r="AX38" s="169">
        <v>5000000</v>
      </c>
      <c r="AY38" s="169">
        <v>1233</v>
      </c>
      <c r="AZ38" s="2"/>
      <c r="BA38" s="168">
        <v>25000000</v>
      </c>
      <c r="BB38" s="162">
        <f>TRUNC(BC38*$F$28/BD38+BE38)</f>
        <v>2149</v>
      </c>
      <c r="BC38" s="169">
        <v>134</v>
      </c>
      <c r="BD38" s="169">
        <v>5000000</v>
      </c>
      <c r="BE38" s="169">
        <v>1643</v>
      </c>
      <c r="BF38" s="2"/>
    </row>
    <row r="39" spans="1:58" x14ac:dyDescent="0.2">
      <c r="A39" s="174" t="s">
        <v>117</v>
      </c>
      <c r="B39" s="7"/>
      <c r="C39" s="171"/>
      <c r="D39" s="171"/>
      <c r="E39" s="171"/>
      <c r="F39" s="171"/>
      <c r="G39" s="171"/>
      <c r="H39" s="171"/>
      <c r="I39" s="2"/>
      <c r="J39" s="2"/>
      <c r="K39" s="2"/>
      <c r="L39" s="2"/>
      <c r="M39" s="2"/>
      <c r="N39" s="2"/>
      <c r="O39" s="2"/>
      <c r="P39" s="2"/>
      <c r="Q39" s="2"/>
      <c r="R39" s="2"/>
      <c r="S39" s="2"/>
      <c r="T39" s="2"/>
      <c r="U39" s="2"/>
      <c r="V39" s="2"/>
      <c r="W39" s="2"/>
      <c r="X39" s="2"/>
      <c r="Y39" s="2"/>
      <c r="Z39" s="2"/>
      <c r="AA39" s="2"/>
      <c r="AB39" s="2"/>
      <c r="AC39" s="165">
        <v>30000000</v>
      </c>
      <c r="AD39" s="150">
        <f t="shared" si="6"/>
        <v>1729</v>
      </c>
      <c r="AE39" s="166">
        <v>89</v>
      </c>
      <c r="AF39" s="166">
        <v>10000000</v>
      </c>
      <c r="AG39" s="166">
        <v>1561</v>
      </c>
      <c r="AH39" s="3"/>
      <c r="AI39" s="2"/>
      <c r="AJ39" s="2"/>
      <c r="AK39" s="2"/>
      <c r="AL39" s="2"/>
      <c r="AM39" s="2"/>
      <c r="AN39" s="2"/>
      <c r="AO39" s="168">
        <v>30000000</v>
      </c>
      <c r="AP39" s="161">
        <f t="shared" si="7"/>
        <v>2143</v>
      </c>
      <c r="AQ39" s="170">
        <v>126</v>
      </c>
      <c r="AR39" s="170">
        <v>10000000</v>
      </c>
      <c r="AS39" s="170">
        <v>1906</v>
      </c>
      <c r="AT39" s="2"/>
      <c r="AU39" s="168">
        <v>30000000</v>
      </c>
      <c r="AV39" s="162">
        <f t="shared" si="8"/>
        <v>1393</v>
      </c>
      <c r="AW39" s="169">
        <v>66</v>
      </c>
      <c r="AX39" s="169">
        <v>10000000</v>
      </c>
      <c r="AY39" s="169">
        <v>1269</v>
      </c>
      <c r="AZ39" s="2"/>
      <c r="BA39" s="168">
        <v>30000000</v>
      </c>
      <c r="BB39" s="162">
        <f>TRUNC(BC39*$F$28/BD39+BE39)</f>
        <v>2447</v>
      </c>
      <c r="BC39" s="169">
        <v>0</v>
      </c>
      <c r="BD39" s="169">
        <v>1</v>
      </c>
      <c r="BE39" s="169">
        <v>2447</v>
      </c>
      <c r="BF39" s="2"/>
    </row>
    <row r="40" spans="1:58" x14ac:dyDescent="0.2">
      <c r="A40" s="174" t="s">
        <v>108</v>
      </c>
      <c r="B40" s="7"/>
      <c r="C40" s="171"/>
      <c r="D40" s="171"/>
      <c r="E40" s="171"/>
      <c r="F40" s="171"/>
      <c r="G40" s="2"/>
      <c r="H40" s="2"/>
      <c r="I40" s="2"/>
      <c r="J40" s="2"/>
      <c r="K40" s="2"/>
      <c r="L40" s="2"/>
      <c r="M40" s="2"/>
      <c r="N40" s="2"/>
      <c r="O40" s="2"/>
      <c r="P40" s="2"/>
      <c r="Q40" s="2"/>
      <c r="R40" s="2"/>
      <c r="S40" s="2"/>
      <c r="T40" s="2"/>
      <c r="U40" s="2"/>
      <c r="V40" s="2"/>
      <c r="W40" s="2"/>
      <c r="X40" s="2"/>
      <c r="Y40" s="2"/>
      <c r="Z40" s="2"/>
      <c r="AA40" s="2"/>
      <c r="AB40" s="2"/>
      <c r="AC40" s="165">
        <v>40000000</v>
      </c>
      <c r="AD40" s="150">
        <f t="shared" si="6"/>
        <v>1729</v>
      </c>
      <c r="AE40" s="166">
        <v>89</v>
      </c>
      <c r="AF40" s="166">
        <v>10000000</v>
      </c>
      <c r="AG40" s="166">
        <v>1561</v>
      </c>
      <c r="AH40" s="3"/>
      <c r="AI40" s="2"/>
      <c r="AJ40" s="2"/>
      <c r="AK40" s="2"/>
      <c r="AL40" s="2"/>
      <c r="AM40" s="2"/>
      <c r="AN40" s="2"/>
      <c r="AO40" s="168">
        <v>40000000</v>
      </c>
      <c r="AP40" s="161">
        <f t="shared" si="7"/>
        <v>2190</v>
      </c>
      <c r="AQ40" s="170">
        <v>104</v>
      </c>
      <c r="AR40" s="170">
        <v>10000000</v>
      </c>
      <c r="AS40" s="170">
        <v>1994</v>
      </c>
      <c r="AT40" s="2"/>
      <c r="AU40" s="168">
        <v>40000000</v>
      </c>
      <c r="AV40" s="162">
        <f t="shared" si="8"/>
        <v>1421</v>
      </c>
      <c r="AW40" s="169">
        <v>53</v>
      </c>
      <c r="AX40" s="169">
        <v>10000000</v>
      </c>
      <c r="AY40" s="169">
        <v>1321</v>
      </c>
      <c r="AZ40" s="2"/>
      <c r="BA40" s="2"/>
      <c r="BB40" s="2"/>
      <c r="BC40" s="2"/>
      <c r="BD40" s="2"/>
      <c r="BE40" s="2"/>
      <c r="BF40" s="2"/>
    </row>
    <row r="41" spans="1:58" x14ac:dyDescent="0.2">
      <c r="A41" s="174"/>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165">
        <v>50000000</v>
      </c>
      <c r="AD41" s="150">
        <f t="shared" si="6"/>
        <v>1732</v>
      </c>
      <c r="AE41" s="166">
        <v>88</v>
      </c>
      <c r="AF41" s="166">
        <v>10000000</v>
      </c>
      <c r="AG41" s="166">
        <v>1566</v>
      </c>
      <c r="AH41" s="3"/>
      <c r="AI41" s="2"/>
      <c r="AJ41" s="2"/>
      <c r="AK41" s="2"/>
      <c r="AL41" s="2"/>
      <c r="AM41" s="2"/>
      <c r="AN41" s="2"/>
      <c r="AO41" s="168">
        <v>50000000</v>
      </c>
      <c r="AP41" s="161">
        <f t="shared" si="7"/>
        <v>2243</v>
      </c>
      <c r="AQ41" s="170">
        <v>87</v>
      </c>
      <c r="AR41" s="170">
        <v>10000000</v>
      </c>
      <c r="AS41" s="170">
        <v>2079</v>
      </c>
      <c r="AT41" s="2"/>
      <c r="AU41" s="168">
        <v>50000000</v>
      </c>
      <c r="AV41" s="162">
        <f t="shared" si="8"/>
        <v>1442</v>
      </c>
      <c r="AW41" s="169">
        <v>46</v>
      </c>
      <c r="AX41" s="169">
        <v>10000000</v>
      </c>
      <c r="AY41" s="169">
        <v>1356</v>
      </c>
      <c r="AZ41" s="2"/>
      <c r="BA41" s="2"/>
      <c r="BB41" s="2"/>
      <c r="BC41" s="2"/>
      <c r="BD41" s="2"/>
      <c r="BE41" s="2"/>
      <c r="BF41" s="2"/>
    </row>
    <row r="42" spans="1:58"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165">
        <v>60000000</v>
      </c>
      <c r="AD42" s="150">
        <f t="shared" si="6"/>
        <v>1886</v>
      </c>
      <c r="AE42" s="166">
        <v>101</v>
      </c>
      <c r="AF42" s="166">
        <v>20000000</v>
      </c>
      <c r="AG42" s="166">
        <v>1791</v>
      </c>
      <c r="AH42" s="3"/>
      <c r="AI42" s="2"/>
      <c r="AJ42" s="2"/>
      <c r="AK42" s="2"/>
      <c r="AL42" s="2"/>
      <c r="AM42" s="2"/>
      <c r="AN42" s="2"/>
      <c r="AO42" s="168">
        <v>60000000</v>
      </c>
      <c r="AP42" s="161">
        <f t="shared" si="7"/>
        <v>2302</v>
      </c>
      <c r="AQ42" s="170">
        <v>145</v>
      </c>
      <c r="AR42" s="170">
        <v>20000000</v>
      </c>
      <c r="AS42" s="170">
        <v>2166</v>
      </c>
      <c r="AT42" s="2"/>
      <c r="AU42" s="168">
        <v>60000000</v>
      </c>
      <c r="AV42" s="162">
        <f t="shared" si="8"/>
        <v>1477</v>
      </c>
      <c r="AW42" s="169">
        <v>75</v>
      </c>
      <c r="AX42" s="169">
        <v>20000000</v>
      </c>
      <c r="AY42" s="169">
        <v>1407</v>
      </c>
      <c r="AZ42" s="2"/>
      <c r="BA42" s="2"/>
      <c r="BB42" s="2"/>
      <c r="BC42" s="2"/>
      <c r="BD42" s="2"/>
      <c r="BE42" s="2"/>
      <c r="BF42" s="2"/>
    </row>
    <row r="43" spans="1:58"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165">
        <v>80000000</v>
      </c>
      <c r="AD43" s="150">
        <f t="shared" si="6"/>
        <v>1846</v>
      </c>
      <c r="AE43" s="166">
        <v>114</v>
      </c>
      <c r="AF43" s="166">
        <v>20000000</v>
      </c>
      <c r="AG43" s="166">
        <v>1739</v>
      </c>
      <c r="AH43" s="3"/>
      <c r="AI43" s="2"/>
      <c r="AJ43" s="2"/>
      <c r="AK43" s="2"/>
      <c r="AL43" s="2"/>
      <c r="AM43" s="2"/>
      <c r="AN43" s="2"/>
      <c r="AO43" s="168">
        <v>80000000</v>
      </c>
      <c r="AP43" s="161">
        <f t="shared" si="7"/>
        <v>2382</v>
      </c>
      <c r="AQ43" s="170">
        <v>119</v>
      </c>
      <c r="AR43" s="170">
        <v>20000000</v>
      </c>
      <c r="AS43" s="170">
        <v>2270</v>
      </c>
      <c r="AT43" s="2"/>
      <c r="AU43" s="168">
        <v>80000000</v>
      </c>
      <c r="AV43" s="162">
        <f t="shared" si="8"/>
        <v>1520</v>
      </c>
      <c r="AW43" s="169">
        <v>61</v>
      </c>
      <c r="AX43" s="169">
        <v>20000000</v>
      </c>
      <c r="AY43" s="169">
        <v>1463</v>
      </c>
      <c r="AZ43" s="2"/>
      <c r="BA43" s="2"/>
      <c r="BB43" s="2"/>
      <c r="BC43" s="2"/>
      <c r="BD43" s="2"/>
      <c r="BE43" s="2"/>
      <c r="BF43" s="2"/>
    </row>
    <row r="44" spans="1:58"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165">
        <v>100000000</v>
      </c>
      <c r="AD44" s="150">
        <f t="shared" si="6"/>
        <v>2309</v>
      </c>
      <c r="AE44" s="166">
        <v>0</v>
      </c>
      <c r="AF44" s="166">
        <v>1</v>
      </c>
      <c r="AG44" s="166">
        <v>2309</v>
      </c>
      <c r="AH44" s="4"/>
      <c r="AI44" s="2"/>
      <c r="AJ44" s="2"/>
      <c r="AK44" s="2"/>
      <c r="AL44" s="2"/>
      <c r="AM44" s="2"/>
      <c r="AN44" s="2"/>
      <c r="AO44" s="168">
        <v>100000000</v>
      </c>
      <c r="AP44" s="161">
        <f t="shared" si="7"/>
        <v>2865</v>
      </c>
      <c r="AQ44" s="170">
        <v>0</v>
      </c>
      <c r="AR44" s="170">
        <v>1</v>
      </c>
      <c r="AS44" s="170">
        <v>2865</v>
      </c>
      <c r="AT44" s="2"/>
      <c r="AU44" s="168">
        <v>100000000</v>
      </c>
      <c r="AV44" s="162">
        <f t="shared" si="8"/>
        <v>1553</v>
      </c>
      <c r="AW44" s="169">
        <v>53</v>
      </c>
      <c r="AX44" s="169">
        <v>20000000</v>
      </c>
      <c r="AY44" s="169">
        <v>1503</v>
      </c>
      <c r="AZ44" s="2"/>
      <c r="BA44" s="2"/>
      <c r="BB44" s="2"/>
      <c r="BC44" s="2"/>
      <c r="BD44" s="2"/>
      <c r="BE44" s="2"/>
      <c r="BF44" s="2"/>
    </row>
    <row r="45" spans="1:58"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14"/>
      <c r="AD45" s="2"/>
      <c r="AE45" s="2"/>
      <c r="AF45" s="2"/>
      <c r="AG45" s="2"/>
      <c r="AH45" s="2"/>
      <c r="AI45" s="2"/>
      <c r="AJ45" s="2"/>
      <c r="AK45" s="2"/>
      <c r="AL45" s="2"/>
      <c r="AM45" s="2"/>
      <c r="AN45" s="2"/>
      <c r="AO45" s="2"/>
      <c r="AP45" s="2"/>
      <c r="AQ45" s="159"/>
      <c r="AR45" s="159"/>
      <c r="AS45" s="159"/>
      <c r="AT45" s="2"/>
      <c r="AU45" s="168">
        <v>120000000</v>
      </c>
      <c r="AV45" s="162">
        <f t="shared" si="8"/>
        <v>1598</v>
      </c>
      <c r="AW45" s="169">
        <v>66</v>
      </c>
      <c r="AX45" s="169">
        <v>30000000</v>
      </c>
      <c r="AY45" s="169">
        <v>1557</v>
      </c>
      <c r="AZ45" s="2"/>
      <c r="BA45" s="2"/>
      <c r="BB45" s="2"/>
      <c r="BC45" s="2"/>
      <c r="BD45" s="2"/>
      <c r="BE45" s="2"/>
      <c r="BF45" s="2"/>
    </row>
    <row r="46" spans="1:58"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14"/>
      <c r="AD46" s="2"/>
      <c r="AE46" s="2"/>
      <c r="AF46" s="2"/>
      <c r="AG46" s="2"/>
      <c r="AH46" s="2"/>
      <c r="AI46" s="164"/>
      <c r="AJ46" s="2"/>
      <c r="AK46" s="2"/>
      <c r="AL46" s="2"/>
      <c r="AM46" s="2"/>
      <c r="AN46" s="2"/>
      <c r="AO46" s="2"/>
      <c r="AP46" s="2"/>
      <c r="AQ46" s="159"/>
      <c r="AR46" s="159"/>
      <c r="AS46" s="159"/>
      <c r="AT46" s="2"/>
      <c r="AU46" s="168">
        <v>150000000</v>
      </c>
      <c r="AV46" s="162">
        <f t="shared" si="8"/>
        <v>1648</v>
      </c>
      <c r="AW46" s="169">
        <v>91</v>
      </c>
      <c r="AX46" s="169">
        <v>50000000</v>
      </c>
      <c r="AY46" s="169">
        <v>1614</v>
      </c>
      <c r="AZ46" s="2"/>
      <c r="BA46" s="2"/>
      <c r="BB46" s="2"/>
      <c r="BC46" s="2"/>
      <c r="BD46" s="2"/>
      <c r="BE46" s="2"/>
      <c r="BF46" s="2"/>
    </row>
    <row r="47" spans="1:58"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14"/>
      <c r="AD47" s="2"/>
      <c r="AE47" s="2"/>
      <c r="AF47" s="2"/>
      <c r="AG47" s="2"/>
      <c r="AH47" s="2"/>
      <c r="AI47" s="2"/>
      <c r="AJ47" s="2"/>
      <c r="AK47" s="2"/>
      <c r="AL47" s="2"/>
      <c r="AM47" s="2"/>
      <c r="AN47" s="2"/>
      <c r="AO47" s="2"/>
      <c r="AP47" s="2"/>
      <c r="AQ47" s="159"/>
      <c r="AR47" s="159"/>
      <c r="AS47" s="159"/>
      <c r="AT47" s="2"/>
      <c r="AU47" s="168">
        <v>200000000</v>
      </c>
      <c r="AV47" s="162">
        <f t="shared" si="8"/>
        <v>1713</v>
      </c>
      <c r="AW47" s="169">
        <v>73</v>
      </c>
      <c r="AX47" s="169">
        <v>50000000</v>
      </c>
      <c r="AY47" s="169">
        <v>1686</v>
      </c>
      <c r="AZ47" s="2"/>
      <c r="BA47" s="2"/>
      <c r="BB47" s="2"/>
      <c r="BC47" s="2"/>
      <c r="BD47" s="2"/>
      <c r="BE47" s="2"/>
      <c r="BF47" s="2"/>
    </row>
    <row r="48" spans="1:58"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159"/>
      <c r="AR48" s="159"/>
      <c r="AS48" s="159"/>
      <c r="AT48" s="2"/>
      <c r="AU48" s="168">
        <v>250000000</v>
      </c>
      <c r="AV48" s="162">
        <f t="shared" si="8"/>
        <v>1759</v>
      </c>
      <c r="AW48" s="169">
        <v>63</v>
      </c>
      <c r="AX48" s="169">
        <v>50000000</v>
      </c>
      <c r="AY48" s="169">
        <v>1736</v>
      </c>
      <c r="AZ48" s="2"/>
      <c r="BA48" s="2"/>
      <c r="BB48" s="2"/>
      <c r="BC48" s="2"/>
      <c r="BD48" s="2"/>
      <c r="BE48" s="2"/>
      <c r="BF48" s="2"/>
    </row>
    <row r="49" spans="1:58"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14"/>
      <c r="AD49" s="2"/>
      <c r="AE49" s="2"/>
      <c r="AF49" s="2"/>
      <c r="AG49" s="2"/>
      <c r="AH49" s="2"/>
      <c r="AI49" s="2"/>
      <c r="AJ49" s="2"/>
      <c r="AK49" s="2"/>
      <c r="AL49" s="2"/>
      <c r="AM49" s="2"/>
      <c r="AN49" s="2"/>
      <c r="AO49" s="2"/>
      <c r="AP49" s="2"/>
      <c r="AQ49" s="159"/>
      <c r="AR49" s="159"/>
      <c r="AS49" s="159"/>
      <c r="AT49" s="2"/>
      <c r="AU49" s="168">
        <v>300000000</v>
      </c>
      <c r="AV49" s="162">
        <f t="shared" si="8"/>
        <v>2114</v>
      </c>
      <c r="AW49" s="169">
        <v>0</v>
      </c>
      <c r="AX49" s="169">
        <v>1</v>
      </c>
      <c r="AY49" s="169">
        <v>2114</v>
      </c>
      <c r="AZ49" s="2"/>
      <c r="BA49" s="2"/>
      <c r="BB49" s="2"/>
      <c r="BC49" s="2"/>
      <c r="BD49" s="2"/>
      <c r="BE49" s="2"/>
      <c r="BF49" s="2"/>
    </row>
    <row r="50" spans="1:58"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159"/>
      <c r="AR50" s="159"/>
      <c r="AS50" s="159"/>
      <c r="AT50" s="2"/>
      <c r="AU50" s="2"/>
      <c r="AV50" s="2"/>
      <c r="AW50" s="2"/>
      <c r="AX50" s="2"/>
      <c r="AY50" s="2"/>
      <c r="AZ50" s="2"/>
      <c r="BA50" s="2"/>
      <c r="BB50" s="2"/>
      <c r="BC50" s="2"/>
      <c r="BD50" s="2"/>
      <c r="BE50" s="2"/>
      <c r="BF50" s="2"/>
    </row>
    <row r="51" spans="1:58" x14ac:dyDescent="0.2">
      <c r="AQ51" s="160"/>
      <c r="AR51" s="160"/>
      <c r="AS51" s="160"/>
      <c r="AU51" s="1"/>
      <c r="AV51" s="1"/>
      <c r="AW51" s="1"/>
      <c r="AX51" s="1"/>
      <c r="AY51" s="1"/>
      <c r="BD51" s="1"/>
      <c r="BE51" s="1"/>
    </row>
    <row r="52" spans="1:58" x14ac:dyDescent="0.2">
      <c r="AQ52" s="160"/>
      <c r="AR52" s="160"/>
      <c r="AS52" s="160"/>
      <c r="AU52" s="1"/>
      <c r="AV52" s="1"/>
      <c r="AW52" s="1"/>
      <c r="AX52" s="1"/>
      <c r="AY52" s="1"/>
      <c r="BD52" s="1"/>
      <c r="BE52" s="1"/>
    </row>
    <row r="53" spans="1:58" x14ac:dyDescent="0.2">
      <c r="AQ53" s="160"/>
      <c r="AR53" s="160"/>
      <c r="AS53" s="160"/>
      <c r="AU53" s="1"/>
      <c r="AV53" s="1"/>
      <c r="AW53" s="1"/>
      <c r="AX53" s="1"/>
      <c r="AY53" s="1"/>
      <c r="BD53" s="1"/>
      <c r="BE53" s="1"/>
    </row>
    <row r="54" spans="1:58" x14ac:dyDescent="0.2">
      <c r="AQ54" s="160"/>
      <c r="AR54" s="160"/>
      <c r="AS54" s="160"/>
      <c r="AU54" s="1"/>
      <c r="AV54" s="1"/>
      <c r="AW54" s="1"/>
      <c r="AX54" s="1"/>
      <c r="AY54" s="1"/>
      <c r="BD54" s="1"/>
      <c r="BE54" s="1"/>
    </row>
    <row r="55" spans="1:58" x14ac:dyDescent="0.2">
      <c r="AU55" s="1"/>
      <c r="AV55" s="1"/>
      <c r="AW55" s="1"/>
      <c r="AX55" s="1"/>
      <c r="AY55" s="1"/>
      <c r="BD55" s="1"/>
      <c r="BE55" s="1"/>
    </row>
    <row r="56" spans="1:58" x14ac:dyDescent="0.2">
      <c r="AU56" s="1"/>
      <c r="AV56" s="1"/>
      <c r="AW56" s="1"/>
      <c r="AX56" s="1"/>
      <c r="AY56" s="1"/>
      <c r="BD56" s="1"/>
      <c r="BE56" s="1"/>
    </row>
    <row r="57" spans="1:58" x14ac:dyDescent="0.2">
      <c r="AU57" s="1"/>
      <c r="AV57" s="1"/>
      <c r="AW57" s="1"/>
      <c r="AX57" s="1"/>
      <c r="AY57" s="1"/>
      <c r="BD57" s="1"/>
      <c r="BE57" s="1"/>
    </row>
    <row r="58" spans="1:58" x14ac:dyDescent="0.2">
      <c r="AU58" s="1"/>
      <c r="AV58" s="1"/>
      <c r="AW58" s="1"/>
      <c r="AX58" s="1"/>
      <c r="AY58" s="1"/>
      <c r="BD58" s="1"/>
      <c r="BE58" s="1"/>
    </row>
    <row r="59" spans="1:58" x14ac:dyDescent="0.2">
      <c r="AC59">
        <v>131</v>
      </c>
      <c r="AD59">
        <v>10000</v>
      </c>
      <c r="AU59" s="1"/>
      <c r="AV59" s="1"/>
      <c r="AW59" s="1"/>
      <c r="AX59" s="1"/>
      <c r="AY59" s="1"/>
      <c r="BD59" s="1"/>
      <c r="BE59" s="1"/>
    </row>
    <row r="60" spans="1:58" x14ac:dyDescent="0.2">
      <c r="AC60">
        <v>11</v>
      </c>
      <c r="AD60">
        <v>2000</v>
      </c>
      <c r="AU60" s="1"/>
      <c r="AV60" s="1"/>
      <c r="AW60" s="1"/>
      <c r="AX60" s="1"/>
      <c r="AY60" s="1"/>
      <c r="BD60" s="1"/>
      <c r="BE60" s="1"/>
    </row>
    <row r="61" spans="1:58" x14ac:dyDescent="0.2">
      <c r="AC61">
        <v>14</v>
      </c>
      <c r="AD61">
        <v>3000</v>
      </c>
      <c r="AU61" s="1"/>
      <c r="AV61" s="1"/>
      <c r="AW61" s="1"/>
      <c r="AX61" s="1"/>
      <c r="AY61" s="1"/>
      <c r="BD61" s="1"/>
      <c r="BE61" s="1"/>
    </row>
    <row r="62" spans="1:58" x14ac:dyDescent="0.2">
      <c r="AC62">
        <v>20</v>
      </c>
      <c r="AD62">
        <v>5000</v>
      </c>
      <c r="AU62" s="1"/>
      <c r="AV62" s="1"/>
      <c r="AW62" s="1"/>
      <c r="AX62" s="1"/>
      <c r="AY62" s="1"/>
      <c r="BD62" s="1"/>
      <c r="BE62" s="1"/>
    </row>
    <row r="63" spans="1:58" x14ac:dyDescent="0.2">
      <c r="AC63">
        <v>16</v>
      </c>
      <c r="AD63">
        <v>5000</v>
      </c>
      <c r="AU63" s="1"/>
      <c r="AV63" s="1"/>
      <c r="AW63" s="1"/>
      <c r="AX63" s="1"/>
      <c r="AY63" s="1"/>
      <c r="BD63" s="1"/>
      <c r="BE63" s="1"/>
    </row>
    <row r="64" spans="1:58" x14ac:dyDescent="0.2">
      <c r="AC64">
        <v>13</v>
      </c>
      <c r="AD64">
        <v>5000</v>
      </c>
      <c r="BD64" s="1"/>
      <c r="BE64" s="1"/>
    </row>
    <row r="65" spans="29:57" x14ac:dyDescent="0.2">
      <c r="AC65">
        <v>24</v>
      </c>
      <c r="AD65">
        <v>10000</v>
      </c>
      <c r="BD65" s="1"/>
      <c r="BE65" s="1"/>
    </row>
    <row r="66" spans="29:57" x14ac:dyDescent="0.2">
      <c r="AC66">
        <v>19</v>
      </c>
      <c r="AD66">
        <v>10000</v>
      </c>
      <c r="BD66" s="1"/>
      <c r="BE66" s="1"/>
    </row>
    <row r="67" spans="29:57" x14ac:dyDescent="0.2">
      <c r="AC67">
        <v>16</v>
      </c>
      <c r="AD67">
        <v>10000</v>
      </c>
      <c r="BD67" s="1"/>
      <c r="BE67" s="1"/>
    </row>
    <row r="68" spans="29:57" x14ac:dyDescent="0.2">
      <c r="AC68">
        <v>28</v>
      </c>
      <c r="AD68">
        <v>20000</v>
      </c>
      <c r="BD68" s="1"/>
      <c r="BE68" s="1"/>
    </row>
    <row r="69" spans="29:57" x14ac:dyDescent="0.2">
      <c r="AC69">
        <v>22</v>
      </c>
      <c r="AD69">
        <v>20000</v>
      </c>
      <c r="BD69" s="1"/>
      <c r="BE69" s="1"/>
    </row>
    <row r="70" spans="29:57" x14ac:dyDescent="0.2">
      <c r="AC70">
        <v>19</v>
      </c>
      <c r="AD70">
        <v>20000</v>
      </c>
      <c r="BD70" s="1"/>
      <c r="BE70" s="1"/>
    </row>
    <row r="71" spans="29:57" x14ac:dyDescent="0.2">
      <c r="AC71">
        <v>26</v>
      </c>
      <c r="AD71">
        <v>30000</v>
      </c>
      <c r="BD71" s="1"/>
      <c r="BE71" s="1"/>
    </row>
    <row r="72" spans="29:57" x14ac:dyDescent="0.2">
      <c r="AC72">
        <v>34</v>
      </c>
      <c r="AD72">
        <v>50000</v>
      </c>
      <c r="BD72" s="1"/>
      <c r="BE72" s="1"/>
    </row>
    <row r="73" spans="29:57" x14ac:dyDescent="0.2">
      <c r="AC73">
        <v>28</v>
      </c>
      <c r="AD73">
        <v>50000</v>
      </c>
      <c r="BD73" s="1"/>
      <c r="BE73" s="1"/>
    </row>
    <row r="74" spans="29:57" x14ac:dyDescent="0.2">
      <c r="AC74">
        <v>24</v>
      </c>
      <c r="AD74">
        <v>50000</v>
      </c>
      <c r="BD74" s="1"/>
      <c r="BE74" s="1"/>
    </row>
    <row r="75" spans="29:57" x14ac:dyDescent="0.2">
      <c r="AC75">
        <v>42</v>
      </c>
      <c r="AD75">
        <v>100000</v>
      </c>
      <c r="BD75" s="1"/>
      <c r="BE75" s="1"/>
    </row>
    <row r="76" spans="29:57" x14ac:dyDescent="0.2">
      <c r="AC76">
        <v>34</v>
      </c>
      <c r="AD76">
        <v>100000</v>
      </c>
      <c r="BD76" s="1"/>
      <c r="BE76" s="1"/>
    </row>
    <row r="77" spans="29:57" x14ac:dyDescent="0.2">
      <c r="AC77">
        <v>25</v>
      </c>
      <c r="AD77">
        <v>100000</v>
      </c>
      <c r="BD77" s="1"/>
      <c r="BE77" s="1"/>
    </row>
    <row r="78" spans="29:57" x14ac:dyDescent="0.2">
      <c r="AC78">
        <v>25</v>
      </c>
      <c r="AD78">
        <v>200000</v>
      </c>
      <c r="BD78" s="1"/>
      <c r="BE78" s="1"/>
    </row>
    <row r="79" spans="29:57" x14ac:dyDescent="0.2">
      <c r="AC79">
        <v>38</v>
      </c>
      <c r="AD79">
        <v>200000</v>
      </c>
      <c r="BD79" s="1"/>
      <c r="BE79" s="1"/>
    </row>
    <row r="80" spans="29:57" x14ac:dyDescent="0.2">
      <c r="AC80">
        <v>39</v>
      </c>
      <c r="AD80">
        <v>200000</v>
      </c>
      <c r="BD80" s="1"/>
      <c r="BE80" s="1"/>
    </row>
    <row r="81" spans="29:57" x14ac:dyDescent="0.2">
      <c r="AC81">
        <v>38</v>
      </c>
      <c r="AD81">
        <v>300000</v>
      </c>
      <c r="BD81" s="1"/>
      <c r="BE81" s="1"/>
    </row>
    <row r="82" spans="29:57" x14ac:dyDescent="0.2">
      <c r="AC82">
        <v>36</v>
      </c>
      <c r="AD82">
        <v>500000</v>
      </c>
      <c r="BD82" s="1"/>
      <c r="BE82" s="1"/>
    </row>
    <row r="83" spans="29:57" x14ac:dyDescent="0.2">
      <c r="AC83">
        <v>39</v>
      </c>
      <c r="AD83">
        <v>500000</v>
      </c>
      <c r="BD83" s="1"/>
      <c r="BE83" s="1"/>
    </row>
    <row r="84" spans="29:57" x14ac:dyDescent="0.2">
      <c r="AC84">
        <v>51</v>
      </c>
      <c r="AD84">
        <v>500000</v>
      </c>
      <c r="BD84" s="1"/>
      <c r="BE84" s="1"/>
    </row>
    <row r="85" spans="29:57" x14ac:dyDescent="0.2">
      <c r="AC85">
        <v>50</v>
      </c>
      <c r="AD85">
        <v>1000000</v>
      </c>
      <c r="BD85" s="1"/>
      <c r="BE85" s="1"/>
    </row>
    <row r="86" spans="29:57" x14ac:dyDescent="0.2">
      <c r="AC86">
        <v>51</v>
      </c>
      <c r="AD86">
        <v>1000000</v>
      </c>
      <c r="BD86" s="1"/>
      <c r="BE86" s="1"/>
    </row>
    <row r="87" spans="29:57" x14ac:dyDescent="0.2">
      <c r="AC87">
        <v>51</v>
      </c>
      <c r="AD87">
        <v>1000000</v>
      </c>
      <c r="BD87" s="1"/>
      <c r="BE87" s="1"/>
    </row>
    <row r="88" spans="29:57" x14ac:dyDescent="0.2">
      <c r="AC88">
        <v>50</v>
      </c>
      <c r="AD88">
        <v>2000000</v>
      </c>
      <c r="BD88" s="1"/>
      <c r="BE88" s="1"/>
    </row>
    <row r="89" spans="29:57" x14ac:dyDescent="0.2">
      <c r="AC89">
        <v>64</v>
      </c>
      <c r="AD89">
        <v>2000000</v>
      </c>
      <c r="BD89" s="1"/>
      <c r="BE89" s="1"/>
    </row>
    <row r="90" spans="29:57" x14ac:dyDescent="0.2">
      <c r="AC90">
        <v>62</v>
      </c>
      <c r="AD90">
        <v>2000000</v>
      </c>
      <c r="BD90" s="1"/>
      <c r="BE90" s="1"/>
    </row>
    <row r="91" spans="29:57" x14ac:dyDescent="0.2">
      <c r="AC91">
        <v>64</v>
      </c>
      <c r="AD91">
        <v>3000000</v>
      </c>
      <c r="BD91" s="1"/>
      <c r="BE91" s="1"/>
    </row>
    <row r="92" spans="29:57" x14ac:dyDescent="0.2">
      <c r="BD92" s="1"/>
      <c r="BE92" s="1"/>
    </row>
    <row r="93" spans="29:57" x14ac:dyDescent="0.2">
      <c r="AC93">
        <v>76</v>
      </c>
      <c r="AD93">
        <v>5000000</v>
      </c>
      <c r="BD93" s="1"/>
      <c r="BE93" s="1"/>
    </row>
    <row r="94" spans="29:57" x14ac:dyDescent="0.2">
      <c r="AC94">
        <v>76</v>
      </c>
      <c r="AD94">
        <v>5000000</v>
      </c>
    </row>
    <row r="95" spans="29:57" x14ac:dyDescent="0.2">
      <c r="AC95">
        <v>75</v>
      </c>
      <c r="AD95">
        <v>5000000</v>
      </c>
    </row>
    <row r="96" spans="29:57" x14ac:dyDescent="0.2">
      <c r="AC96">
        <v>89</v>
      </c>
      <c r="AD96">
        <v>10000000</v>
      </c>
    </row>
    <row r="97" spans="29:30" x14ac:dyDescent="0.2">
      <c r="AC97">
        <v>89</v>
      </c>
      <c r="AD97">
        <v>10000000</v>
      </c>
    </row>
    <row r="98" spans="29:30" x14ac:dyDescent="0.2">
      <c r="AC98">
        <v>88</v>
      </c>
      <c r="AD98">
        <v>10000000</v>
      </c>
    </row>
    <row r="99" spans="29:30" x14ac:dyDescent="0.2">
      <c r="AC99">
        <v>101</v>
      </c>
      <c r="AD99">
        <v>20000000</v>
      </c>
    </row>
    <row r="100" spans="29:30" x14ac:dyDescent="0.2">
      <c r="AC100">
        <v>114</v>
      </c>
      <c r="AD100">
        <v>20000000</v>
      </c>
    </row>
    <row r="101" spans="29:30" x14ac:dyDescent="0.2">
      <c r="AC101" s="2">
        <v>0</v>
      </c>
      <c r="AD101" s="2">
        <v>1</v>
      </c>
    </row>
  </sheetData>
  <sheetProtection algorithmName="SHA-512" hashValue="Y4eeEP+K5dpuLRCdpsQWJmtyr5WGWux7Vusw4NbGO+xi2rIE4MazvNuCawkkjsMRrQremSNHJDa2Y+LIA8EqOg==" saltValue="U5GXz18L0rRK8dNY2Pu3AQ==" spinCount="100000" sheet="1" objects="1" scenarios="1"/>
  <mergeCells count="22">
    <mergeCell ref="O1:P1"/>
    <mergeCell ref="B17:C17"/>
    <mergeCell ref="P20:P23"/>
    <mergeCell ref="G20:G23"/>
    <mergeCell ref="O14:O15"/>
    <mergeCell ref="E20:E23"/>
    <mergeCell ref="O20:O23"/>
    <mergeCell ref="B18:C18"/>
    <mergeCell ref="I20:N23"/>
    <mergeCell ref="M14:M15"/>
    <mergeCell ref="F20:F23"/>
    <mergeCell ref="C4:E4"/>
    <mergeCell ref="I14:I15"/>
    <mergeCell ref="D20:D23"/>
    <mergeCell ref="H20:H23"/>
    <mergeCell ref="L14:L15"/>
    <mergeCell ref="B16:C16"/>
    <mergeCell ref="B14:C14"/>
    <mergeCell ref="H13:O13"/>
    <mergeCell ref="N14:N15"/>
    <mergeCell ref="J14:J15"/>
    <mergeCell ref="K14:K15"/>
  </mergeCells>
  <phoneticPr fontId="3"/>
  <printOptions horizontalCentered="1"/>
  <pageMargins left="0.43307086614173229" right="0.43307086614173229" top="0.62992125984251968" bottom="0.43307086614173229" header="0.39370078740157483" footer="0.23622047244094491"/>
  <pageSetup paperSize="9" scale="70" fitToWidth="0" orientation="landscape" cellComments="asDisplayed" r:id="rId1"/>
  <headerFooter alignWithMargins="0">
    <oddFooter>&amp;C&amp;"ＭＳ ゴシック,標準"&amp;12 21</oddFooter>
  </headerFooter>
  <ignoredErrors>
    <ignoredError sqref="G2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R8(JV)</vt:lpstr>
      <vt:lpstr>'R8(JV)'!Print_Area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建築都市総務課</dc:creator>
  <cp:lastModifiedBy>小西　智子</cp:lastModifiedBy>
  <cp:lastPrinted>2021-12-27T01:30:54Z</cp:lastPrinted>
  <dcterms:created xsi:type="dcterms:W3CDTF">1999-05-13T05:03:35Z</dcterms:created>
  <dcterms:modified xsi:type="dcterms:W3CDTF">2026-02-03T08:30:32Z</dcterms:modified>
</cp:coreProperties>
</file>