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R03年度\13　少年自然の家\05_評価委員会\03_第１回委員会\HP\HPアップ用\"/>
    </mc:Choice>
  </mc:AlternateContent>
  <bookViews>
    <workbookView xWindow="6600" yWindow="0" windowWidth="20490" windowHeight="7305" firstSheet="1" activeTab="1"/>
  </bookViews>
  <sheets>
    <sheet name="収支（年間）" sheetId="3" state="hidden" r:id="rId1"/>
    <sheet name="利用者数（年間）" sheetId="4" r:id="rId2"/>
    <sheet name="利用料金" sheetId="5" state="hidden" r:id="rId3"/>
  </sheets>
  <definedNames>
    <definedName name="_xlnm.Print_Area" localSheetId="0">'収支（年間）'!$A$1:$O$45</definedName>
    <definedName name="_xlnm.Print_Area" localSheetId="1">'利用者数（年間）'!$A$1:$P$106</definedName>
    <definedName name="_xlnm.Print_Area" localSheetId="2">利用料金!$A$1:$M$15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4" l="1"/>
  <c r="P27" i="4"/>
  <c r="P26" i="4"/>
  <c r="P25" i="4"/>
  <c r="P24" i="4"/>
  <c r="P23" i="4"/>
  <c r="P22" i="4"/>
  <c r="P19" i="4"/>
  <c r="P18" i="4"/>
  <c r="P17" i="4"/>
  <c r="P16" i="4"/>
  <c r="P15" i="4"/>
  <c r="P14" i="4"/>
  <c r="P13" i="4"/>
  <c r="P11" i="4"/>
  <c r="P10" i="4"/>
  <c r="P9" i="4"/>
  <c r="P8" i="4"/>
  <c r="P7" i="4"/>
  <c r="P6" i="4"/>
  <c r="P5" i="4"/>
  <c r="P58" i="4"/>
  <c r="P57" i="4"/>
  <c r="P56" i="4"/>
  <c r="P55" i="4"/>
  <c r="P54" i="4"/>
  <c r="P53" i="4"/>
  <c r="P52" i="4"/>
  <c r="P49" i="4"/>
  <c r="P48" i="4"/>
  <c r="P47" i="4"/>
  <c r="P46" i="4"/>
  <c r="P45" i="4"/>
  <c r="P44" i="4"/>
  <c r="P43" i="4"/>
  <c r="P41" i="4"/>
  <c r="P40" i="4"/>
  <c r="P39" i="4"/>
  <c r="P38" i="4"/>
  <c r="P37" i="4"/>
  <c r="P36" i="4"/>
  <c r="P35" i="4"/>
  <c r="L12" i="4" l="1"/>
  <c r="L42" i="4" l="1"/>
  <c r="L29" i="4" l="1"/>
  <c r="L20" i="4"/>
  <c r="L21" i="4" l="1"/>
  <c r="L30" i="4" l="1"/>
  <c r="L63" i="4" s="1"/>
  <c r="I64" i="4"/>
  <c r="E64" i="4"/>
  <c r="O59" i="4"/>
  <c r="N59" i="4"/>
  <c r="M59" i="4"/>
  <c r="L59" i="4"/>
  <c r="K59" i="4"/>
  <c r="O50" i="4"/>
  <c r="N50" i="4"/>
  <c r="M50" i="4"/>
  <c r="L50" i="4"/>
  <c r="L51" i="4" s="1"/>
  <c r="K50" i="4"/>
  <c r="O42" i="4"/>
  <c r="N42" i="4"/>
  <c r="M42" i="4"/>
  <c r="K42" i="4"/>
  <c r="J64" i="4"/>
  <c r="H64" i="4"/>
  <c r="G64" i="4"/>
  <c r="F64" i="4"/>
  <c r="D64" i="4"/>
  <c r="P59" i="4" l="1"/>
  <c r="P42" i="4"/>
  <c r="P50" i="4"/>
  <c r="M51" i="4"/>
  <c r="O51" i="4"/>
  <c r="O60" i="4" s="1"/>
  <c r="O64" i="4" s="1"/>
  <c r="L60" i="4"/>
  <c r="L78" i="4" s="1"/>
  <c r="L76" i="4"/>
  <c r="K51" i="4"/>
  <c r="N51" i="4"/>
  <c r="N60" i="4" s="1"/>
  <c r="N64" i="4" s="1"/>
  <c r="L77" i="4"/>
  <c r="F34" i="3"/>
  <c r="G34" i="3"/>
  <c r="H34" i="3"/>
  <c r="I34" i="3"/>
  <c r="O33" i="3"/>
  <c r="P51" i="4" l="1"/>
  <c r="M60" i="4"/>
  <c r="K60" i="4"/>
  <c r="L64" i="4"/>
  <c r="O34" i="3"/>
  <c r="P60" i="4" l="1"/>
  <c r="M64" i="4"/>
  <c r="K64" i="4"/>
  <c r="M29" i="4"/>
  <c r="N29" i="4"/>
  <c r="O29" i="4"/>
  <c r="M12" i="4"/>
  <c r="N12" i="4"/>
  <c r="O12" i="4"/>
  <c r="M20" i="4"/>
  <c r="N20" i="4"/>
  <c r="O20" i="4"/>
  <c r="K29" i="4"/>
  <c r="K12" i="4"/>
  <c r="K20" i="4"/>
  <c r="P64" i="4" l="1"/>
  <c r="K21" i="4"/>
  <c r="K30" i="4" s="1"/>
  <c r="K63" i="4" s="1"/>
  <c r="O21" i="4"/>
  <c r="O30" i="4" s="1"/>
  <c r="O63" i="4" s="1"/>
  <c r="M21" i="4"/>
  <c r="N21" i="4"/>
  <c r="N30" i="4" s="1"/>
  <c r="N63" i="4" s="1"/>
  <c r="C10" i="5"/>
  <c r="D10" i="5"/>
  <c r="E10" i="5"/>
  <c r="F10" i="5"/>
  <c r="G10" i="5"/>
  <c r="B10" i="5"/>
  <c r="H9" i="5"/>
  <c r="I9" i="5"/>
  <c r="J9" i="5"/>
  <c r="K9" i="5"/>
  <c r="L9" i="5"/>
  <c r="M9" i="5"/>
  <c r="M30" i="4" l="1"/>
  <c r="C13" i="5"/>
  <c r="D13" i="5"/>
  <c r="E13" i="5"/>
  <c r="G13" i="5"/>
  <c r="H13" i="5"/>
  <c r="I13" i="5"/>
  <c r="J13" i="5"/>
  <c r="K13" i="5"/>
  <c r="L13" i="5"/>
  <c r="M13" i="5"/>
  <c r="B13" i="5"/>
  <c r="C9" i="5"/>
  <c r="D9" i="5"/>
  <c r="E9" i="5"/>
  <c r="F9" i="5"/>
  <c r="F13" i="5" s="1"/>
  <c r="G9" i="5"/>
  <c r="B9" i="5"/>
  <c r="C8" i="5"/>
  <c r="D8" i="5"/>
  <c r="E8" i="5"/>
  <c r="F8" i="5"/>
  <c r="G8" i="5"/>
  <c r="H8" i="5"/>
  <c r="I8" i="5"/>
  <c r="J8" i="5"/>
  <c r="K8" i="5"/>
  <c r="L8" i="5"/>
  <c r="M8" i="5"/>
  <c r="B8" i="5"/>
  <c r="M63" i="4" l="1"/>
  <c r="N17" i="3"/>
  <c r="AD24" i="3" l="1"/>
  <c r="N23" i="3"/>
  <c r="N22" i="3"/>
  <c r="N18" i="3"/>
  <c r="I17" i="3"/>
  <c r="J17" i="3"/>
  <c r="K17" i="3"/>
  <c r="L17" i="3"/>
  <c r="M17" i="3"/>
  <c r="I18" i="3"/>
  <c r="J18" i="3"/>
  <c r="K18" i="3"/>
  <c r="L18" i="3"/>
  <c r="M18" i="3"/>
  <c r="I22" i="3"/>
  <c r="J22" i="3"/>
  <c r="K22" i="3"/>
  <c r="L22" i="3"/>
  <c r="M22" i="3"/>
  <c r="I23" i="3"/>
  <c r="J23" i="3"/>
  <c r="K23" i="3"/>
  <c r="L23" i="3"/>
  <c r="M23" i="3"/>
  <c r="B11" i="3" l="1"/>
  <c r="B7" i="3"/>
  <c r="B12" i="3" s="1"/>
  <c r="J29" i="4"/>
  <c r="J20" i="4"/>
  <c r="J77" i="4" l="1"/>
  <c r="K77" i="4"/>
  <c r="M77" i="4"/>
  <c r="N77" i="4"/>
  <c r="O77" i="4"/>
  <c r="K76" i="4"/>
  <c r="M76" i="4"/>
  <c r="N76" i="4"/>
  <c r="O76" i="4"/>
  <c r="D68" i="3" l="1"/>
  <c r="O37" i="3"/>
  <c r="O36" i="3"/>
  <c r="O32" i="3"/>
  <c r="O31" i="3"/>
  <c r="F29" i="4"/>
  <c r="I29" i="4"/>
  <c r="H29" i="4"/>
  <c r="H77" i="4" s="1"/>
  <c r="G29" i="4"/>
  <c r="G77" i="4" s="1"/>
  <c r="E29" i="4"/>
  <c r="E77" i="4" s="1"/>
  <c r="I20" i="4"/>
  <c r="H20" i="4"/>
  <c r="G20" i="4"/>
  <c r="F20" i="4"/>
  <c r="E20" i="4"/>
  <c r="D20" i="4"/>
  <c r="H12" i="4"/>
  <c r="D12" i="4"/>
  <c r="J12" i="4"/>
  <c r="J21" i="4" s="1"/>
  <c r="I12" i="4"/>
  <c r="G12" i="4"/>
  <c r="F12" i="4"/>
  <c r="E12" i="4"/>
  <c r="N38" i="3"/>
  <c r="M38" i="3"/>
  <c r="L38" i="3"/>
  <c r="K38" i="3"/>
  <c r="J38" i="3"/>
  <c r="I38" i="3"/>
  <c r="H38" i="3"/>
  <c r="G38" i="3"/>
  <c r="F38" i="3"/>
  <c r="E38" i="3"/>
  <c r="D38" i="3"/>
  <c r="C38" i="3"/>
  <c r="N34" i="3"/>
  <c r="N39" i="3" s="1"/>
  <c r="M34" i="3"/>
  <c r="M39" i="3" s="1"/>
  <c r="L34" i="3"/>
  <c r="K34" i="3"/>
  <c r="K39" i="3" s="1"/>
  <c r="J34" i="3"/>
  <c r="J39" i="3" s="1"/>
  <c r="G39" i="3"/>
  <c r="F39" i="3"/>
  <c r="E34" i="3"/>
  <c r="E39" i="3" s="1"/>
  <c r="D34" i="3"/>
  <c r="D39" i="3" s="1"/>
  <c r="C34" i="3"/>
  <c r="C39" i="3" s="1"/>
  <c r="F17" i="3"/>
  <c r="P7" i="3"/>
  <c r="P12" i="3" s="1"/>
  <c r="Q7" i="3"/>
  <c r="R7" i="3"/>
  <c r="R12" i="3" s="1"/>
  <c r="S7" i="3"/>
  <c r="S12" i="3" s="1"/>
  <c r="T7" i="3"/>
  <c r="T12" i="3" s="1"/>
  <c r="U7" i="3"/>
  <c r="V7" i="3"/>
  <c r="W7" i="3"/>
  <c r="X7" i="3"/>
  <c r="X12" i="3" s="1"/>
  <c r="Y7" i="3"/>
  <c r="Z7" i="3"/>
  <c r="AA7" i="3"/>
  <c r="AB7" i="3"/>
  <c r="AB12" i="3" s="1"/>
  <c r="AC7" i="3"/>
  <c r="AD7" i="3"/>
  <c r="P11" i="3"/>
  <c r="Q11" i="3"/>
  <c r="Q12" i="3" s="1"/>
  <c r="R11" i="3"/>
  <c r="AB11" i="3"/>
  <c r="AC11" i="3"/>
  <c r="AC12" i="3" s="1"/>
  <c r="AD11" i="3"/>
  <c r="AD12" i="3" s="1"/>
  <c r="U12" i="3"/>
  <c r="V12" i="3"/>
  <c r="W12" i="3"/>
  <c r="Y12" i="3"/>
  <c r="Z12" i="3"/>
  <c r="AA12" i="3"/>
  <c r="P20" i="3"/>
  <c r="P25" i="3"/>
  <c r="AB25" i="3"/>
  <c r="P20" i="4" l="1"/>
  <c r="P12" i="4"/>
  <c r="F77" i="4"/>
  <c r="I77" i="4"/>
  <c r="E21" i="4"/>
  <c r="E76" i="4" s="1"/>
  <c r="J30" i="4"/>
  <c r="J76" i="4"/>
  <c r="L39" i="3"/>
  <c r="H39" i="3"/>
  <c r="O38" i="3"/>
  <c r="F67" i="3" s="1"/>
  <c r="I21" i="4"/>
  <c r="K78" i="4"/>
  <c r="O78" i="4"/>
  <c r="H21" i="4"/>
  <c r="H76" i="4" s="1"/>
  <c r="F21" i="4"/>
  <c r="G21" i="4"/>
  <c r="D21" i="4"/>
  <c r="D29" i="4"/>
  <c r="P29" i="4" s="1"/>
  <c r="AE12" i="3"/>
  <c r="AF12" i="3"/>
  <c r="AG12" i="3"/>
  <c r="AH12" i="3"/>
  <c r="AI12" i="3"/>
  <c r="AJ12" i="3"/>
  <c r="AK12" i="3"/>
  <c r="AL12" i="3"/>
  <c r="AM12" i="3"/>
  <c r="H23" i="3"/>
  <c r="G23" i="3"/>
  <c r="F23" i="3"/>
  <c r="E23" i="3"/>
  <c r="D23" i="3"/>
  <c r="C23" i="3"/>
  <c r="H22" i="3"/>
  <c r="G22" i="3"/>
  <c r="F22" i="3"/>
  <c r="E22" i="3"/>
  <c r="D22" i="3"/>
  <c r="C22" i="3"/>
  <c r="AA18" i="3"/>
  <c r="Z18" i="3"/>
  <c r="Y18" i="3"/>
  <c r="X18" i="3"/>
  <c r="W18" i="3"/>
  <c r="V18" i="3"/>
  <c r="H18" i="3"/>
  <c r="U18" i="3" s="1"/>
  <c r="G18" i="3"/>
  <c r="T18" i="3" s="1"/>
  <c r="F18" i="3"/>
  <c r="S18" i="3" s="1"/>
  <c r="E18" i="3"/>
  <c r="R18" i="3" s="1"/>
  <c r="D18" i="3"/>
  <c r="Q18" i="3" s="1"/>
  <c r="C18" i="3"/>
  <c r="P21" i="4" l="1"/>
  <c r="D76" i="4"/>
  <c r="J78" i="4"/>
  <c r="J63" i="4"/>
  <c r="H30" i="4"/>
  <c r="E30" i="4"/>
  <c r="E63" i="4" s="1"/>
  <c r="G30" i="4"/>
  <c r="G63" i="4" s="1"/>
  <c r="G76" i="4"/>
  <c r="F30" i="4"/>
  <c r="F76" i="4"/>
  <c r="I30" i="4"/>
  <c r="I76" i="4"/>
  <c r="D77" i="4"/>
  <c r="O30" i="3"/>
  <c r="F66" i="3" s="1"/>
  <c r="F68" i="3" s="1"/>
  <c r="N78" i="4"/>
  <c r="M78" i="4"/>
  <c r="D30" i="4"/>
  <c r="O18" i="3"/>
  <c r="O19" i="3"/>
  <c r="O22" i="3"/>
  <c r="O23" i="3"/>
  <c r="P30" i="4" l="1"/>
  <c r="G78" i="4"/>
  <c r="I63" i="4"/>
  <c r="I78" i="4"/>
  <c r="E78" i="4"/>
  <c r="H78" i="4"/>
  <c r="H63" i="4"/>
  <c r="D78" i="4"/>
  <c r="D63" i="4"/>
  <c r="F78" i="4"/>
  <c r="F63" i="4"/>
  <c r="AD22" i="3"/>
  <c r="I39" i="3"/>
  <c r="F11" i="3"/>
  <c r="F24" i="3" s="1"/>
  <c r="G11" i="3"/>
  <c r="G24" i="3" s="1"/>
  <c r="H11" i="3"/>
  <c r="H24" i="3" s="1"/>
  <c r="I11" i="3"/>
  <c r="I24" i="3" s="1"/>
  <c r="J11" i="3"/>
  <c r="J24" i="3" s="1"/>
  <c r="K11" i="3"/>
  <c r="K24" i="3" s="1"/>
  <c r="L11" i="3"/>
  <c r="L24" i="3" s="1"/>
  <c r="M11" i="3"/>
  <c r="M24" i="3" s="1"/>
  <c r="N11" i="3"/>
  <c r="N24" i="3" s="1"/>
  <c r="F7" i="3"/>
  <c r="G7" i="3"/>
  <c r="H7" i="3"/>
  <c r="I7" i="3"/>
  <c r="I20" i="3" s="1"/>
  <c r="I25" i="3" s="1"/>
  <c r="J7" i="3"/>
  <c r="J20" i="3" s="1"/>
  <c r="J25" i="3" s="1"/>
  <c r="K7" i="3"/>
  <c r="K20" i="3" s="1"/>
  <c r="L7" i="3"/>
  <c r="L20" i="3" s="1"/>
  <c r="M7" i="3"/>
  <c r="M20" i="3" s="1"/>
  <c r="M25" i="3" s="1"/>
  <c r="N7" i="3"/>
  <c r="N20" i="3" s="1"/>
  <c r="S17" i="3"/>
  <c r="S20" i="3" s="1"/>
  <c r="S25" i="3" s="1"/>
  <c r="G17" i="3"/>
  <c r="H17" i="3"/>
  <c r="V17" i="3"/>
  <c r="V20" i="3" s="1"/>
  <c r="V25" i="3" s="1"/>
  <c r="W17" i="3"/>
  <c r="W20" i="3" s="1"/>
  <c r="W25" i="3" s="1"/>
  <c r="X17" i="3"/>
  <c r="X20" i="3" s="1"/>
  <c r="X25" i="3" s="1"/>
  <c r="Y17" i="3"/>
  <c r="Y20" i="3" s="1"/>
  <c r="Y25" i="3" s="1"/>
  <c r="Z17" i="3"/>
  <c r="Z20" i="3" s="1"/>
  <c r="Z25" i="3" s="1"/>
  <c r="AA17" i="3"/>
  <c r="AA20" i="3" s="1"/>
  <c r="AA25" i="3" s="1"/>
  <c r="E17" i="3"/>
  <c r="R17" i="3" s="1"/>
  <c r="R20" i="3" s="1"/>
  <c r="R25" i="3" s="1"/>
  <c r="D17" i="3"/>
  <c r="Q17" i="3" s="1"/>
  <c r="Q20" i="3" s="1"/>
  <c r="Q25" i="3" s="1"/>
  <c r="Q26" i="3" s="1"/>
  <c r="C17" i="3"/>
  <c r="E11" i="3"/>
  <c r="D11" i="3"/>
  <c r="C11" i="3"/>
  <c r="C24" i="3" s="1"/>
  <c r="E7" i="3"/>
  <c r="D7" i="3"/>
  <c r="C7" i="3"/>
  <c r="P63" i="4" l="1"/>
  <c r="O39" i="3"/>
  <c r="I42" i="3"/>
  <c r="K25" i="3"/>
  <c r="L25" i="3"/>
  <c r="N25" i="3"/>
  <c r="U17" i="3"/>
  <c r="U20" i="3" s="1"/>
  <c r="U25" i="3" s="1"/>
  <c r="I80" i="4"/>
  <c r="T17" i="3"/>
  <c r="T20" i="3" s="1"/>
  <c r="T25" i="3" s="1"/>
  <c r="H80" i="4"/>
  <c r="O17" i="3"/>
  <c r="AD17" i="3" s="1"/>
  <c r="R26" i="3"/>
  <c r="S26" i="3" s="1"/>
  <c r="D12" i="3"/>
  <c r="D20" i="3"/>
  <c r="E20" i="3"/>
  <c r="E12" i="3"/>
  <c r="D24" i="3"/>
  <c r="H12" i="3"/>
  <c r="H20" i="3"/>
  <c r="H25" i="3" s="1"/>
  <c r="H42" i="3" s="1"/>
  <c r="E24" i="3"/>
  <c r="G12" i="3"/>
  <c r="G20" i="3"/>
  <c r="G25" i="3" s="1"/>
  <c r="G42" i="3" s="1"/>
  <c r="I12" i="3"/>
  <c r="C12" i="3"/>
  <c r="C20" i="3"/>
  <c r="F20" i="3"/>
  <c r="F25" i="3" s="1"/>
  <c r="F42" i="3" s="1"/>
  <c r="F12" i="3"/>
  <c r="K12" i="3"/>
  <c r="J12" i="3"/>
  <c r="L12" i="3"/>
  <c r="M12" i="3"/>
  <c r="N12" i="3"/>
  <c r="O24" i="3" l="1"/>
  <c r="T26" i="3"/>
  <c r="U26" i="3" s="1"/>
  <c r="V26" i="3" s="1"/>
  <c r="W26" i="3" s="1"/>
  <c r="X26" i="3" s="1"/>
  <c r="Y26" i="3" s="1"/>
  <c r="Z26" i="3" s="1"/>
  <c r="AA26" i="3" s="1"/>
  <c r="O20" i="3"/>
  <c r="C25" i="3"/>
  <c r="C42" i="3" s="1"/>
  <c r="D25" i="3"/>
  <c r="D42" i="3" s="1"/>
  <c r="E25" i="3"/>
  <c r="E42" i="3" s="1"/>
  <c r="O42" i="3" l="1"/>
  <c r="J48" i="3"/>
  <c r="O25" i="3"/>
</calcChain>
</file>

<file path=xl/sharedStrings.xml><?xml version="1.0" encoding="utf-8"?>
<sst xmlns="http://schemas.openxmlformats.org/spreadsheetml/2006/main" count="323" uniqueCount="128">
  <si>
    <t>R１</t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</si>
  <si>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</si>
  <si>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</si>
  <si>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</si>
  <si>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管理宿泊部門総収入</t>
    <rPh sb="0" eb="2">
      <t>カンリ</t>
    </rPh>
    <rPh sb="2" eb="4">
      <t>シュクハク</t>
    </rPh>
    <rPh sb="4" eb="6">
      <t>ブモン</t>
    </rPh>
    <rPh sb="6" eb="7">
      <t>ソウ</t>
    </rPh>
    <rPh sb="7" eb="9">
      <t>シュウニュウ</t>
    </rPh>
    <phoneticPr fontId="3"/>
  </si>
  <si>
    <t>食堂部門総収入</t>
    <rPh sb="0" eb="2">
      <t>ショクドウ</t>
    </rPh>
    <rPh sb="2" eb="4">
      <t>ブモン</t>
    </rPh>
    <rPh sb="4" eb="5">
      <t>ソウ</t>
    </rPh>
    <rPh sb="5" eb="7">
      <t>シュウニュウ</t>
    </rPh>
    <phoneticPr fontId="3"/>
  </si>
  <si>
    <t>管理運営委託費</t>
    <rPh sb="0" eb="2">
      <t>カンリ</t>
    </rPh>
    <rPh sb="2" eb="4">
      <t>ウンエイ</t>
    </rPh>
    <rPh sb="4" eb="6">
      <t>イタク</t>
    </rPh>
    <rPh sb="6" eb="7">
      <t>ヒ</t>
    </rPh>
    <phoneticPr fontId="3"/>
  </si>
  <si>
    <t>施設総収入</t>
    <rPh sb="0" eb="2">
      <t>シセツ</t>
    </rPh>
    <rPh sb="2" eb="3">
      <t>ソウ</t>
    </rPh>
    <rPh sb="3" eb="5">
      <t>シュウニュウ</t>
    </rPh>
    <phoneticPr fontId="3"/>
  </si>
  <si>
    <t>管理部門総支出</t>
    <rPh sb="0" eb="2">
      <t>カンリ</t>
    </rPh>
    <rPh sb="2" eb="4">
      <t>ブモン</t>
    </rPh>
    <rPh sb="4" eb="5">
      <t>ソウ</t>
    </rPh>
    <rPh sb="5" eb="7">
      <t>シシュツ</t>
    </rPh>
    <phoneticPr fontId="3"/>
  </si>
  <si>
    <t>食堂部門総支出</t>
    <rPh sb="0" eb="2">
      <t>ショクドウ</t>
    </rPh>
    <rPh sb="2" eb="4">
      <t>ブモン</t>
    </rPh>
    <rPh sb="4" eb="5">
      <t>ソウ</t>
    </rPh>
    <rPh sb="5" eb="7">
      <t>シシュツ</t>
    </rPh>
    <phoneticPr fontId="3"/>
  </si>
  <si>
    <t>施設総支出</t>
    <rPh sb="0" eb="2">
      <t>シセツ</t>
    </rPh>
    <rPh sb="2" eb="3">
      <t>ソウ</t>
    </rPh>
    <rPh sb="3" eb="5">
      <t>シシュツ</t>
    </rPh>
    <phoneticPr fontId="3"/>
  </si>
  <si>
    <t>H30</t>
    <phoneticPr fontId="3"/>
  </si>
  <si>
    <t>H29</t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</si>
  <si>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</si>
  <si>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</si>
  <si>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未就学</t>
    <rPh sb="0" eb="3">
      <t>ミシュウガク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</si>
  <si>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</si>
  <si>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</si>
  <si>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</si>
  <si>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他学生</t>
    <rPh sb="0" eb="1">
      <t>タ</t>
    </rPh>
    <rPh sb="1" eb="3">
      <t>ガクセイ</t>
    </rPh>
    <phoneticPr fontId="3"/>
  </si>
  <si>
    <t>指導者</t>
    <rPh sb="0" eb="3">
      <t>シドウシャ</t>
    </rPh>
    <phoneticPr fontId="3"/>
  </si>
  <si>
    <t>他大人</t>
    <rPh sb="0" eb="1">
      <t>タ</t>
    </rPh>
    <rPh sb="1" eb="3">
      <t>オトナ</t>
    </rPh>
    <phoneticPr fontId="3"/>
  </si>
  <si>
    <t>人数計</t>
    <rPh sb="0" eb="2">
      <t>ニンズウ</t>
    </rPh>
    <rPh sb="2" eb="3">
      <t>ケイ</t>
    </rPh>
    <phoneticPr fontId="3"/>
  </si>
  <si>
    <t>宿泊棟</t>
    <rPh sb="0" eb="3">
      <t>シュクハクトウ</t>
    </rPh>
    <phoneticPr fontId="3"/>
  </si>
  <si>
    <t>テント</t>
    <phoneticPr fontId="3"/>
  </si>
  <si>
    <t>宿泊人数計（宿泊棟＋テント）</t>
    <rPh sb="0" eb="2">
      <t>シュクハク</t>
    </rPh>
    <rPh sb="2" eb="4">
      <t>ニンズウ</t>
    </rPh>
    <rPh sb="4" eb="5">
      <t>ケイ</t>
    </rPh>
    <rPh sb="6" eb="9">
      <t>シュクハクトウ</t>
    </rPh>
    <phoneticPr fontId="3"/>
  </si>
  <si>
    <t>宿泊</t>
    <rPh sb="0" eb="2">
      <t>シュクハク</t>
    </rPh>
    <phoneticPr fontId="3"/>
  </si>
  <si>
    <t>日帰り</t>
    <rPh sb="0" eb="2">
      <t>ヒガエ</t>
    </rPh>
    <phoneticPr fontId="3"/>
  </si>
  <si>
    <t>7月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</si>
  <si>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</si>
  <si>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</si>
  <si>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</si>
  <si>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</si>
  <si>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</si>
  <si>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</si>
  <si>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</si>
  <si>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</si>
  <si>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</si>
  <si>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</si>
  <si>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1月</t>
    <rPh sb="1" eb="2">
      <t>ガツ</t>
    </rPh>
    <phoneticPr fontId="3"/>
  </si>
  <si>
    <t>3月</t>
    <rPh sb="1" eb="2">
      <t>ガツ</t>
    </rPh>
    <phoneticPr fontId="3"/>
  </si>
  <si>
    <t>2月</t>
    <rPh sb="1" eb="2">
      <t>ガツ</t>
    </rPh>
    <phoneticPr fontId="3"/>
  </si>
  <si>
    <t>令和２年度</t>
    <rPh sb="0" eb="2">
      <t>レイワ</t>
    </rPh>
    <rPh sb="3" eb="5">
      <t>ネンド</t>
    </rPh>
    <phoneticPr fontId="3"/>
  </si>
  <si>
    <t>合計</t>
    <rPh sb="0" eb="2">
      <t>ゴウケイ</t>
    </rPh>
    <phoneticPr fontId="3"/>
  </si>
  <si>
    <t>令和２年度想定</t>
    <rPh sb="0" eb="2">
      <t>レイワ</t>
    </rPh>
    <rPh sb="3" eb="5">
      <t>ネンド</t>
    </rPh>
    <rPh sb="5" eb="7">
      <t>ソウテイ</t>
    </rPh>
    <phoneticPr fontId="3"/>
  </si>
  <si>
    <t>4月</t>
    <rPh sb="1" eb="2">
      <t>ガツ</t>
    </rPh>
    <phoneticPr fontId="3"/>
  </si>
  <si>
    <t>積算金額</t>
    <rPh sb="0" eb="2">
      <t>セキサン</t>
    </rPh>
    <rPh sb="2" eb="4">
      <t>キンガク</t>
    </rPh>
    <phoneticPr fontId="3"/>
  </si>
  <si>
    <t>５月（例年の1.3%）</t>
    <rPh sb="1" eb="2">
      <t>ガツ</t>
    </rPh>
    <rPh sb="3" eb="5">
      <t>レイネン</t>
    </rPh>
    <phoneticPr fontId="3"/>
  </si>
  <si>
    <t>6月（例年の6.1%）</t>
    <rPh sb="1" eb="2">
      <t>ガツ</t>
    </rPh>
    <rPh sb="3" eb="5">
      <t>レイネン</t>
    </rPh>
    <phoneticPr fontId="3"/>
  </si>
  <si>
    <t>7月（例年の6.1%）</t>
    <rPh sb="1" eb="2">
      <t>ガツ</t>
    </rPh>
    <phoneticPr fontId="3"/>
  </si>
  <si>
    <t>8月（例年の6.1%）</t>
    <rPh sb="1" eb="2">
      <t>ガツ</t>
    </rPh>
    <phoneticPr fontId="3"/>
  </si>
  <si>
    <t>9月（例年の6.1%）</t>
    <rPh sb="1" eb="2">
      <t>ガツ</t>
    </rPh>
    <phoneticPr fontId="3"/>
  </si>
  <si>
    <t>10月（例年の6.1%）</t>
    <rPh sb="2" eb="3">
      <t>ガツ</t>
    </rPh>
    <phoneticPr fontId="3"/>
  </si>
  <si>
    <t>11月（例年の6.1%）</t>
    <rPh sb="2" eb="3">
      <t>ガツ</t>
    </rPh>
    <phoneticPr fontId="3"/>
  </si>
  <si>
    <t>12月（例年の6.1%）</t>
    <rPh sb="2" eb="3">
      <t>ガツ</t>
    </rPh>
    <phoneticPr fontId="3"/>
  </si>
  <si>
    <t>1月（例年の6.1%）</t>
    <rPh sb="1" eb="2">
      <t>ガツ</t>
    </rPh>
    <phoneticPr fontId="3"/>
  </si>
  <si>
    <t>２月（例年の6.1%）</t>
    <rPh sb="1" eb="2">
      <t>ガツ</t>
    </rPh>
    <phoneticPr fontId="3"/>
  </si>
  <si>
    <t>3月（例年の6.1%）</t>
    <rPh sb="1" eb="2">
      <t>ガツ</t>
    </rPh>
    <phoneticPr fontId="3"/>
  </si>
  <si>
    <t>合計</t>
    <rPh sb="0" eb="2">
      <t>ゴウケイ</t>
    </rPh>
    <phoneticPr fontId="3"/>
  </si>
  <si>
    <t>府立少年自然の家　収支状況</t>
    <rPh sb="0" eb="2">
      <t>フリツ</t>
    </rPh>
    <rPh sb="2" eb="4">
      <t>ショウネン</t>
    </rPh>
    <rPh sb="4" eb="6">
      <t>シゼン</t>
    </rPh>
    <rPh sb="7" eb="8">
      <t>イエ</t>
    </rPh>
    <rPh sb="9" eb="11">
      <t>シュウシ</t>
    </rPh>
    <rPh sb="11" eb="13">
      <t>ジョウキョウ</t>
    </rPh>
    <phoneticPr fontId="3"/>
  </si>
  <si>
    <t>宿泊棟人数計</t>
    <rPh sb="0" eb="3">
      <t>シュクハクトウ</t>
    </rPh>
    <rPh sb="3" eb="5">
      <t>ニンズウ</t>
    </rPh>
    <rPh sb="5" eb="6">
      <t>ケイ</t>
    </rPh>
    <phoneticPr fontId="3"/>
  </si>
  <si>
    <t>テント人数計</t>
    <rPh sb="3" eb="5">
      <t>ニンズウ</t>
    </rPh>
    <rPh sb="5" eb="6">
      <t>ケイ</t>
    </rPh>
    <phoneticPr fontId="3"/>
  </si>
  <si>
    <t>人数計（宿泊＋日帰り）</t>
    <rPh sb="0" eb="2">
      <t>ニンズウ</t>
    </rPh>
    <rPh sb="2" eb="3">
      <t>ケイ</t>
    </rPh>
    <rPh sb="4" eb="6">
      <t>シュクハク</t>
    </rPh>
    <rPh sb="7" eb="9">
      <t>ヒガエ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</si>
  <si>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</si>
  <si>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</si>
  <si>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</si>
  <si>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</si>
  <si>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</si>
  <si>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</si>
  <si>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</si>
  <si>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</si>
  <si>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</si>
  <si>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</si>
  <si>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</si>
  <si>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</si>
  <si>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令和２年　委託料算定表</t>
    <rPh sb="0" eb="2">
      <t>レイワ</t>
    </rPh>
    <rPh sb="3" eb="4">
      <t>ネン</t>
    </rPh>
    <rPh sb="5" eb="8">
      <t>イタクリョウ</t>
    </rPh>
    <rPh sb="8" eb="10">
      <t>サンテイ</t>
    </rPh>
    <rPh sb="10" eb="11">
      <t>ヒョウ</t>
    </rPh>
    <phoneticPr fontId="3"/>
  </si>
  <si>
    <t>総収入</t>
    <rPh sb="0" eb="3">
      <t>ソウシュウニュウ</t>
    </rPh>
    <phoneticPr fontId="3"/>
  </si>
  <si>
    <t>総支出</t>
    <rPh sb="0" eb="3">
      <t>ソウシシュツ</t>
    </rPh>
    <phoneticPr fontId="3"/>
  </si>
  <si>
    <t>損益（委託料）</t>
    <rPh sb="0" eb="2">
      <t>ソンエキ</t>
    </rPh>
    <rPh sb="3" eb="6">
      <t>イタクリョウ</t>
    </rPh>
    <phoneticPr fontId="3"/>
  </si>
  <si>
    <t>現状との差</t>
    <rPh sb="0" eb="2">
      <t>ゲンジョウ</t>
    </rPh>
    <rPh sb="4" eb="5">
      <t>サ</t>
    </rPh>
    <phoneticPr fontId="3"/>
  </si>
  <si>
    <t>収支計</t>
    <rPh sb="0" eb="2">
      <t>シュウシ</t>
    </rPh>
    <rPh sb="2" eb="3">
      <t>ケイ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</si>
  <si>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</si>
  <si>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</si>
  <si>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</si>
  <si>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</si>
  <si>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</si>
  <si>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</si>
  <si>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4月から9月までの収支</t>
    <rPh sb="1" eb="2">
      <t>ガツ</t>
    </rPh>
    <rPh sb="5" eb="6">
      <t>ガツ</t>
    </rPh>
    <rPh sb="9" eb="11">
      <t>シュウシ</t>
    </rPh>
    <phoneticPr fontId="3"/>
  </si>
  <si>
    <t>合計</t>
    <rPh sb="0" eb="2">
      <t>ゴウケイ</t>
    </rPh>
    <phoneticPr fontId="3"/>
  </si>
  <si>
    <t>【収支計】
直近３年平均との差額</t>
    <rPh sb="1" eb="3">
      <t>シュウシ</t>
    </rPh>
    <rPh sb="3" eb="4">
      <t>ケイ</t>
    </rPh>
    <rPh sb="6" eb="8">
      <t>チョッキン</t>
    </rPh>
    <rPh sb="9" eb="10">
      <t>ネン</t>
    </rPh>
    <rPh sb="10" eb="12">
      <t>ヘイキン</t>
    </rPh>
    <rPh sb="14" eb="16">
      <t>サガク</t>
    </rPh>
    <phoneticPr fontId="3"/>
  </si>
  <si>
    <t>３月</t>
    <rPh sb="1" eb="2">
      <t>ガツ</t>
    </rPh>
    <phoneticPr fontId="3"/>
  </si>
  <si>
    <t>H28</t>
    <phoneticPr fontId="3"/>
  </si>
  <si>
    <t>直近３年平均（H29.30.R1）</t>
    <rPh sb="0" eb="2">
      <t>チョッキン</t>
    </rPh>
    <rPh sb="3" eb="4">
      <t>ネン</t>
    </rPh>
    <rPh sb="4" eb="6">
      <t>ヘイキン</t>
    </rPh>
    <phoneticPr fontId="3"/>
  </si>
  <si>
    <t>利用料金</t>
    <rPh sb="0" eb="2">
      <t>リヨウ</t>
    </rPh>
    <rPh sb="2" eb="4">
      <t>リョウキン</t>
    </rPh>
    <phoneticPr fontId="3"/>
  </si>
  <si>
    <t>７月</t>
    <rPh sb="1" eb="2">
      <t>ガツ</t>
    </rPh>
    <phoneticPr fontId="3"/>
  </si>
  <si>
    <t>直近３年平均</t>
    <rPh sb="0" eb="2">
      <t>チョッキン</t>
    </rPh>
    <rPh sb="3" eb="4">
      <t>ネン</t>
    </rPh>
    <rPh sb="4" eb="6">
      <t>ヘイキン</t>
    </rPh>
    <phoneticPr fontId="3"/>
  </si>
  <si>
    <t>利用料金収入　直近３年平均</t>
    <rPh sb="0" eb="2">
      <t>リヨウ</t>
    </rPh>
    <rPh sb="2" eb="4">
      <t>リョウキン</t>
    </rPh>
    <rPh sb="4" eb="6">
      <t>シュウニュウ</t>
    </rPh>
    <rPh sb="7" eb="9">
      <t>チョッキン</t>
    </rPh>
    <rPh sb="10" eb="11">
      <t>ネン</t>
    </rPh>
    <rPh sb="11" eb="13">
      <t>ヘイキン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</si>
  <si>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</si>
  <si>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</si>
  <si>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</si>
  <si>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</si>
  <si>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</si>
  <si>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</si>
  <si>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</si>
  <si>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</si>
  <si>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</si>
  <si>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</si>
  <si>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</si>
  <si>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</si>
  <si>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</si>
  <si>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</si>
  <si>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２月</t>
    <rPh sb="1" eb="2">
      <t>ガツ</t>
    </rPh>
    <phoneticPr fontId="3"/>
  </si>
  <si>
    <t>3月</t>
    <rPh sb="1" eb="2">
      <t>ガツ</t>
    </rPh>
    <phoneticPr fontId="3"/>
  </si>
  <si>
    <t>合計</t>
    <rPh sb="0" eb="2">
      <t>ゴウケイ</t>
    </rPh>
    <phoneticPr fontId="3"/>
  </si>
  <si>
    <t>緊急雇用調整助成金</t>
    <rPh sb="0" eb="2">
      <t>キンキュウ</t>
    </rPh>
    <rPh sb="2" eb="4">
      <t>コヨウ</t>
    </rPh>
    <rPh sb="4" eb="6">
      <t>チョウセイ</t>
    </rPh>
    <rPh sb="6" eb="9">
      <t>ジョセイキン</t>
    </rPh>
    <phoneticPr fontId="3"/>
  </si>
  <si>
    <t>10月</t>
  </si>
  <si>
    <t>11月</t>
    <rPh sb="2" eb="3">
      <t>ガツ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</si>
  <si>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</si>
  <si>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昨年度比（宿泊）</t>
    <rPh sb="0" eb="3">
      <t>サクネンド</t>
    </rPh>
    <rPh sb="3" eb="4">
      <t>ヒ</t>
    </rPh>
    <rPh sb="5" eb="7">
      <t>シュクハク</t>
    </rPh>
    <phoneticPr fontId="3"/>
  </si>
  <si>
    <t>昨年度比(日帰り)</t>
    <rPh sb="0" eb="3">
      <t>サクネンド</t>
    </rPh>
    <rPh sb="3" eb="4">
      <t>ヒ</t>
    </rPh>
    <rPh sb="5" eb="7">
      <t>ヒガエ</t>
    </rPh>
    <phoneticPr fontId="3"/>
  </si>
  <si>
    <t>昨年度比（宿泊＋日帰り）</t>
    <rPh sb="0" eb="3">
      <t>サクネンド</t>
    </rPh>
    <rPh sb="3" eb="4">
      <t>ヒ</t>
    </rPh>
    <rPh sb="5" eb="7">
      <t>シュクハク</t>
    </rPh>
    <rPh sb="8" eb="10">
      <t>ヒガエ</t>
    </rPh>
    <phoneticPr fontId="3"/>
  </si>
  <si>
    <t>令和２年度</t>
    <rPh sb="0" eb="2">
      <t>レイワ</t>
    </rPh>
    <rPh sb="3" eb="4">
      <t>ネン</t>
    </rPh>
    <rPh sb="4" eb="5">
      <t>ド</t>
    </rPh>
    <phoneticPr fontId="3"/>
  </si>
  <si>
    <t>日帰り</t>
    <rPh sb="0" eb="2">
      <t>ヒガエ</t>
    </rPh>
    <phoneticPr fontId="3"/>
  </si>
  <si>
    <t>宿泊</t>
    <rPh sb="0" eb="2">
      <t>シュクハク</t>
    </rPh>
    <phoneticPr fontId="3"/>
  </si>
  <si>
    <t>■　令和２年度　府立少年自然の家施設運営状況について</t>
    <rPh sb="2" eb="4">
      <t>レイワ</t>
    </rPh>
    <rPh sb="5" eb="7">
      <t>ネンド</t>
    </rPh>
    <rPh sb="8" eb="10">
      <t>フリツ</t>
    </rPh>
    <rPh sb="10" eb="12">
      <t>ショウネン</t>
    </rPh>
    <rPh sb="12" eb="14">
      <t>シゼン</t>
    </rPh>
    <rPh sb="15" eb="16">
      <t>イエ</t>
    </rPh>
    <rPh sb="16" eb="18">
      <t>シセツ</t>
    </rPh>
    <rPh sb="18" eb="20">
      <t>ウンエイ</t>
    </rPh>
    <rPh sb="20" eb="22">
      <t>ジョウキョウ</t>
    </rPh>
    <phoneticPr fontId="3"/>
  </si>
  <si>
    <t>【令和２年度利用者数】</t>
    <rPh sb="1" eb="3">
      <t>レイワ</t>
    </rPh>
    <rPh sb="4" eb="6">
      <t>ネンド</t>
    </rPh>
    <rPh sb="6" eb="9">
      <t>リヨウシャ</t>
    </rPh>
    <rPh sb="9" eb="10">
      <t>スウ</t>
    </rPh>
    <phoneticPr fontId="3"/>
  </si>
  <si>
    <t>（参考資料）令和元年度利用者数</t>
    <rPh sb="1" eb="3">
      <t>サンコウ</t>
    </rPh>
    <rPh sb="3" eb="5">
      <t>シリョウ</t>
    </rPh>
    <rPh sb="6" eb="8">
      <t>レイワ</t>
    </rPh>
    <rPh sb="8" eb="9">
      <t>モト</t>
    </rPh>
    <rPh sb="9" eb="11">
      <t>ネンド</t>
    </rPh>
    <rPh sb="11" eb="13">
      <t>リヨウ</t>
    </rPh>
    <rPh sb="13" eb="14">
      <t>シャ</t>
    </rPh>
    <rPh sb="14" eb="15">
      <t>スウ</t>
    </rPh>
    <phoneticPr fontId="3"/>
  </si>
  <si>
    <t>合計（宿泊＋日帰り）</t>
    <rPh sb="0" eb="2">
      <t>ゴウケイ</t>
    </rPh>
    <rPh sb="3" eb="5">
      <t>シュクハク</t>
    </rPh>
    <rPh sb="6" eb="8">
      <t>ヒガエ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</si>
</sst>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0" fillId="2" borderId="0" xfId="0" applyFill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38" fontId="0" fillId="0" borderId="7" xfId="1" applyFont="1" applyBorder="1" applyAlignment="1">
      <alignment horizontal="right"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2" borderId="7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0" borderId="0" xfId="1" applyFont="1" applyBorder="1">
      <alignment vertical="center"/>
    </xf>
    <xf numFmtId="38" fontId="0" fillId="2" borderId="11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38" fontId="4" fillId="4" borderId="13" xfId="1" applyFont="1" applyFill="1" applyBorder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26" xfId="1" applyFont="1" applyFill="1" applyBorder="1">
      <alignment vertical="center"/>
    </xf>
    <xf numFmtId="38" fontId="0" fillId="0" borderId="3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2" xfId="1" applyFont="1" applyBorder="1" applyAlignment="1">
      <alignment horizontal="right" vertical="center"/>
    </xf>
    <xf numFmtId="38" fontId="0" fillId="0" borderId="2" xfId="1" applyFont="1" applyBorder="1">
      <alignment vertical="center"/>
    </xf>
    <xf numFmtId="38" fontId="0" fillId="2" borderId="27" xfId="1" applyFont="1" applyFill="1" applyBorder="1">
      <alignment vertical="center"/>
    </xf>
    <xf numFmtId="38" fontId="0" fillId="0" borderId="28" xfId="1" applyFont="1" applyFill="1" applyBorder="1">
      <alignment vertical="center"/>
    </xf>
    <xf numFmtId="38" fontId="2" fillId="3" borderId="1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3" borderId="1" xfId="1" applyFont="1" applyFill="1" applyBorder="1">
      <alignment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4" borderId="29" xfId="0" applyFont="1" applyFill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0" fillId="2" borderId="28" xfId="0" applyNumberFormat="1" applyFill="1" applyBorder="1" applyAlignment="1">
      <alignment vertical="center"/>
    </xf>
    <xf numFmtId="38" fontId="7" fillId="0" borderId="0" xfId="1" applyFont="1">
      <alignment vertical="center"/>
    </xf>
    <xf numFmtId="38" fontId="7" fillId="0" borderId="14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8" fontId="8" fillId="0" borderId="1" xfId="1" applyFont="1" applyBorder="1">
      <alignment vertical="center"/>
    </xf>
    <xf numFmtId="38" fontId="10" fillId="0" borderId="1" xfId="1" applyFont="1" applyBorder="1">
      <alignment vertical="center"/>
    </xf>
    <xf numFmtId="38" fontId="0" fillId="0" borderId="3" xfId="1" applyFont="1" applyBorder="1" applyAlignment="1">
      <alignment horizontal="right" vertical="center"/>
    </xf>
    <xf numFmtId="38" fontId="0" fillId="2" borderId="28" xfId="1" applyFont="1" applyFill="1" applyBorder="1">
      <alignment vertical="center"/>
    </xf>
    <xf numFmtId="38" fontId="0" fillId="2" borderId="30" xfId="1" applyFont="1" applyFill="1" applyBorder="1">
      <alignment vertical="center"/>
    </xf>
    <xf numFmtId="38" fontId="0" fillId="0" borderId="15" xfId="1" applyFont="1" applyFill="1" applyBorder="1">
      <alignment vertical="center"/>
    </xf>
    <xf numFmtId="0" fontId="0" fillId="0" borderId="32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6" xfId="1" applyFont="1" applyFill="1" applyBorder="1">
      <alignment vertical="center"/>
    </xf>
    <xf numFmtId="38" fontId="0" fillId="5" borderId="12" xfId="1" applyFont="1" applyFill="1" applyBorder="1">
      <alignment vertical="center"/>
    </xf>
    <xf numFmtId="38" fontId="0" fillId="5" borderId="13" xfId="1" applyFont="1" applyFill="1" applyBorder="1">
      <alignment vertical="center"/>
    </xf>
    <xf numFmtId="38" fontId="0" fillId="5" borderId="37" xfId="1" applyFont="1" applyFill="1" applyBorder="1">
      <alignment vertical="center"/>
    </xf>
    <xf numFmtId="38" fontId="0" fillId="5" borderId="1" xfId="1" applyFont="1" applyFill="1" applyBorder="1">
      <alignment vertical="center"/>
    </xf>
    <xf numFmtId="38" fontId="0" fillId="5" borderId="8" xfId="1" applyFont="1" applyFill="1" applyBorder="1">
      <alignment vertical="center"/>
    </xf>
    <xf numFmtId="38" fontId="0" fillId="5" borderId="15" xfId="1" applyFont="1" applyFill="1" applyBorder="1">
      <alignment vertical="center"/>
    </xf>
    <xf numFmtId="38" fontId="5" fillId="6" borderId="12" xfId="1" applyFont="1" applyFill="1" applyBorder="1">
      <alignment vertical="center"/>
    </xf>
    <xf numFmtId="38" fontId="4" fillId="6" borderId="12" xfId="1" applyFont="1" applyFill="1" applyBorder="1">
      <alignment vertical="center"/>
    </xf>
    <xf numFmtId="38" fontId="4" fillId="6" borderId="13" xfId="1" applyFont="1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5" borderId="36" xfId="0" applyFill="1" applyBorder="1">
      <alignment vertical="center"/>
    </xf>
    <xf numFmtId="0" fontId="0" fillId="0" borderId="40" xfId="0" applyFill="1" applyBorder="1" applyAlignment="1">
      <alignment vertical="center"/>
    </xf>
    <xf numFmtId="0" fontId="0" fillId="5" borderId="35" xfId="0" applyFill="1" applyBorder="1">
      <alignment vertical="center"/>
    </xf>
    <xf numFmtId="0" fontId="0" fillId="6" borderId="36" xfId="0" applyFont="1" applyFill="1" applyBorder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25" xfId="1" applyFont="1" applyFill="1" applyBorder="1" applyAlignment="1">
      <alignment horizontal="center" vertical="center"/>
    </xf>
    <xf numFmtId="38" fontId="0" fillId="0" borderId="26" xfId="1" applyFont="1" applyFill="1" applyBorder="1" applyAlignment="1">
      <alignment horizontal="center" vertical="center"/>
    </xf>
    <xf numFmtId="38" fontId="5" fillId="6" borderId="13" xfId="1" applyFont="1" applyFill="1" applyBorder="1">
      <alignment vertical="center"/>
    </xf>
    <xf numFmtId="0" fontId="0" fillId="0" borderId="0" xfId="0" applyAlignment="1">
      <alignment vertical="center"/>
    </xf>
    <xf numFmtId="38" fontId="5" fillId="6" borderId="37" xfId="1" applyFont="1" applyFill="1" applyBorder="1">
      <alignment vertical="center"/>
    </xf>
    <xf numFmtId="38" fontId="6" fillId="0" borderId="0" xfId="1" applyFont="1">
      <alignment vertical="center"/>
    </xf>
    <xf numFmtId="38" fontId="6" fillId="0" borderId="1" xfId="1" applyFont="1" applyBorder="1">
      <alignment vertical="center"/>
    </xf>
    <xf numFmtId="38" fontId="6" fillId="2" borderId="0" xfId="1" applyFont="1" applyFill="1">
      <alignment vertical="center"/>
    </xf>
    <xf numFmtId="38" fontId="0" fillId="2" borderId="25" xfId="1" applyFont="1" applyFill="1" applyBorder="1">
      <alignment vertical="center"/>
    </xf>
    <xf numFmtId="38" fontId="0" fillId="2" borderId="46" xfId="1" applyFont="1" applyFill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38" fontId="6" fillId="0" borderId="1" xfId="1" applyNumberFormat="1" applyFont="1" applyBorder="1">
      <alignment vertical="center"/>
    </xf>
    <xf numFmtId="38" fontId="0" fillId="6" borderId="1" xfId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38" fontId="5" fillId="0" borderId="0" xfId="1" applyFont="1" applyFill="1" applyBorder="1">
      <alignment vertical="center"/>
    </xf>
    <xf numFmtId="0" fontId="0" fillId="0" borderId="33" xfId="0" applyBorder="1">
      <alignment vertical="center"/>
    </xf>
    <xf numFmtId="0" fontId="0" fillId="0" borderId="16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3" xfId="0" applyFill="1" applyBorder="1">
      <alignment vertical="center"/>
    </xf>
    <xf numFmtId="0" fontId="0" fillId="5" borderId="48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5" borderId="3" xfId="0" applyFill="1" applyBorder="1">
      <alignment vertical="center"/>
    </xf>
    <xf numFmtId="0" fontId="0" fillId="6" borderId="48" xfId="0" applyFont="1" applyFill="1" applyBorder="1">
      <alignment vertical="center"/>
    </xf>
    <xf numFmtId="0" fontId="0" fillId="0" borderId="16" xfId="0" applyBorder="1">
      <alignment vertical="center"/>
    </xf>
    <xf numFmtId="0" fontId="0" fillId="6" borderId="1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2" borderId="35" xfId="0" applyNumberFormat="1" applyFill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38" fontId="11" fillId="0" borderId="50" xfId="1" applyFont="1" applyBorder="1">
      <alignment vertical="center"/>
    </xf>
    <xf numFmtId="38" fontId="0" fillId="8" borderId="1" xfId="1" applyFont="1" applyFill="1" applyBorder="1">
      <alignment vertical="center"/>
    </xf>
    <xf numFmtId="38" fontId="0" fillId="0" borderId="24" xfId="1" applyFont="1" applyFill="1" applyBorder="1" applyAlignment="1">
      <alignment horizontal="center" vertical="center"/>
    </xf>
    <xf numFmtId="38" fontId="0" fillId="0" borderId="7" xfId="1" applyFont="1" applyFill="1" applyBorder="1">
      <alignment vertical="center"/>
    </xf>
    <xf numFmtId="38" fontId="0" fillId="5" borderId="11" xfId="1" applyFont="1" applyFill="1" applyBorder="1">
      <alignment vertical="center"/>
    </xf>
    <xf numFmtId="0" fontId="0" fillId="0" borderId="38" xfId="0" applyFill="1" applyBorder="1" applyAlignment="1">
      <alignment vertical="center"/>
    </xf>
    <xf numFmtId="38" fontId="0" fillId="0" borderId="24" xfId="1" applyFont="1" applyFill="1" applyBorder="1">
      <alignment vertical="center"/>
    </xf>
    <xf numFmtId="38" fontId="0" fillId="5" borderId="7" xfId="1" applyFont="1" applyFill="1" applyBorder="1">
      <alignment vertical="center"/>
    </xf>
    <xf numFmtId="38" fontId="5" fillId="6" borderId="11" xfId="1" applyFont="1" applyFill="1" applyBorder="1">
      <alignment vertical="center"/>
    </xf>
    <xf numFmtId="38" fontId="0" fillId="0" borderId="28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8" xfId="1" applyFont="1" applyBorder="1" applyAlignment="1">
      <alignment horizontal="right" vertical="center"/>
    </xf>
    <xf numFmtId="38" fontId="0" fillId="0" borderId="11" xfId="1" applyFont="1" applyBorder="1">
      <alignment vertical="center"/>
    </xf>
    <xf numFmtId="38" fontId="0" fillId="0" borderId="36" xfId="1" applyFont="1" applyBorder="1">
      <alignment vertical="center"/>
    </xf>
    <xf numFmtId="38" fontId="0" fillId="7" borderId="1" xfId="1" applyFont="1" applyFill="1" applyBorder="1" applyAlignment="1">
      <alignment vertical="center"/>
    </xf>
    <xf numFmtId="38" fontId="0" fillId="7" borderId="46" xfId="1" applyFont="1" applyFill="1" applyBorder="1" applyAlignment="1">
      <alignment vertical="center"/>
    </xf>
    <xf numFmtId="38" fontId="0" fillId="7" borderId="47" xfId="1" applyFont="1" applyFill="1" applyBorder="1" applyAlignment="1">
      <alignment vertical="center"/>
    </xf>
    <xf numFmtId="38" fontId="0" fillId="7" borderId="25" xfId="1" applyFont="1" applyFill="1" applyBorder="1">
      <alignment vertical="center"/>
    </xf>
    <xf numFmtId="38" fontId="0" fillId="7" borderId="26" xfId="1" applyFont="1" applyFill="1" applyBorder="1">
      <alignment vertical="center"/>
    </xf>
    <xf numFmtId="38" fontId="0" fillId="7" borderId="1" xfId="1" applyFont="1" applyFill="1" applyBorder="1">
      <alignment vertical="center"/>
    </xf>
    <xf numFmtId="38" fontId="0" fillId="7" borderId="8" xfId="1" applyFont="1" applyFill="1" applyBorder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46" xfId="1" applyFont="1" applyFill="1" applyBorder="1" applyAlignment="1">
      <alignment vertical="center"/>
    </xf>
    <xf numFmtId="38" fontId="0" fillId="7" borderId="8" xfId="1" applyFont="1" applyFill="1" applyBorder="1" applyAlignment="1">
      <alignment vertical="center"/>
    </xf>
    <xf numFmtId="0" fontId="0" fillId="9" borderId="42" xfId="0" applyFill="1" applyBorder="1">
      <alignment vertical="center"/>
    </xf>
    <xf numFmtId="0" fontId="0" fillId="9" borderId="23" xfId="0" applyFill="1" applyBorder="1">
      <alignment vertical="center"/>
    </xf>
    <xf numFmtId="38" fontId="0" fillId="9" borderId="20" xfId="1" applyFont="1" applyFill="1" applyBorder="1">
      <alignment vertical="center"/>
    </xf>
    <xf numFmtId="38" fontId="0" fillId="9" borderId="21" xfId="1" applyFont="1" applyFill="1" applyBorder="1">
      <alignment vertical="center"/>
    </xf>
    <xf numFmtId="38" fontId="0" fillId="9" borderId="22" xfId="1" applyFont="1" applyFill="1" applyBorder="1">
      <alignment vertical="center"/>
    </xf>
    <xf numFmtId="38" fontId="0" fillId="9" borderId="43" xfId="1" applyFont="1" applyFill="1" applyBorder="1">
      <alignment vertical="center"/>
    </xf>
    <xf numFmtId="0" fontId="15" fillId="0" borderId="0" xfId="0" applyFont="1" applyFill="1">
      <alignment vertical="center"/>
    </xf>
    <xf numFmtId="38" fontId="15" fillId="2" borderId="57" xfId="1" applyFont="1" applyFill="1" applyBorder="1" applyAlignment="1">
      <alignment horizontal="center" vertical="center"/>
    </xf>
    <xf numFmtId="38" fontId="15" fillId="2" borderId="58" xfId="1" applyFont="1" applyFill="1" applyBorder="1" applyAlignment="1">
      <alignment horizontal="center" vertical="center"/>
    </xf>
    <xf numFmtId="38" fontId="15" fillId="2" borderId="88" xfId="1" applyFont="1" applyFill="1" applyBorder="1" applyAlignment="1">
      <alignment horizontal="center" vertical="center"/>
    </xf>
    <xf numFmtId="38" fontId="15" fillId="2" borderId="79" xfId="1" applyFont="1" applyFill="1" applyBorder="1" applyAlignment="1">
      <alignment horizontal="center" vertical="center"/>
    </xf>
    <xf numFmtId="38" fontId="15" fillId="2" borderId="1" xfId="1" applyFont="1" applyFill="1" applyBorder="1" applyAlignment="1">
      <alignment horizontal="center" vertical="center"/>
    </xf>
    <xf numFmtId="0" fontId="15" fillId="0" borderId="77" xfId="0" applyFont="1" applyFill="1" applyBorder="1">
      <alignment vertical="center"/>
    </xf>
    <xf numFmtId="38" fontId="15" fillId="0" borderId="55" xfId="1" applyFont="1" applyFill="1" applyBorder="1">
      <alignment vertical="center"/>
    </xf>
    <xf numFmtId="38" fontId="15" fillId="0" borderId="86" xfId="1" applyFont="1" applyFill="1" applyBorder="1">
      <alignment vertical="center"/>
    </xf>
    <xf numFmtId="38" fontId="15" fillId="0" borderId="77" xfId="1" applyFont="1" applyFill="1" applyBorder="1">
      <alignment vertical="center"/>
    </xf>
    <xf numFmtId="38" fontId="15" fillId="5" borderId="82" xfId="1" applyFont="1" applyFill="1" applyBorder="1">
      <alignment vertical="center"/>
    </xf>
    <xf numFmtId="0" fontId="15" fillId="0" borderId="78" xfId="0" applyFont="1" applyFill="1" applyBorder="1">
      <alignment vertical="center"/>
    </xf>
    <xf numFmtId="38" fontId="15" fillId="0" borderId="52" xfId="1" applyFont="1" applyFill="1" applyBorder="1">
      <alignment vertical="center"/>
    </xf>
    <xf numFmtId="38" fontId="15" fillId="0" borderId="87" xfId="1" applyFont="1" applyFill="1" applyBorder="1">
      <alignment vertical="center"/>
    </xf>
    <xf numFmtId="38" fontId="15" fillId="0" borderId="78" xfId="1" applyFont="1" applyFill="1" applyBorder="1">
      <alignment vertical="center"/>
    </xf>
    <xf numFmtId="38" fontId="15" fillId="5" borderId="83" xfId="1" applyFont="1" applyFill="1" applyBorder="1">
      <alignment vertical="center"/>
    </xf>
    <xf numFmtId="0" fontId="15" fillId="5" borderId="79" xfId="0" applyFont="1" applyFill="1" applyBorder="1">
      <alignment vertical="center"/>
    </xf>
    <xf numFmtId="38" fontId="15" fillId="5" borderId="58" xfId="1" applyFont="1" applyFill="1" applyBorder="1">
      <alignment vertical="center"/>
    </xf>
    <xf numFmtId="38" fontId="15" fillId="5" borderId="88" xfId="1" applyFont="1" applyFill="1" applyBorder="1">
      <alignment vertical="center"/>
    </xf>
    <xf numFmtId="38" fontId="15" fillId="5" borderId="79" xfId="1" applyFont="1" applyFill="1" applyBorder="1">
      <alignment vertical="center"/>
    </xf>
    <xf numFmtId="38" fontId="15" fillId="5" borderId="84" xfId="1" applyFont="1" applyFill="1" applyBorder="1">
      <alignment vertical="center"/>
    </xf>
    <xf numFmtId="38" fontId="15" fillId="6" borderId="67" xfId="1" applyFont="1" applyFill="1" applyBorder="1">
      <alignment vertical="center"/>
    </xf>
    <xf numFmtId="38" fontId="15" fillId="6" borderId="91" xfId="1" applyFont="1" applyFill="1" applyBorder="1">
      <alignment vertical="center"/>
    </xf>
    <xf numFmtId="38" fontId="15" fillId="6" borderId="85" xfId="1" applyFont="1" applyFill="1" applyBorder="1">
      <alignment vertical="center"/>
    </xf>
    <xf numFmtId="38" fontId="15" fillId="6" borderId="1" xfId="1" applyFont="1" applyFill="1" applyBorder="1">
      <alignment vertical="center"/>
    </xf>
    <xf numFmtId="0" fontId="15" fillId="6" borderId="79" xfId="0" applyFont="1" applyFill="1" applyBorder="1">
      <alignment vertical="center"/>
    </xf>
    <xf numFmtId="38" fontId="15" fillId="6" borderId="58" xfId="1" applyFont="1" applyFill="1" applyBorder="1">
      <alignment vertical="center"/>
    </xf>
    <xf numFmtId="38" fontId="15" fillId="6" borderId="88" xfId="1" applyFont="1" applyFill="1" applyBorder="1">
      <alignment vertical="center"/>
    </xf>
    <xf numFmtId="38" fontId="15" fillId="6" borderId="79" xfId="1" applyFont="1" applyFill="1" applyBorder="1">
      <alignment vertical="center"/>
    </xf>
    <xf numFmtId="38" fontId="15" fillId="6" borderId="84" xfId="1" applyFont="1" applyFill="1" applyBorder="1">
      <alignment vertical="center"/>
    </xf>
    <xf numFmtId="38" fontId="15" fillId="7" borderId="67" xfId="1" applyFont="1" applyFill="1" applyBorder="1">
      <alignment vertical="center"/>
    </xf>
    <xf numFmtId="38" fontId="15" fillId="7" borderId="91" xfId="1" applyFont="1" applyFill="1" applyBorder="1">
      <alignment vertical="center"/>
    </xf>
    <xf numFmtId="38" fontId="15" fillId="7" borderId="85" xfId="1" applyFont="1" applyFill="1" applyBorder="1">
      <alignment vertical="center"/>
    </xf>
    <xf numFmtId="38" fontId="15" fillId="7" borderId="1" xfId="1" applyFont="1" applyFill="1" applyBorder="1">
      <alignment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61" xfId="0" applyFont="1" applyFill="1" applyBorder="1">
      <alignment vertical="center"/>
    </xf>
    <xf numFmtId="38" fontId="15" fillId="0" borderId="86" xfId="0" applyNumberFormat="1" applyFont="1" applyFill="1" applyBorder="1">
      <alignment vertical="center"/>
    </xf>
    <xf numFmtId="38" fontId="15" fillId="0" borderId="55" xfId="0" applyNumberFormat="1" applyFont="1" applyFill="1" applyBorder="1">
      <alignment vertical="center"/>
    </xf>
    <xf numFmtId="0" fontId="15" fillId="0" borderId="86" xfId="0" applyFont="1" applyFill="1" applyBorder="1">
      <alignment vertical="center"/>
    </xf>
    <xf numFmtId="38" fontId="15" fillId="0" borderId="77" xfId="0" applyNumberFormat="1" applyFont="1" applyFill="1" applyBorder="1">
      <alignment vertical="center"/>
    </xf>
    <xf numFmtId="38" fontId="15" fillId="5" borderId="82" xfId="0" applyNumberFormat="1" applyFont="1" applyFill="1" applyBorder="1">
      <alignment vertical="center"/>
    </xf>
    <xf numFmtId="0" fontId="15" fillId="0" borderId="63" xfId="0" applyFont="1" applyFill="1" applyBorder="1">
      <alignment vertical="center"/>
    </xf>
    <xf numFmtId="38" fontId="15" fillId="0" borderId="87" xfId="0" applyNumberFormat="1" applyFont="1" applyFill="1" applyBorder="1">
      <alignment vertical="center"/>
    </xf>
    <xf numFmtId="38" fontId="15" fillId="0" borderId="52" xfId="0" applyNumberFormat="1" applyFont="1" applyFill="1" applyBorder="1">
      <alignment vertical="center"/>
    </xf>
    <xf numFmtId="0" fontId="15" fillId="0" borderId="87" xfId="0" applyFont="1" applyFill="1" applyBorder="1">
      <alignment vertical="center"/>
    </xf>
    <xf numFmtId="38" fontId="15" fillId="0" borderId="78" xfId="0" applyNumberFormat="1" applyFont="1" applyFill="1" applyBorder="1">
      <alignment vertical="center"/>
    </xf>
    <xf numFmtId="38" fontId="15" fillId="5" borderId="83" xfId="0" applyNumberFormat="1" applyFont="1" applyFill="1" applyBorder="1">
      <alignment vertical="center"/>
    </xf>
    <xf numFmtId="0" fontId="15" fillId="5" borderId="59" xfId="0" applyFont="1" applyFill="1" applyBorder="1">
      <alignment vertical="center"/>
    </xf>
    <xf numFmtId="38" fontId="15" fillId="5" borderId="88" xfId="0" applyNumberFormat="1" applyFont="1" applyFill="1" applyBorder="1">
      <alignment vertical="center"/>
    </xf>
    <xf numFmtId="38" fontId="15" fillId="5" borderId="58" xfId="0" applyNumberFormat="1" applyFont="1" applyFill="1" applyBorder="1">
      <alignment vertical="center"/>
    </xf>
    <xf numFmtId="38" fontId="15" fillId="5" borderId="79" xfId="0" applyNumberFormat="1" applyFont="1" applyFill="1" applyBorder="1">
      <alignment vertical="center"/>
    </xf>
    <xf numFmtId="38" fontId="15" fillId="5" borderId="84" xfId="0" applyNumberFormat="1" applyFont="1" applyFill="1" applyBorder="1">
      <alignment vertical="center"/>
    </xf>
    <xf numFmtId="0" fontId="15" fillId="0" borderId="56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176" fontId="15" fillId="0" borderId="0" xfId="2" applyNumberFormat="1" applyFont="1" applyFill="1" applyBorder="1">
      <alignment vertical="center"/>
    </xf>
    <xf numFmtId="38" fontId="15" fillId="6" borderId="89" xfId="0" applyNumberFormat="1" applyFont="1" applyFill="1" applyBorder="1">
      <alignment vertical="center"/>
    </xf>
    <xf numFmtId="38" fontId="15" fillId="6" borderId="71" xfId="0" applyNumberFormat="1" applyFont="1" applyFill="1" applyBorder="1">
      <alignment vertical="center"/>
    </xf>
    <xf numFmtId="38" fontId="15" fillId="6" borderId="80" xfId="0" applyNumberFormat="1" applyFont="1" applyFill="1" applyBorder="1">
      <alignment vertical="center"/>
    </xf>
    <xf numFmtId="38" fontId="15" fillId="6" borderId="1" xfId="0" applyNumberFormat="1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6" borderId="59" xfId="0" applyFont="1" applyFill="1" applyBorder="1">
      <alignment vertical="center"/>
    </xf>
    <xf numFmtId="38" fontId="15" fillId="6" borderId="88" xfId="0" applyNumberFormat="1" applyFont="1" applyFill="1" applyBorder="1">
      <alignment vertical="center"/>
    </xf>
    <xf numFmtId="38" fontId="15" fillId="6" borderId="58" xfId="0" applyNumberFormat="1" applyFont="1" applyFill="1" applyBorder="1">
      <alignment vertical="center"/>
    </xf>
    <xf numFmtId="38" fontId="15" fillId="6" borderId="79" xfId="0" applyNumberFormat="1" applyFont="1" applyFill="1" applyBorder="1">
      <alignment vertical="center"/>
    </xf>
    <xf numFmtId="38" fontId="15" fillId="6" borderId="84" xfId="0" applyNumberFormat="1" applyFont="1" applyFill="1" applyBorder="1">
      <alignment vertical="center"/>
    </xf>
    <xf numFmtId="38" fontId="15" fillId="7" borderId="90" xfId="1" applyFont="1" applyFill="1" applyBorder="1">
      <alignment vertical="center"/>
    </xf>
    <xf numFmtId="38" fontId="15" fillId="7" borderId="74" xfId="1" applyFont="1" applyFill="1" applyBorder="1">
      <alignment vertical="center"/>
    </xf>
    <xf numFmtId="38" fontId="15" fillId="7" borderId="91" xfId="0" applyNumberFormat="1" applyFont="1" applyFill="1" applyBorder="1">
      <alignment vertical="center"/>
    </xf>
    <xf numFmtId="38" fontId="15" fillId="7" borderId="81" xfId="1" applyFont="1" applyFill="1" applyBorder="1">
      <alignment vertical="center"/>
    </xf>
    <xf numFmtId="38" fontId="18" fillId="7" borderId="1" xfId="1" applyFont="1" applyFill="1" applyBorder="1">
      <alignment vertical="center"/>
    </xf>
    <xf numFmtId="176" fontId="15" fillId="2" borderId="0" xfId="2" applyNumberFormat="1" applyFont="1" applyFill="1" applyBorder="1">
      <alignment vertical="center"/>
    </xf>
    <xf numFmtId="0" fontId="15" fillId="6" borderId="91" xfId="0" applyFont="1" applyFill="1" applyBorder="1" applyAlignment="1">
      <alignment horizontal="center" vertical="center"/>
    </xf>
    <xf numFmtId="0" fontId="15" fillId="6" borderId="67" xfId="0" applyFont="1" applyFill="1" applyBorder="1" applyAlignment="1">
      <alignment horizontal="center" vertical="center"/>
    </xf>
    <xf numFmtId="0" fontId="15" fillId="6" borderId="85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38" fontId="15" fillId="0" borderId="88" xfId="1" applyFont="1" applyFill="1" applyBorder="1">
      <alignment vertical="center"/>
    </xf>
    <xf numFmtId="38" fontId="15" fillId="0" borderId="58" xfId="1" applyFont="1" applyFill="1" applyBorder="1">
      <alignment vertical="center"/>
    </xf>
    <xf numFmtId="38" fontId="15" fillId="0" borderId="79" xfId="1" applyFont="1" applyFill="1" applyBorder="1">
      <alignment vertical="center"/>
    </xf>
    <xf numFmtId="38" fontId="15" fillId="5" borderId="46" xfId="1" applyFont="1" applyFill="1" applyBorder="1">
      <alignment vertical="center"/>
    </xf>
    <xf numFmtId="0" fontId="15" fillId="0" borderId="91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92" xfId="2" applyNumberFormat="1" applyFont="1" applyFill="1" applyBorder="1" applyAlignment="1">
      <alignment horizontal="right" vertical="center"/>
    </xf>
    <xf numFmtId="176" fontId="15" fillId="0" borderId="53" xfId="2" applyNumberFormat="1" applyFont="1" applyFill="1" applyBorder="1" applyAlignment="1">
      <alignment horizontal="right" vertical="center"/>
    </xf>
    <xf numFmtId="176" fontId="15" fillId="0" borderId="93" xfId="2" applyNumberFormat="1" applyFont="1" applyFill="1" applyBorder="1" applyAlignment="1">
      <alignment horizontal="right" vertical="center"/>
    </xf>
    <xf numFmtId="176" fontId="15" fillId="0" borderId="60" xfId="2" applyNumberFormat="1" applyFont="1" applyFill="1" applyBorder="1" applyAlignment="1">
      <alignment horizontal="right" vertical="center"/>
    </xf>
    <xf numFmtId="176" fontId="15" fillId="0" borderId="61" xfId="2" applyNumberFormat="1" applyFont="1" applyFill="1" applyBorder="1" applyAlignment="1">
      <alignment horizontal="right" vertical="center"/>
    </xf>
    <xf numFmtId="176" fontId="15" fillId="0" borderId="0" xfId="2" applyNumberFormat="1" applyFont="1" applyFill="1" applyBorder="1" applyAlignment="1">
      <alignment horizontal="right" vertical="center"/>
    </xf>
    <xf numFmtId="176" fontId="15" fillId="0" borderId="87" xfId="2" applyNumberFormat="1" applyFont="1" applyFill="1" applyBorder="1" applyAlignment="1">
      <alignment horizontal="right" vertical="center"/>
    </xf>
    <xf numFmtId="176" fontId="15" fillId="0" borderId="52" xfId="2" applyNumberFormat="1" applyFont="1" applyFill="1" applyBorder="1" applyAlignment="1">
      <alignment horizontal="right" vertical="center"/>
    </xf>
    <xf numFmtId="176" fontId="15" fillId="0" borderId="78" xfId="2" applyNumberFormat="1" applyFont="1" applyFill="1" applyBorder="1" applyAlignment="1">
      <alignment horizontal="right" vertical="center"/>
    </xf>
    <xf numFmtId="176" fontId="15" fillId="0" borderId="62" xfId="2" applyNumberFormat="1" applyFont="1" applyFill="1" applyBorder="1" applyAlignment="1">
      <alignment horizontal="right" vertical="center"/>
    </xf>
    <xf numFmtId="176" fontId="15" fillId="0" borderId="63" xfId="2" applyNumberFormat="1" applyFont="1" applyFill="1" applyBorder="1" applyAlignment="1">
      <alignment horizontal="right" vertical="center"/>
    </xf>
    <xf numFmtId="176" fontId="20" fillId="7" borderId="88" xfId="2" applyNumberFormat="1" applyFont="1" applyFill="1" applyBorder="1">
      <alignment vertical="center"/>
    </xf>
    <xf numFmtId="176" fontId="20" fillId="7" borderId="58" xfId="2" applyNumberFormat="1" applyFont="1" applyFill="1" applyBorder="1">
      <alignment vertical="center"/>
    </xf>
    <xf numFmtId="176" fontId="20" fillId="7" borderId="79" xfId="2" applyNumberFormat="1" applyFont="1" applyFill="1" applyBorder="1">
      <alignment vertical="center"/>
    </xf>
    <xf numFmtId="176" fontId="20" fillId="7" borderId="57" xfId="2" applyNumberFormat="1" applyFont="1" applyFill="1" applyBorder="1">
      <alignment vertical="center"/>
    </xf>
    <xf numFmtId="176" fontId="20" fillId="7" borderId="59" xfId="2" applyNumberFormat="1" applyFont="1" applyFill="1" applyBorder="1">
      <alignment vertical="center"/>
    </xf>
    <xf numFmtId="176" fontId="20" fillId="0" borderId="0" xfId="2" applyNumberFormat="1" applyFont="1" applyFill="1" applyBorder="1">
      <alignment vertical="center"/>
    </xf>
    <xf numFmtId="0" fontId="15" fillId="6" borderId="0" xfId="0" applyFont="1" applyFill="1">
      <alignment vertical="center"/>
    </xf>
    <xf numFmtId="0" fontId="21" fillId="0" borderId="0" xfId="0" applyFont="1" applyFill="1">
      <alignment vertical="center"/>
    </xf>
    <xf numFmtId="0" fontId="14" fillId="0" borderId="0" xfId="0" applyFont="1" applyFill="1" applyBorder="1" applyAlignment="1">
      <alignment horizontal="left" vertical="center"/>
    </xf>
    <xf numFmtId="38" fontId="15" fillId="0" borderId="90" xfId="1" applyFont="1" applyFill="1" applyBorder="1">
      <alignment vertical="center"/>
    </xf>
    <xf numFmtId="38" fontId="15" fillId="0" borderId="74" xfId="1" applyFont="1" applyFill="1" applyBorder="1">
      <alignment vertical="center"/>
    </xf>
    <xf numFmtId="38" fontId="15" fillId="0" borderId="81" xfId="1" applyFont="1" applyFill="1" applyBorder="1">
      <alignment vertical="center"/>
    </xf>
    <xf numFmtId="38" fontId="15" fillId="5" borderId="1" xfId="1" applyFont="1" applyFill="1" applyBorder="1">
      <alignment vertical="center"/>
    </xf>
    <xf numFmtId="0" fontId="15" fillId="6" borderId="67" xfId="0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5" fillId="2" borderId="54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7" borderId="73" xfId="0" applyFont="1" applyFill="1" applyBorder="1" applyAlignment="1">
      <alignment horizontal="center" vertical="center"/>
    </xf>
    <xf numFmtId="0" fontId="15" fillId="7" borderId="74" xfId="0" applyFont="1" applyFill="1" applyBorder="1" applyAlignment="1">
      <alignment horizontal="center" vertical="center"/>
    </xf>
    <xf numFmtId="0" fontId="15" fillId="7" borderId="75" xfId="0" applyFont="1" applyFill="1" applyBorder="1" applyAlignment="1">
      <alignment horizontal="center" vertical="center"/>
    </xf>
    <xf numFmtId="0" fontId="20" fillId="7" borderId="57" xfId="0" applyFont="1" applyFill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/>
    </xf>
    <xf numFmtId="0" fontId="20" fillId="7" borderId="59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7" fillId="6" borderId="70" xfId="0" applyFont="1" applyFill="1" applyBorder="1" applyAlignment="1">
      <alignment horizontal="center" vertical="center"/>
    </xf>
    <xf numFmtId="0" fontId="17" fillId="6" borderId="72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5" fillId="6" borderId="66" xfId="0" applyFont="1" applyFill="1" applyBorder="1" applyAlignment="1">
      <alignment horizontal="center" vertical="center"/>
    </xf>
    <xf numFmtId="0" fontId="15" fillId="6" borderId="67" xfId="0" applyFont="1" applyFill="1" applyBorder="1" applyAlignment="1">
      <alignment horizontal="center" vertical="center"/>
    </xf>
    <xf numFmtId="0" fontId="15" fillId="6" borderId="6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7" borderId="66" xfId="0" applyFont="1" applyFill="1" applyBorder="1" applyAlignment="1">
      <alignment horizontal="center" vertical="center"/>
    </xf>
    <xf numFmtId="0" fontId="15" fillId="7" borderId="67" xfId="0" applyFont="1" applyFill="1" applyBorder="1" applyAlignment="1">
      <alignment horizontal="center" vertical="center"/>
    </xf>
    <xf numFmtId="0" fontId="15" fillId="7" borderId="8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7" fillId="6" borderId="66" xfId="0" applyFont="1" applyFill="1" applyBorder="1" applyAlignment="1">
      <alignment horizontal="center" vertical="center"/>
    </xf>
    <xf numFmtId="0" fontId="17" fillId="6" borderId="85" xfId="0" applyFont="1" applyFill="1" applyBorder="1" applyAlignment="1">
      <alignment horizontal="center" vertical="center"/>
    </xf>
    <xf numFmtId="38" fontId="16" fillId="2" borderId="19" xfId="1" applyFont="1" applyFill="1" applyBorder="1" applyAlignment="1">
      <alignment horizontal="center" vertical="center"/>
    </xf>
    <xf numFmtId="38" fontId="16" fillId="2" borderId="23" xfId="1" applyFont="1" applyFill="1" applyBorder="1" applyAlignment="1">
      <alignment horizontal="center" vertical="center"/>
    </xf>
    <xf numFmtId="38" fontId="16" fillId="2" borderId="30" xfId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38" fontId="12" fillId="0" borderId="44" xfId="1" applyFont="1" applyBorder="1" applyAlignment="1">
      <alignment horizontal="center" vertical="center"/>
    </xf>
    <xf numFmtId="38" fontId="13" fillId="0" borderId="44" xfId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/>
              <a:t>【</a:t>
            </a:r>
            <a:r>
              <a:rPr lang="ja-JP"/>
              <a:t>日帰り利用者数</a:t>
            </a:r>
            <a:r>
              <a:rPr lang="en-US"/>
              <a:t>】</a:t>
            </a:r>
            <a:endParaRPr lang="ja-JP"/>
          </a:p>
        </c:rich>
      </c:tx>
      <c:layout>
        <c:manualLayout>
          <c:xMode val="edge"/>
          <c:yMode val="edge"/>
          <c:x val="8.238076775961261E-4"/>
          <c:y val="4.264024988621525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36170343790955"/>
          <c:y val="0.14489596445123165"/>
          <c:w val="0.87465841644701059"/>
          <c:h val="0.75565876741879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'利用者数（年間）'!$S$66:$U$66</c:f>
              <c:strCache>
                <c:ptCount val="3"/>
                <c:pt idx="0">
                  <c:v>令和元年度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0"/>
                  <c:y val="-3.186146534516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3F-4A60-9A9D-7E5E06DB711E}"/>
                </c:ext>
              </c:extLst>
            </c:dLbl>
            <c:dLbl>
              <c:idx val="10"/>
              <c:layout>
                <c:manualLayout>
                  <c:x val="-1.3218392300026442E-2"/>
                  <c:y val="-6.37229306903369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73F-4A60-9A9D-7E5E06DB71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'利用者数（年間）'!$V$64:$AG$64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２月</c:v>
                </c:pt>
                <c:pt idx="11">
                  <c:v>3月</c:v>
                </c:pt>
              </c:strCache>
            </c:strRef>
          </c:cat>
          <c:val>
            <c:numRef>
              <c:f>'利用者数（年間）'!$V$66:$AG$66</c:f>
              <c:numCache>
                <c:formatCode>#,##0_);[Red]\(#,##0\)</c:formatCode>
                <c:ptCount val="12"/>
                <c:pt idx="0">
                  <c:v>6640</c:v>
                </c:pt>
                <c:pt idx="1">
                  <c:v>9608</c:v>
                </c:pt>
                <c:pt idx="2">
                  <c:v>6128</c:v>
                </c:pt>
                <c:pt idx="3">
                  <c:v>4392</c:v>
                </c:pt>
                <c:pt idx="4">
                  <c:v>2986</c:v>
                </c:pt>
                <c:pt idx="5">
                  <c:v>2873</c:v>
                </c:pt>
                <c:pt idx="6">
                  <c:v>3030</c:v>
                </c:pt>
                <c:pt idx="7">
                  <c:v>2746</c:v>
                </c:pt>
                <c:pt idx="8">
                  <c:v>1365</c:v>
                </c:pt>
                <c:pt idx="9">
                  <c:v>785</c:v>
                </c:pt>
                <c:pt idx="10">
                  <c:v>854</c:v>
                </c:pt>
                <c:pt idx="1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B-4828-86C5-E5402108DF77}"/>
            </c:ext>
          </c:extLst>
        </c:ser>
        <c:ser>
          <c:idx val="1"/>
          <c:order val="1"/>
          <c:tx>
            <c:strRef>
              <c:f>'利用者数（年間）'!$S$65:$U$65</c:f>
              <c:strCache>
                <c:ptCount val="3"/>
                <c:pt idx="0">
                  <c:v>令和２年度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'利用者数（年間）'!$V$64:$AG$64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２月</c:v>
                </c:pt>
                <c:pt idx="11">
                  <c:v>3月</c:v>
                </c:pt>
              </c:strCache>
            </c:strRef>
          </c:cat>
          <c:val>
            <c:numRef>
              <c:f>'利用者数（年間）'!$V$65:$AG$65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190</c:v>
                </c:pt>
                <c:pt idx="2">
                  <c:v>585</c:v>
                </c:pt>
                <c:pt idx="3">
                  <c:v>1359</c:v>
                </c:pt>
                <c:pt idx="4">
                  <c:v>1537</c:v>
                </c:pt>
                <c:pt idx="5">
                  <c:v>1780</c:v>
                </c:pt>
                <c:pt idx="6">
                  <c:v>4328</c:v>
                </c:pt>
                <c:pt idx="7">
                  <c:v>4787</c:v>
                </c:pt>
                <c:pt idx="8">
                  <c:v>493</c:v>
                </c:pt>
                <c:pt idx="9">
                  <c:v>380</c:v>
                </c:pt>
                <c:pt idx="10">
                  <c:v>619</c:v>
                </c:pt>
                <c:pt idx="11">
                  <c:v>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B-4828-86C5-E5402108DF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3"/>
        <c:overlap val="-27"/>
        <c:axId val="781739599"/>
        <c:axId val="781738767"/>
      </c:barChart>
      <c:catAx>
        <c:axId val="781739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81738767"/>
        <c:crosses val="autoZero"/>
        <c:auto val="1"/>
        <c:lblAlgn val="ctr"/>
        <c:lblOffset val="100"/>
        <c:noMultiLvlLbl val="0"/>
      </c:catAx>
      <c:valAx>
        <c:axId val="781738767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8173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541493522207157"/>
          <c:y val="4.1669046822814478E-2"/>
          <c:w val="0.32278749053026479"/>
          <c:h val="6.151969262256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/>
              <a:t>【</a:t>
            </a:r>
            <a:r>
              <a:rPr lang="ja-JP"/>
              <a:t>宿泊利用者数</a:t>
            </a:r>
            <a:r>
              <a:rPr lang="en-US"/>
              <a:t>】</a:t>
            </a:r>
            <a:endParaRPr lang="ja-JP"/>
          </a:p>
        </c:rich>
      </c:tx>
      <c:layout>
        <c:manualLayout>
          <c:xMode val="edge"/>
          <c:yMode val="edge"/>
          <c:x val="2.4403183635494066E-3"/>
          <c:y val="3.579723033570830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35448352775497E-2"/>
          <c:y val="0.13760479265371381"/>
          <c:w val="0.87580201447320161"/>
          <c:h val="0.76294993921631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'利用者数（年間）'!$S$62:$U$62</c:f>
              <c:strCache>
                <c:ptCount val="3"/>
                <c:pt idx="0">
                  <c:v>令和元年度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4.8806367270987682E-3"/>
                  <c:y val="2.79999999999999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AE-4C21-B60A-EAA2805B07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'利用者数（年間）'!$V$64:$AG$64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２月</c:v>
                </c:pt>
                <c:pt idx="11">
                  <c:v>3月</c:v>
                </c:pt>
              </c:strCache>
            </c:strRef>
          </c:cat>
          <c:val>
            <c:numRef>
              <c:f>'利用者数（年間）'!$V$62:$AG$62</c:f>
              <c:numCache>
                <c:formatCode>#,##0_);[Red]\(#,##0\)</c:formatCode>
                <c:ptCount val="12"/>
                <c:pt idx="0">
                  <c:v>5783</c:v>
                </c:pt>
                <c:pt idx="1">
                  <c:v>9024</c:v>
                </c:pt>
                <c:pt idx="2">
                  <c:v>6307</c:v>
                </c:pt>
                <c:pt idx="3">
                  <c:v>6245</c:v>
                </c:pt>
                <c:pt idx="4">
                  <c:v>6792</c:v>
                </c:pt>
                <c:pt idx="5">
                  <c:v>3148</c:v>
                </c:pt>
                <c:pt idx="6">
                  <c:v>3392</c:v>
                </c:pt>
                <c:pt idx="7">
                  <c:v>1770</c:v>
                </c:pt>
                <c:pt idx="8">
                  <c:v>1827</c:v>
                </c:pt>
                <c:pt idx="9">
                  <c:v>897</c:v>
                </c:pt>
                <c:pt idx="10">
                  <c:v>730</c:v>
                </c:pt>
                <c:pt idx="11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8-4C6C-A8A7-F71E6776BDB8}"/>
            </c:ext>
          </c:extLst>
        </c:ser>
        <c:ser>
          <c:idx val="1"/>
          <c:order val="1"/>
          <c:tx>
            <c:strRef>
              <c:f>'利用者数（年間）'!$S$61:$U$61</c:f>
              <c:strCache>
                <c:ptCount val="3"/>
                <c:pt idx="0">
                  <c:v>令和２年度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2.4403183635494066E-3"/>
                  <c:y val="-0.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AE-4C21-B60A-EAA2805B07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'利用者数（年間）'!$V$64:$AG$64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２月</c:v>
                </c:pt>
                <c:pt idx="11">
                  <c:v>3月</c:v>
                </c:pt>
              </c:strCache>
            </c:strRef>
          </c:cat>
          <c:val>
            <c:numRef>
              <c:f>'利用者数（年間）'!$V$61:$AG$61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41</c:v>
                </c:pt>
                <c:pt idx="2">
                  <c:v>209</c:v>
                </c:pt>
                <c:pt idx="3">
                  <c:v>460</c:v>
                </c:pt>
                <c:pt idx="4">
                  <c:v>889</c:v>
                </c:pt>
                <c:pt idx="5">
                  <c:v>1387</c:v>
                </c:pt>
                <c:pt idx="6">
                  <c:v>2639</c:v>
                </c:pt>
                <c:pt idx="7">
                  <c:v>874</c:v>
                </c:pt>
                <c:pt idx="8">
                  <c:v>246</c:v>
                </c:pt>
                <c:pt idx="9">
                  <c:v>87</c:v>
                </c:pt>
                <c:pt idx="10">
                  <c:v>49</c:v>
                </c:pt>
                <c:pt idx="11">
                  <c:v>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8-4C6C-A8A7-F71E6776BD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1"/>
        <c:overlap val="-27"/>
        <c:axId val="781739599"/>
        <c:axId val="781738767"/>
      </c:barChart>
      <c:catAx>
        <c:axId val="781739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81738767"/>
        <c:crosses val="autoZero"/>
        <c:auto val="1"/>
        <c:lblAlgn val="ctr"/>
        <c:lblOffset val="100"/>
        <c:noMultiLvlLbl val="0"/>
      </c:catAx>
      <c:valAx>
        <c:axId val="781738767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8173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65392154357246"/>
          <c:y val="3.2151171347842934E-2"/>
          <c:w val="0.42395074476787098"/>
          <c:h val="6.151969262256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248479</xdr:colOff>
      <xdr:row>0</xdr:row>
      <xdr:rowOff>69021</xdr:rowOff>
    </xdr:from>
    <xdr:to>
      <xdr:col>15</xdr:col>
      <xdr:colOff>889244</xdr:colOff>
      <xdr:row>0</xdr:row>
      <xdr:rowOff>607390</xdr:rowOff>
    </xdr:to>
    <xdr:sp macro="" textlink="">
      <xdr:nvSpPr>
        <xdr:cNvPr id="3" name="正方形/長方形 2"/>
        <xdr:cNvSpPr/>
      </xdr:nvSpPr>
      <xdr:spPr>
        <a:xfrm>
          <a:off x="9621631" y="69021"/>
          <a:ext cx="2021200" cy="53836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tx1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資料５</a:t>
          </a:r>
          <a:r>
            <a:rPr kumimoji="1" lang="en-US" altLang="ja-JP" sz="2800" b="1">
              <a:solidFill>
                <a:schemeClr val="tx1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-1</a:t>
          </a:r>
        </a:p>
      </xdr:txBody>
    </xdr:sp>
    <xdr:clientData/>
  </xdr:twoCellAnchor>
  <xdr:twoCellAnchor>
    <xdr:from>
      <xdr:col>0</xdr:col>
      <xdr:colOff>184980</xdr:colOff>
      <xdr:row>87</xdr:row>
      <xdr:rowOff>179458</xdr:rowOff>
    </xdr:from>
    <xdr:to>
      <xdr:col>15</xdr:col>
      <xdr:colOff>524566</xdr:colOff>
      <xdr:row>105</xdr:row>
      <xdr:rowOff>151848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179455</xdr:colOff>
      <xdr:row>64</xdr:row>
      <xdr:rowOff>138042</xdr:rowOff>
    </xdr:from>
    <xdr:to>
      <xdr:col>15</xdr:col>
      <xdr:colOff>496957</xdr:colOff>
      <xdr:row>86</xdr:row>
      <xdr:rowOff>96630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682625</xdr:colOff>
      <xdr:row>5</xdr:row>
      <xdr:rowOff>79375</xdr:rowOff>
    </xdr:from>
    <xdr:to>
      <xdr:col>6</xdr:col>
      <xdr:colOff>396875</xdr:colOff>
      <xdr:row>5</xdr:row>
      <xdr:rowOff>666750</xdr:rowOff>
    </xdr:to>
    <xdr:sp macro="" textlink="">
      <xdr:nvSpPr>
        <xdr:cNvPr id="2" name="下矢印 1"/>
        <xdr:cNvSpPr/>
      </xdr:nvSpPr>
      <xdr:spPr>
        <a:xfrm>
          <a:off x="3905250" y="1984375"/>
          <a:ext cx="1174750" cy="5873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444500</xdr:colOff>
      <xdr:row>5</xdr:row>
      <xdr:rowOff>31750</xdr:rowOff>
    </xdr:from>
    <xdr:to>
      <xdr:col>12</xdr:col>
      <xdr:colOff>142875</xdr:colOff>
      <xdr:row>5</xdr:row>
      <xdr:rowOff>622041</xdr:rowOff>
    </xdr:to>
    <xdr:sp macro="" textlink="">
      <xdr:nvSpPr>
        <xdr:cNvPr id="3" name="テキスト ボックス 2"/>
        <xdr:cNvSpPr txBox="1"/>
      </xdr:nvSpPr>
      <xdr:spPr>
        <a:xfrm>
          <a:off x="5080648" y="1956189"/>
          <a:ext cx="3984625" cy="5902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H29.4</a:t>
          </a:r>
          <a:r>
            <a:rPr kumimoji="1" lang="ja-JP" altLang="en-US" sz="1100"/>
            <a:t>～</a:t>
          </a:r>
          <a:r>
            <a:rPr kumimoji="1" lang="en-US" altLang="ja-JP" sz="1100"/>
            <a:t>R1.9</a:t>
          </a:r>
          <a:r>
            <a:rPr kumimoji="1" lang="ja-JP" altLang="en-US" sz="1100"/>
            <a:t>は消費税増税前のため、増税後の額で算出</a:t>
          </a:r>
          <a:endParaRPr kumimoji="1" lang="en-US" altLang="ja-JP" sz="1100"/>
        </a:p>
        <a:p>
          <a:r>
            <a:rPr kumimoji="1" lang="en-US" altLang="ja-JP" sz="1100"/>
            <a:t>A/1.08×1.1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view="pageBreakPreview" zoomScale="93" zoomScaleNormal="59" zoomScaleSheetLayoutView="93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A33" sqref="A33:O33"/>
    </sheetView>
  </sheetViews>
  <sheetFormatPr defaultRowHeight="18.75" x14ac:dyDescent="0.4"/>
  <cols>
    <col min="1" max="1" width="21.75" customWidth="1"/>
    <col min="2" max="2" width="13.5" hidden="1" customWidth="1"/>
    <col min="3" max="13" width="11" style="2" customWidth="1"/>
    <col min="14" max="14" width="10.75" style="2" customWidth="1"/>
    <col min="15" max="15" width="14.125" style="2" customWidth="1"/>
    <col min="16" max="29" width="11" style="2" hidden="1" customWidth="1"/>
    <col min="30" max="30" width="16.875" style="2" customWidth="1"/>
    <col min="31" max="33" width="11" style="2" customWidth="1"/>
    <col min="34" max="39" width="11.375" style="2" customWidth="1"/>
  </cols>
  <sheetData>
    <row r="1" spans="1:39" ht="40.5" customHeight="1" thickBot="1" x14ac:dyDescent="0.45">
      <c r="A1" s="250" t="s">
        <v>59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</row>
    <row r="2" spans="1:39" ht="18.75" hidden="1" customHeight="1" x14ac:dyDescent="0.4">
      <c r="B2" s="101" t="s">
        <v>91</v>
      </c>
      <c r="C2" s="252" t="s">
        <v>12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  <c r="O2" s="34"/>
      <c r="P2" s="255" t="s">
        <v>11</v>
      </c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7"/>
      <c r="AB2" s="251" t="s">
        <v>0</v>
      </c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</row>
    <row r="3" spans="1:39" hidden="1" x14ac:dyDescent="0.4">
      <c r="A3" s="6"/>
      <c r="B3" s="102" t="s">
        <v>90</v>
      </c>
      <c r="C3" s="8" t="s">
        <v>1</v>
      </c>
      <c r="D3" s="5" t="s">
        <v>2</v>
      </c>
      <c r="E3" s="5" t="s">
        <v>3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119" t="s">
        <v>36</v>
      </c>
      <c r="O3" s="49"/>
      <c r="P3" s="8" t="s">
        <v>13</v>
      </c>
      <c r="Q3" s="5" t="s">
        <v>14</v>
      </c>
      <c r="R3" s="5" t="s">
        <v>3</v>
      </c>
      <c r="S3" s="5" t="s">
        <v>28</v>
      </c>
      <c r="T3" s="5" t="s">
        <v>37</v>
      </c>
      <c r="U3" s="5" t="s">
        <v>38</v>
      </c>
      <c r="V3" s="5" t="s">
        <v>31</v>
      </c>
      <c r="W3" s="5" t="s">
        <v>32</v>
      </c>
      <c r="X3" s="5" t="s">
        <v>33</v>
      </c>
      <c r="Y3" s="5" t="s">
        <v>39</v>
      </c>
      <c r="Z3" s="5" t="s">
        <v>35</v>
      </c>
      <c r="AA3" s="27" t="s">
        <v>40</v>
      </c>
      <c r="AB3" s="5" t="s">
        <v>1</v>
      </c>
      <c r="AC3" s="5" t="s">
        <v>2</v>
      </c>
      <c r="AD3" s="5" t="s">
        <v>3</v>
      </c>
      <c r="AE3" s="5" t="s">
        <v>28</v>
      </c>
      <c r="AF3" s="5" t="s">
        <v>37</v>
      </c>
      <c r="AG3" s="5" t="s">
        <v>38</v>
      </c>
      <c r="AH3" s="5" t="s">
        <v>31</v>
      </c>
      <c r="AI3" s="19" t="s">
        <v>32</v>
      </c>
      <c r="AJ3" s="19" t="s">
        <v>33</v>
      </c>
      <c r="AK3" s="19" t="s">
        <v>34</v>
      </c>
      <c r="AL3" s="19" t="s">
        <v>41</v>
      </c>
      <c r="AM3" s="19" t="s">
        <v>40</v>
      </c>
    </row>
    <row r="4" spans="1:39" hidden="1" x14ac:dyDescent="0.4">
      <c r="A4" s="6" t="s">
        <v>4</v>
      </c>
      <c r="B4" s="103">
        <v>4342704</v>
      </c>
      <c r="C4" s="9">
        <v>10628956</v>
      </c>
      <c r="D4" s="3">
        <v>10477226</v>
      </c>
      <c r="E4" s="3">
        <v>9087947</v>
      </c>
      <c r="F4" s="3">
        <v>7106486</v>
      </c>
      <c r="G4" s="3">
        <v>9995387</v>
      </c>
      <c r="H4" s="3">
        <v>8157280</v>
      </c>
      <c r="I4" s="3">
        <v>4696405</v>
      </c>
      <c r="J4" s="3">
        <v>3549472</v>
      </c>
      <c r="K4" s="3">
        <v>3044282</v>
      </c>
      <c r="L4" s="3">
        <v>1608744</v>
      </c>
      <c r="M4" s="3">
        <v>1347104</v>
      </c>
      <c r="N4" s="10">
        <v>5021531</v>
      </c>
      <c r="O4" s="24"/>
      <c r="P4" s="9">
        <v>8658129</v>
      </c>
      <c r="Q4" s="3">
        <v>11207657</v>
      </c>
      <c r="R4" s="3">
        <v>8366057</v>
      </c>
      <c r="S4" s="3">
        <v>6706713</v>
      </c>
      <c r="T4" s="3">
        <v>10081987</v>
      </c>
      <c r="U4" s="3">
        <v>5519571</v>
      </c>
      <c r="V4" s="3">
        <v>4666747</v>
      </c>
      <c r="W4" s="3">
        <v>3215937</v>
      </c>
      <c r="X4" s="3">
        <v>2824154</v>
      </c>
      <c r="Y4" s="3">
        <v>1608744</v>
      </c>
      <c r="Z4" s="3">
        <v>1347104</v>
      </c>
      <c r="AA4" s="28">
        <v>5021531</v>
      </c>
      <c r="AB4" s="3">
        <v>8658965</v>
      </c>
      <c r="AC4" s="3">
        <v>12907027</v>
      </c>
      <c r="AD4" s="3">
        <v>8949647</v>
      </c>
      <c r="AE4" s="3">
        <v>8125190</v>
      </c>
      <c r="AF4" s="3">
        <v>8632255</v>
      </c>
      <c r="AG4" s="3">
        <v>5595438</v>
      </c>
      <c r="AH4" s="3">
        <v>4917607</v>
      </c>
      <c r="AI4" s="3">
        <v>3328708</v>
      </c>
      <c r="AJ4" s="3">
        <v>2495385</v>
      </c>
      <c r="AK4" s="3">
        <v>2146783</v>
      </c>
      <c r="AL4" s="3">
        <v>1364912</v>
      </c>
      <c r="AM4" s="3">
        <v>4155893</v>
      </c>
    </row>
    <row r="5" spans="1:39" hidden="1" x14ac:dyDescent="0.4">
      <c r="A5" s="6" t="s">
        <v>5</v>
      </c>
      <c r="B5" s="103">
        <v>7186109</v>
      </c>
      <c r="C5" s="9">
        <v>15305580</v>
      </c>
      <c r="D5" s="3">
        <v>17008045</v>
      </c>
      <c r="E5" s="3">
        <v>15652670</v>
      </c>
      <c r="F5" s="3">
        <v>8682095</v>
      </c>
      <c r="G5" s="3">
        <v>12092390</v>
      </c>
      <c r="H5" s="3">
        <v>8589809</v>
      </c>
      <c r="I5" s="3">
        <v>7682760</v>
      </c>
      <c r="J5" s="3">
        <v>3629737</v>
      </c>
      <c r="K5" s="3">
        <v>3145249</v>
      </c>
      <c r="L5" s="3">
        <v>1400070</v>
      </c>
      <c r="M5" s="3">
        <v>890950</v>
      </c>
      <c r="N5" s="10">
        <v>7299106</v>
      </c>
      <c r="O5" s="24"/>
      <c r="P5" s="9">
        <v>12807709</v>
      </c>
      <c r="Q5" s="3">
        <v>17934667</v>
      </c>
      <c r="R5" s="3">
        <v>13509515</v>
      </c>
      <c r="S5" s="3">
        <v>8168900</v>
      </c>
      <c r="T5" s="3">
        <v>10258725</v>
      </c>
      <c r="U5" s="3">
        <v>5886825</v>
      </c>
      <c r="V5" s="3">
        <v>7530099</v>
      </c>
      <c r="W5" s="3">
        <v>3990380</v>
      </c>
      <c r="X5" s="3">
        <v>3111670</v>
      </c>
      <c r="Y5" s="3">
        <v>1400070</v>
      </c>
      <c r="Z5" s="3">
        <v>890950</v>
      </c>
      <c r="AA5" s="28">
        <v>7299106</v>
      </c>
      <c r="AB5" s="3">
        <v>12034355</v>
      </c>
      <c r="AC5" s="3">
        <v>18274015</v>
      </c>
      <c r="AD5" s="3">
        <v>13560450</v>
      </c>
      <c r="AE5" s="3">
        <v>10251296</v>
      </c>
      <c r="AF5" s="3">
        <v>8738685</v>
      </c>
      <c r="AG5" s="3">
        <v>5913965</v>
      </c>
      <c r="AH5" s="3">
        <v>6757290</v>
      </c>
      <c r="AI5" s="3">
        <v>3165330</v>
      </c>
      <c r="AJ5" s="3">
        <v>3370144</v>
      </c>
      <c r="AK5" s="3">
        <v>2130432</v>
      </c>
      <c r="AL5" s="3">
        <v>813029</v>
      </c>
      <c r="AM5" s="3">
        <v>963000</v>
      </c>
    </row>
    <row r="6" spans="1:39" hidden="1" x14ac:dyDescent="0.4">
      <c r="A6" s="6" t="s">
        <v>6</v>
      </c>
      <c r="B6" s="103">
        <v>4783416</v>
      </c>
      <c r="C6" s="9">
        <v>4696691</v>
      </c>
      <c r="D6" s="3">
        <v>4696691</v>
      </c>
      <c r="E6" s="3">
        <v>4696691</v>
      </c>
      <c r="F6" s="3">
        <v>4696691</v>
      </c>
      <c r="G6" s="3">
        <v>4696691</v>
      </c>
      <c r="H6" s="3">
        <v>4696691</v>
      </c>
      <c r="I6" s="3">
        <v>4696690</v>
      </c>
      <c r="J6" s="3">
        <v>4696691</v>
      </c>
      <c r="K6" s="3">
        <v>4696691</v>
      </c>
      <c r="L6" s="3">
        <v>4631728</v>
      </c>
      <c r="M6" s="3">
        <v>4631727</v>
      </c>
      <c r="N6" s="10">
        <v>4631726</v>
      </c>
      <c r="O6" s="24"/>
      <c r="P6" s="9">
        <v>4631728</v>
      </c>
      <c r="Q6" s="3">
        <v>4631727</v>
      </c>
      <c r="R6" s="3">
        <v>4631727</v>
      </c>
      <c r="S6" s="3">
        <v>4631728</v>
      </c>
      <c r="T6" s="3">
        <v>4631727</v>
      </c>
      <c r="U6" s="3">
        <v>4631727</v>
      </c>
      <c r="V6" s="3">
        <v>4631728</v>
      </c>
      <c r="W6" s="3">
        <v>4631727</v>
      </c>
      <c r="X6" s="3">
        <v>4631727</v>
      </c>
      <c r="Y6" s="3">
        <v>4631728</v>
      </c>
      <c r="Z6" s="3">
        <v>4631727</v>
      </c>
      <c r="AA6" s="28">
        <v>4631727</v>
      </c>
      <c r="AB6" s="3">
        <v>4658482</v>
      </c>
      <c r="AC6" s="3">
        <v>4658482</v>
      </c>
      <c r="AD6" s="3">
        <v>4658481</v>
      </c>
      <c r="AE6" s="3">
        <v>4658482</v>
      </c>
      <c r="AF6" s="3">
        <v>4658482</v>
      </c>
      <c r="AG6" s="3">
        <v>4658482</v>
      </c>
      <c r="AH6" s="3">
        <v>4744750</v>
      </c>
      <c r="AI6" s="3">
        <v>4744750</v>
      </c>
      <c r="AJ6" s="3">
        <v>4744750</v>
      </c>
      <c r="AK6" s="3">
        <v>4744750</v>
      </c>
      <c r="AL6" s="3">
        <v>4744750</v>
      </c>
      <c r="AM6" s="3">
        <v>4744750</v>
      </c>
    </row>
    <row r="7" spans="1:39" s="1" customFormat="1" hidden="1" x14ac:dyDescent="0.4">
      <c r="A7" s="7" t="s">
        <v>7</v>
      </c>
      <c r="B7" s="104">
        <f>SUM(B4:B6)</f>
        <v>16312229</v>
      </c>
      <c r="C7" s="11">
        <f t="shared" ref="C7" si="0">SUM(C4:C6)</f>
        <v>30631227</v>
      </c>
      <c r="D7" s="4">
        <f t="shared" ref="D7:AA7" si="1">SUM(D4:D6)</f>
        <v>32181962</v>
      </c>
      <c r="E7" s="4">
        <f t="shared" si="1"/>
        <v>29437308</v>
      </c>
      <c r="F7" s="4">
        <f t="shared" si="1"/>
        <v>20485272</v>
      </c>
      <c r="G7" s="4">
        <f t="shared" si="1"/>
        <v>26784468</v>
      </c>
      <c r="H7" s="4">
        <f t="shared" si="1"/>
        <v>21443780</v>
      </c>
      <c r="I7" s="4">
        <f t="shared" si="1"/>
        <v>17075855</v>
      </c>
      <c r="J7" s="4">
        <f t="shared" si="1"/>
        <v>11875900</v>
      </c>
      <c r="K7" s="4">
        <f t="shared" si="1"/>
        <v>10886222</v>
      </c>
      <c r="L7" s="4">
        <f t="shared" si="1"/>
        <v>7640542</v>
      </c>
      <c r="M7" s="4">
        <f t="shared" si="1"/>
        <v>6869781</v>
      </c>
      <c r="N7" s="12">
        <f t="shared" si="1"/>
        <v>16952363</v>
      </c>
      <c r="O7" s="50"/>
      <c r="P7" s="11">
        <f t="shared" si="1"/>
        <v>26097566</v>
      </c>
      <c r="Q7" s="4">
        <f t="shared" si="1"/>
        <v>33774051</v>
      </c>
      <c r="R7" s="4">
        <f t="shared" si="1"/>
        <v>26507299</v>
      </c>
      <c r="S7" s="4">
        <f t="shared" si="1"/>
        <v>19507341</v>
      </c>
      <c r="T7" s="4">
        <f t="shared" si="1"/>
        <v>24972439</v>
      </c>
      <c r="U7" s="4">
        <f t="shared" si="1"/>
        <v>16038123</v>
      </c>
      <c r="V7" s="4">
        <f t="shared" si="1"/>
        <v>16828574</v>
      </c>
      <c r="W7" s="4">
        <f t="shared" si="1"/>
        <v>11838044</v>
      </c>
      <c r="X7" s="4">
        <f t="shared" si="1"/>
        <v>10567551</v>
      </c>
      <c r="Y7" s="4">
        <f t="shared" si="1"/>
        <v>7640542</v>
      </c>
      <c r="Z7" s="4">
        <f t="shared" si="1"/>
        <v>6869781</v>
      </c>
      <c r="AA7" s="4">
        <f t="shared" si="1"/>
        <v>16952364</v>
      </c>
      <c r="AB7" s="4">
        <f>SUM(AB4:AB6)</f>
        <v>25351802</v>
      </c>
      <c r="AC7" s="4">
        <f t="shared" ref="AC7:AD7" si="2">SUM(AC4:AC6)</f>
        <v>35839524</v>
      </c>
      <c r="AD7" s="4">
        <f t="shared" si="2"/>
        <v>27168578</v>
      </c>
      <c r="AE7" s="4">
        <v>23034968</v>
      </c>
      <c r="AF7" s="4">
        <v>22029422</v>
      </c>
      <c r="AG7" s="4">
        <v>1617884</v>
      </c>
      <c r="AH7" s="4">
        <v>16419647</v>
      </c>
      <c r="AI7" s="32">
        <v>11238788</v>
      </c>
      <c r="AJ7" s="32">
        <v>10610279</v>
      </c>
      <c r="AK7" s="4">
        <v>9021965</v>
      </c>
      <c r="AL7" s="4">
        <v>6922691</v>
      </c>
      <c r="AM7" s="4">
        <v>9863643</v>
      </c>
    </row>
    <row r="8" spans="1:39" hidden="1" x14ac:dyDescent="0.4">
      <c r="B8" s="105"/>
      <c r="C8" s="9"/>
      <c r="D8" s="3"/>
      <c r="E8" s="3"/>
      <c r="F8" s="3"/>
      <c r="G8" s="3"/>
      <c r="H8" s="3"/>
      <c r="I8" s="3"/>
      <c r="J8" s="3"/>
      <c r="K8" s="3"/>
      <c r="L8" s="3"/>
      <c r="M8" s="3"/>
      <c r="N8" s="10"/>
      <c r="O8" s="24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28"/>
      <c r="AB8" s="3"/>
      <c r="AC8" s="3"/>
      <c r="AD8" s="3"/>
      <c r="AE8" s="3"/>
      <c r="AF8" s="3"/>
      <c r="AG8" s="3"/>
      <c r="AH8" s="3"/>
      <c r="AI8" s="31"/>
      <c r="AJ8" s="31"/>
      <c r="AK8" s="3"/>
      <c r="AL8" s="3"/>
      <c r="AM8" s="3"/>
    </row>
    <row r="9" spans="1:39" hidden="1" x14ac:dyDescent="0.4">
      <c r="A9" s="6" t="s">
        <v>8</v>
      </c>
      <c r="B9" s="103">
        <v>17395768</v>
      </c>
      <c r="C9" s="9">
        <v>9766412</v>
      </c>
      <c r="D9" s="3">
        <v>9923279</v>
      </c>
      <c r="E9" s="3">
        <v>10427016</v>
      </c>
      <c r="F9" s="3">
        <v>12626193</v>
      </c>
      <c r="G9" s="3">
        <v>10628775</v>
      </c>
      <c r="H9" s="3">
        <v>10573316</v>
      </c>
      <c r="I9" s="3">
        <v>10534874</v>
      </c>
      <c r="J9" s="3">
        <v>9070826</v>
      </c>
      <c r="K9" s="3">
        <v>12161836</v>
      </c>
      <c r="L9" s="3">
        <v>7686785</v>
      </c>
      <c r="M9" s="3">
        <v>9089239</v>
      </c>
      <c r="N9" s="10">
        <v>13030799</v>
      </c>
      <c r="O9" s="24"/>
      <c r="P9" s="9">
        <v>9205279</v>
      </c>
      <c r="Q9" s="3">
        <v>12704902</v>
      </c>
      <c r="R9" s="3">
        <v>12692790</v>
      </c>
      <c r="S9" s="3">
        <v>11061427</v>
      </c>
      <c r="T9" s="3">
        <v>11407253</v>
      </c>
      <c r="U9" s="3">
        <v>14008944</v>
      </c>
      <c r="V9" s="3">
        <v>7622122</v>
      </c>
      <c r="W9" s="3">
        <v>8267454</v>
      </c>
      <c r="X9" s="3">
        <v>12298674</v>
      </c>
      <c r="Y9" s="3">
        <v>7686785</v>
      </c>
      <c r="Z9" s="3">
        <v>9089239</v>
      </c>
      <c r="AA9" s="28">
        <v>13030799</v>
      </c>
      <c r="AB9" s="3">
        <v>10159897</v>
      </c>
      <c r="AC9" s="3">
        <v>12399129</v>
      </c>
      <c r="AD9" s="3">
        <v>11085823</v>
      </c>
      <c r="AE9" s="3">
        <v>12048842</v>
      </c>
      <c r="AF9" s="3">
        <v>11917697</v>
      </c>
      <c r="AG9" s="3">
        <v>11913041</v>
      </c>
      <c r="AH9" s="3">
        <v>10192920</v>
      </c>
      <c r="AI9" s="33">
        <v>9682963</v>
      </c>
      <c r="AJ9" s="33">
        <v>12654512</v>
      </c>
      <c r="AK9" s="3">
        <v>9018178</v>
      </c>
      <c r="AL9" s="3">
        <v>9096171</v>
      </c>
      <c r="AM9" s="3">
        <v>13029828</v>
      </c>
    </row>
    <row r="10" spans="1:39" hidden="1" x14ac:dyDescent="0.4">
      <c r="A10" s="6" t="s">
        <v>9</v>
      </c>
      <c r="B10" s="103">
        <v>9513849</v>
      </c>
      <c r="C10" s="9">
        <v>11888261</v>
      </c>
      <c r="D10" s="3">
        <v>13638130</v>
      </c>
      <c r="E10" s="3">
        <v>12028565</v>
      </c>
      <c r="F10" s="3">
        <v>8838084</v>
      </c>
      <c r="G10" s="3">
        <v>10963351</v>
      </c>
      <c r="H10" s="3">
        <v>7922004</v>
      </c>
      <c r="I10" s="3">
        <v>7809868</v>
      </c>
      <c r="J10" s="3">
        <v>4710678</v>
      </c>
      <c r="K10" s="3">
        <v>5923177</v>
      </c>
      <c r="L10" s="3">
        <v>3246041</v>
      </c>
      <c r="M10" s="3">
        <v>2960805</v>
      </c>
      <c r="N10" s="10">
        <v>8555827</v>
      </c>
      <c r="O10" s="24"/>
      <c r="P10" s="9">
        <v>10199346</v>
      </c>
      <c r="Q10" s="3">
        <v>13101808</v>
      </c>
      <c r="R10" s="3">
        <v>10406004</v>
      </c>
      <c r="S10" s="3">
        <v>7581022</v>
      </c>
      <c r="T10" s="3">
        <v>9261771</v>
      </c>
      <c r="U10" s="3">
        <v>6390603</v>
      </c>
      <c r="V10" s="3">
        <v>8265712</v>
      </c>
      <c r="W10" s="3">
        <v>4958355</v>
      </c>
      <c r="X10" s="3">
        <v>5703901</v>
      </c>
      <c r="Y10" s="3">
        <v>3246041</v>
      </c>
      <c r="Z10" s="3">
        <v>2960805</v>
      </c>
      <c r="AA10" s="28">
        <v>8555827</v>
      </c>
      <c r="AB10" s="3">
        <v>10279491</v>
      </c>
      <c r="AC10" s="3">
        <v>13189223</v>
      </c>
      <c r="AD10" s="3">
        <v>9880276</v>
      </c>
      <c r="AE10" s="3">
        <v>9358309</v>
      </c>
      <c r="AF10" s="3">
        <v>7765085</v>
      </c>
      <c r="AG10" s="3">
        <v>7331852</v>
      </c>
      <c r="AH10" s="3">
        <v>6235407</v>
      </c>
      <c r="AI10" s="33">
        <v>4384326</v>
      </c>
      <c r="AJ10" s="33">
        <v>6068057</v>
      </c>
      <c r="AK10" s="3">
        <v>4043478</v>
      </c>
      <c r="AL10" s="3">
        <v>3687729</v>
      </c>
      <c r="AM10" s="3">
        <v>4555562</v>
      </c>
    </row>
    <row r="11" spans="1:39" s="1" customFormat="1" ht="19.5" hidden="1" thickBot="1" x14ac:dyDescent="0.45">
      <c r="A11" s="7" t="s">
        <v>10</v>
      </c>
      <c r="B11" s="104">
        <f>SUM(B9:B10)</f>
        <v>26909617</v>
      </c>
      <c r="C11" s="11">
        <f t="shared" ref="C11:R11" si="3">SUM(C9:C10)</f>
        <v>21654673</v>
      </c>
      <c r="D11" s="4">
        <f t="shared" si="3"/>
        <v>23561409</v>
      </c>
      <c r="E11" s="4">
        <f t="shared" si="3"/>
        <v>22455581</v>
      </c>
      <c r="F11" s="4">
        <f t="shared" si="3"/>
        <v>21464277</v>
      </c>
      <c r="G11" s="4">
        <f t="shared" si="3"/>
        <v>21592126</v>
      </c>
      <c r="H11" s="4">
        <f t="shared" si="3"/>
        <v>18495320</v>
      </c>
      <c r="I11" s="4">
        <f t="shared" si="3"/>
        <v>18344742</v>
      </c>
      <c r="J11" s="4">
        <f t="shared" si="3"/>
        <v>13781504</v>
      </c>
      <c r="K11" s="4">
        <f t="shared" si="3"/>
        <v>18085013</v>
      </c>
      <c r="L11" s="4">
        <f t="shared" si="3"/>
        <v>10932826</v>
      </c>
      <c r="M11" s="4">
        <f t="shared" si="3"/>
        <v>12050044</v>
      </c>
      <c r="N11" s="12">
        <f t="shared" si="3"/>
        <v>21586626</v>
      </c>
      <c r="O11" s="51"/>
      <c r="P11" s="14">
        <f t="shared" si="3"/>
        <v>19404625</v>
      </c>
      <c r="Q11" s="15">
        <f t="shared" si="3"/>
        <v>25806710</v>
      </c>
      <c r="R11" s="15">
        <f t="shared" si="3"/>
        <v>23098794</v>
      </c>
      <c r="S11" s="15">
        <v>18642449</v>
      </c>
      <c r="T11" s="15">
        <v>20669024</v>
      </c>
      <c r="U11" s="15">
        <v>20399547</v>
      </c>
      <c r="V11" s="15">
        <v>15887834</v>
      </c>
      <c r="W11" s="15">
        <v>13225809</v>
      </c>
      <c r="X11" s="15">
        <v>18002575</v>
      </c>
      <c r="Y11" s="15">
        <v>10932826</v>
      </c>
      <c r="Z11" s="15">
        <v>12050044</v>
      </c>
      <c r="AA11" s="29">
        <v>21586626</v>
      </c>
      <c r="AB11" s="4">
        <f>SUM(AB9:AB10)</f>
        <v>20439388</v>
      </c>
      <c r="AC11" s="4">
        <f t="shared" ref="AC11:AD11" si="4">SUM(AC9:AC10)</f>
        <v>25588352</v>
      </c>
      <c r="AD11" s="4">
        <f t="shared" si="4"/>
        <v>20966099</v>
      </c>
      <c r="AE11" s="4">
        <v>21407151</v>
      </c>
      <c r="AF11" s="4">
        <v>19682782</v>
      </c>
      <c r="AG11" s="4">
        <v>19244893</v>
      </c>
      <c r="AH11" s="32">
        <v>16428327</v>
      </c>
      <c r="AI11" s="32">
        <v>14067289</v>
      </c>
      <c r="AJ11" s="32">
        <v>18722569</v>
      </c>
      <c r="AK11" s="4">
        <v>13061656</v>
      </c>
      <c r="AL11" s="4">
        <v>12783900</v>
      </c>
      <c r="AM11" s="4">
        <v>17585390</v>
      </c>
    </row>
    <row r="12" spans="1:39" ht="19.5" hidden="1" thickBot="1" x14ac:dyDescent="0.45">
      <c r="B12" s="106">
        <f>B7-B11</f>
        <v>-10597388</v>
      </c>
      <c r="C12" s="120">
        <f>C7-C11</f>
        <v>8976554</v>
      </c>
      <c r="D12" s="120">
        <f t="shared" ref="D12:N12" si="5">D7-D11</f>
        <v>8620553</v>
      </c>
      <c r="E12" s="120">
        <f t="shared" si="5"/>
        <v>6981727</v>
      </c>
      <c r="F12" s="120">
        <f t="shared" si="5"/>
        <v>-979005</v>
      </c>
      <c r="G12" s="120">
        <f t="shared" si="5"/>
        <v>5192342</v>
      </c>
      <c r="H12" s="120">
        <f t="shared" si="5"/>
        <v>2948460</v>
      </c>
      <c r="I12" s="120">
        <f t="shared" si="5"/>
        <v>-1268887</v>
      </c>
      <c r="J12" s="120">
        <f t="shared" si="5"/>
        <v>-1905604</v>
      </c>
      <c r="K12" s="120">
        <f t="shared" si="5"/>
        <v>-7198791</v>
      </c>
      <c r="L12" s="120">
        <f t="shared" si="5"/>
        <v>-3292284</v>
      </c>
      <c r="M12" s="120">
        <f t="shared" si="5"/>
        <v>-5180263</v>
      </c>
      <c r="N12" s="121">
        <f t="shared" si="5"/>
        <v>-4634263</v>
      </c>
      <c r="O12" s="115"/>
      <c r="P12" s="9">
        <f t="shared" ref="P12" si="6">P7-P11</f>
        <v>6692941</v>
      </c>
      <c r="Q12" s="9">
        <f t="shared" ref="Q12" si="7">Q7-Q11</f>
        <v>7967341</v>
      </c>
      <c r="R12" s="9">
        <f t="shared" ref="R12" si="8">R7-R11</f>
        <v>3408505</v>
      </c>
      <c r="S12" s="9">
        <f t="shared" ref="S12" si="9">S7-S11</f>
        <v>864892</v>
      </c>
      <c r="T12" s="9">
        <f t="shared" ref="T12" si="10">T7-T11</f>
        <v>4303415</v>
      </c>
      <c r="U12" s="9">
        <f t="shared" ref="U12" si="11">U7-U11</f>
        <v>-4361424</v>
      </c>
      <c r="V12" s="9">
        <f t="shared" ref="V12" si="12">V7-V11</f>
        <v>940740</v>
      </c>
      <c r="W12" s="9">
        <f t="shared" ref="W12" si="13">W7-W11</f>
        <v>-1387765</v>
      </c>
      <c r="X12" s="9">
        <f t="shared" ref="X12" si="14">X7-X11</f>
        <v>-7435024</v>
      </c>
      <c r="Y12" s="9">
        <f t="shared" ref="Y12" si="15">Y7-Y11</f>
        <v>-3292284</v>
      </c>
      <c r="Z12" s="9">
        <f t="shared" ref="Z12" si="16">Z7-Z11</f>
        <v>-5180263</v>
      </c>
      <c r="AA12" s="9">
        <f t="shared" ref="AA12" si="17">AA7-AA11</f>
        <v>-4634262</v>
      </c>
      <c r="AB12" s="9">
        <f t="shared" ref="AB12" si="18">AB7-AB11</f>
        <v>4912414</v>
      </c>
      <c r="AC12" s="9">
        <f t="shared" ref="AC12" si="19">AC7-AC11</f>
        <v>10251172</v>
      </c>
      <c r="AD12" s="9">
        <f t="shared" ref="AD12" si="20">AD7-AD11</f>
        <v>6202479</v>
      </c>
      <c r="AE12" s="9">
        <f t="shared" ref="AE12" si="21">AE7-AE11</f>
        <v>1627817</v>
      </c>
      <c r="AF12" s="9">
        <f t="shared" ref="AF12" si="22">AF7-AF11</f>
        <v>2346640</v>
      </c>
      <c r="AG12" s="9">
        <f t="shared" ref="AG12" si="23">AG7-AG11</f>
        <v>-17627009</v>
      </c>
      <c r="AH12" s="9">
        <f t="shared" ref="AH12" si="24">AH7-AH11</f>
        <v>-8680</v>
      </c>
      <c r="AI12" s="9">
        <f t="shared" ref="AI12" si="25">AI7-AI11</f>
        <v>-2828501</v>
      </c>
      <c r="AJ12" s="9">
        <f t="shared" ref="AJ12" si="26">AJ7-AJ11</f>
        <v>-8112290</v>
      </c>
      <c r="AK12" s="9">
        <f t="shared" ref="AK12" si="27">AK7-AK11</f>
        <v>-4039691</v>
      </c>
      <c r="AL12" s="9">
        <f t="shared" ref="AL12" si="28">AL7-AL11</f>
        <v>-5861209</v>
      </c>
      <c r="AM12" s="9">
        <f t="shared" ref="AM12" si="29">AM7-AM11</f>
        <v>-7721747</v>
      </c>
    </row>
    <row r="13" spans="1:39" hidden="1" x14ac:dyDescent="0.4"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  <c r="O13" s="13"/>
    </row>
    <row r="14" spans="1:39" ht="19.5" hidden="1" thickBot="1" x14ac:dyDescent="0.45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</row>
    <row r="15" spans="1:39" ht="19.5" thickBot="1" x14ac:dyDescent="0.45">
      <c r="A15" s="66"/>
      <c r="B15" s="92"/>
      <c r="C15" s="261" t="s">
        <v>92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3"/>
      <c r="P15" s="73" t="s">
        <v>44</v>
      </c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</row>
    <row r="16" spans="1:39" x14ac:dyDescent="0.4">
      <c r="A16" s="67"/>
      <c r="B16" s="93"/>
      <c r="C16" s="108" t="s">
        <v>1</v>
      </c>
      <c r="D16" s="76" t="s">
        <v>2</v>
      </c>
      <c r="E16" s="76" t="s">
        <v>3</v>
      </c>
      <c r="F16" s="76" t="s">
        <v>28</v>
      </c>
      <c r="G16" s="76" t="s">
        <v>29</v>
      </c>
      <c r="H16" s="76" t="s">
        <v>30</v>
      </c>
      <c r="I16" s="76" t="s">
        <v>31</v>
      </c>
      <c r="J16" s="76" t="s">
        <v>32</v>
      </c>
      <c r="K16" s="76" t="s">
        <v>33</v>
      </c>
      <c r="L16" s="76" t="s">
        <v>34</v>
      </c>
      <c r="M16" s="76" t="s">
        <v>35</v>
      </c>
      <c r="N16" s="77" t="s">
        <v>36</v>
      </c>
      <c r="O16" s="35" t="s">
        <v>58</v>
      </c>
      <c r="P16" s="37" t="s">
        <v>45</v>
      </c>
      <c r="Q16" s="46" t="s">
        <v>47</v>
      </c>
      <c r="R16" s="47" t="s">
        <v>48</v>
      </c>
      <c r="S16" s="47" t="s">
        <v>49</v>
      </c>
      <c r="T16" s="48" t="s">
        <v>50</v>
      </c>
      <c r="U16" s="48" t="s">
        <v>51</v>
      </c>
      <c r="V16" s="48" t="s">
        <v>52</v>
      </c>
      <c r="W16" s="48" t="s">
        <v>53</v>
      </c>
      <c r="X16" s="48" t="s">
        <v>54</v>
      </c>
      <c r="Y16" s="48" t="s">
        <v>55</v>
      </c>
      <c r="Z16" s="48" t="s">
        <v>56</v>
      </c>
      <c r="AA16" s="48" t="s">
        <v>57</v>
      </c>
      <c r="AB16" s="3"/>
      <c r="AC16" s="10"/>
    </row>
    <row r="17" spans="1:33" x14ac:dyDescent="0.4">
      <c r="A17" s="68" t="s">
        <v>4</v>
      </c>
      <c r="B17" s="94"/>
      <c r="C17" s="109">
        <f t="shared" ref="C17:H20" si="30">AVERAGE(C4,P4,AB4)</f>
        <v>9315350</v>
      </c>
      <c r="D17" s="20">
        <f t="shared" si="30"/>
        <v>11530636.666666666</v>
      </c>
      <c r="E17" s="20">
        <f t="shared" si="30"/>
        <v>8801217</v>
      </c>
      <c r="F17" s="20">
        <f t="shared" si="30"/>
        <v>7312796.333333333</v>
      </c>
      <c r="G17" s="20">
        <f t="shared" si="30"/>
        <v>9569876.333333334</v>
      </c>
      <c r="H17" s="20">
        <f t="shared" si="30"/>
        <v>6424096.333333333</v>
      </c>
      <c r="I17" s="20">
        <f t="shared" ref="I17:I20" si="31">AVERAGE(I4,V4,AH4)</f>
        <v>4760253</v>
      </c>
      <c r="J17" s="20">
        <f t="shared" ref="J17:J20" si="32">AVERAGE(J4,W4,AI4)</f>
        <v>3364705.6666666665</v>
      </c>
      <c r="K17" s="20">
        <f t="shared" ref="K17:K20" si="33">AVERAGE(K4,X4,AJ4)</f>
        <v>2787940.3333333335</v>
      </c>
      <c r="L17" s="20">
        <f t="shared" ref="L17:L20" si="34">AVERAGE(L4,Y4,AK4)</f>
        <v>1788090.3333333333</v>
      </c>
      <c r="M17" s="20">
        <f t="shared" ref="M17:M20" si="35">AVERAGE(M4,Z4,AL4)</f>
        <v>1353040</v>
      </c>
      <c r="N17" s="21">
        <f>AVERAGE(N4,AA4,B4)</f>
        <v>4795255.333333333</v>
      </c>
      <c r="O17" s="52">
        <f>SUM(C17:N17)</f>
        <v>71803257.333333343</v>
      </c>
      <c r="P17" s="38">
        <v>0</v>
      </c>
      <c r="Q17" s="42" t="e">
        <f>D17*#REF!</f>
        <v>#REF!</v>
      </c>
      <c r="R17" s="3" t="e">
        <f>E17*#REF!</f>
        <v>#REF!</v>
      </c>
      <c r="S17" s="3" t="e">
        <f>F17*#REF!</f>
        <v>#REF!</v>
      </c>
      <c r="T17" s="3" t="e">
        <f>G17*#REF!</f>
        <v>#REF!</v>
      </c>
      <c r="U17" s="3" t="e">
        <f>H17*#REF!</f>
        <v>#REF!</v>
      </c>
      <c r="V17" s="3" t="e">
        <f>I17*#REF!</f>
        <v>#REF!</v>
      </c>
      <c r="W17" s="3" t="e">
        <f>J17*#REF!</f>
        <v>#REF!</v>
      </c>
      <c r="X17" s="3" t="e">
        <f>K17*#REF!</f>
        <v>#REF!</v>
      </c>
      <c r="Y17" s="3" t="e">
        <f>L17*#REF!</f>
        <v>#REF!</v>
      </c>
      <c r="Z17" s="3" t="e">
        <f>M17*#REF!</f>
        <v>#REF!</v>
      </c>
      <c r="AA17" s="3" t="e">
        <f>N17*#REF!</f>
        <v>#REF!</v>
      </c>
      <c r="AB17" s="3"/>
      <c r="AC17" s="10"/>
      <c r="AD17" s="267">
        <f>SUM(O17:O18)</f>
        <v>167257316.33333331</v>
      </c>
    </row>
    <row r="18" spans="1:33" x14ac:dyDescent="0.4">
      <c r="A18" s="68" t="s">
        <v>5</v>
      </c>
      <c r="B18" s="94"/>
      <c r="C18" s="109">
        <f t="shared" si="30"/>
        <v>13382548</v>
      </c>
      <c r="D18" s="20">
        <f t="shared" si="30"/>
        <v>17738909</v>
      </c>
      <c r="E18" s="20">
        <f t="shared" si="30"/>
        <v>14240878.333333334</v>
      </c>
      <c r="F18" s="20">
        <f t="shared" si="30"/>
        <v>9034097</v>
      </c>
      <c r="G18" s="20">
        <f t="shared" si="30"/>
        <v>10363266.666666666</v>
      </c>
      <c r="H18" s="20">
        <f t="shared" si="30"/>
        <v>6796866.333333333</v>
      </c>
      <c r="I18" s="20">
        <f t="shared" si="31"/>
        <v>7323383</v>
      </c>
      <c r="J18" s="20">
        <f t="shared" si="32"/>
        <v>3595149</v>
      </c>
      <c r="K18" s="20">
        <f t="shared" si="33"/>
        <v>3209021</v>
      </c>
      <c r="L18" s="20">
        <f t="shared" si="34"/>
        <v>1643524</v>
      </c>
      <c r="M18" s="20">
        <f t="shared" si="35"/>
        <v>864976.33333333337</v>
      </c>
      <c r="N18" s="21">
        <f t="shared" ref="N18" si="36">AVERAGE(N5,AA5,B5)</f>
        <v>7261440.333333333</v>
      </c>
      <c r="O18" s="52">
        <f t="shared" ref="O18:O25" si="37">SUM(C18:N18)</f>
        <v>95454058.999999985</v>
      </c>
      <c r="P18" s="38">
        <v>0</v>
      </c>
      <c r="Q18" s="42" t="e">
        <f>D18*#REF!</f>
        <v>#REF!</v>
      </c>
      <c r="R18" s="3" t="e">
        <f>E18*#REF!</f>
        <v>#REF!</v>
      </c>
      <c r="S18" s="3" t="e">
        <f>F18*#REF!</f>
        <v>#REF!</v>
      </c>
      <c r="T18" s="3" t="e">
        <f>G18*#REF!</f>
        <v>#REF!</v>
      </c>
      <c r="U18" s="3" t="e">
        <f>H18*#REF!</f>
        <v>#REF!</v>
      </c>
      <c r="V18" s="3" t="e">
        <f>I18*#REF!</f>
        <v>#REF!</v>
      </c>
      <c r="W18" s="3" t="e">
        <f>J18*#REF!</f>
        <v>#REF!</v>
      </c>
      <c r="X18" s="3" t="e">
        <f>K18*#REF!</f>
        <v>#REF!</v>
      </c>
      <c r="Y18" s="3" t="e">
        <f>L18*#REF!</f>
        <v>#REF!</v>
      </c>
      <c r="Z18" s="3" t="e">
        <f>M18*#REF!</f>
        <v>#REF!</v>
      </c>
      <c r="AA18" s="3" t="e">
        <f>N18*#REF!</f>
        <v>#REF!</v>
      </c>
      <c r="AB18" s="3"/>
      <c r="AC18" s="10"/>
      <c r="AD18" s="267"/>
      <c r="AE18"/>
      <c r="AF18"/>
      <c r="AG18"/>
    </row>
    <row r="19" spans="1:33" x14ac:dyDescent="0.4">
      <c r="A19" s="68" t="s">
        <v>6</v>
      </c>
      <c r="B19" s="94"/>
      <c r="C19" s="109">
        <v>13986900</v>
      </c>
      <c r="D19" s="20">
        <v>0</v>
      </c>
      <c r="E19" s="20">
        <v>0</v>
      </c>
      <c r="F19" s="20">
        <v>13986900</v>
      </c>
      <c r="G19" s="20">
        <v>0</v>
      </c>
      <c r="H19" s="20">
        <v>0</v>
      </c>
      <c r="I19" s="20">
        <v>14073168</v>
      </c>
      <c r="J19" s="20">
        <v>0</v>
      </c>
      <c r="K19" s="20">
        <v>0</v>
      </c>
      <c r="L19" s="20">
        <v>14021093</v>
      </c>
      <c r="M19" s="20">
        <v>0</v>
      </c>
      <c r="N19" s="21">
        <v>0</v>
      </c>
      <c r="O19" s="52">
        <f t="shared" si="37"/>
        <v>56068061</v>
      </c>
      <c r="P19" s="38">
        <v>7279625</v>
      </c>
      <c r="Q19" s="42">
        <v>7279625</v>
      </c>
      <c r="R19" s="38">
        <v>7279625</v>
      </c>
      <c r="S19" s="42">
        <v>7279625</v>
      </c>
      <c r="T19" s="38">
        <v>7279625</v>
      </c>
      <c r="U19" s="42">
        <v>7279625</v>
      </c>
      <c r="V19" s="38">
        <v>7279625</v>
      </c>
      <c r="W19" s="42">
        <v>7279625</v>
      </c>
      <c r="X19" s="3">
        <v>0</v>
      </c>
      <c r="Y19" s="3">
        <v>0</v>
      </c>
      <c r="Z19" s="3">
        <v>0</v>
      </c>
      <c r="AA19" s="3">
        <v>0</v>
      </c>
      <c r="AB19" s="3"/>
      <c r="AC19" s="10"/>
      <c r="AD19"/>
      <c r="AE19"/>
      <c r="AF19"/>
      <c r="AG19"/>
    </row>
    <row r="20" spans="1:33" ht="19.5" thickBot="1" x14ac:dyDescent="0.45">
      <c r="A20" s="69" t="s">
        <v>7</v>
      </c>
      <c r="B20" s="95"/>
      <c r="C20" s="110">
        <f t="shared" si="30"/>
        <v>27360198.333333332</v>
      </c>
      <c r="D20" s="57">
        <f t="shared" si="30"/>
        <v>33931845.666666664</v>
      </c>
      <c r="E20" s="57">
        <f t="shared" si="30"/>
        <v>27704395</v>
      </c>
      <c r="F20" s="57">
        <f t="shared" si="30"/>
        <v>21009193.666666668</v>
      </c>
      <c r="G20" s="57">
        <f t="shared" si="30"/>
        <v>24595443</v>
      </c>
      <c r="H20" s="57">
        <f t="shared" si="30"/>
        <v>13033262.333333334</v>
      </c>
      <c r="I20" s="57">
        <f t="shared" si="31"/>
        <v>16774692</v>
      </c>
      <c r="J20" s="57">
        <f t="shared" si="32"/>
        <v>11650910.666666666</v>
      </c>
      <c r="K20" s="57">
        <f t="shared" si="33"/>
        <v>10688017.333333334</v>
      </c>
      <c r="L20" s="57">
        <f t="shared" si="34"/>
        <v>8101016.333333333</v>
      </c>
      <c r="M20" s="57">
        <f t="shared" si="35"/>
        <v>6887417.666666667</v>
      </c>
      <c r="N20" s="58">
        <f>AVERAGE(N7,AA7,B7)</f>
        <v>16738985.333333334</v>
      </c>
      <c r="O20" s="59">
        <f t="shared" si="37"/>
        <v>218475377.33333337</v>
      </c>
      <c r="P20" s="39">
        <f>SUM(P17:P19)</f>
        <v>7279625</v>
      </c>
      <c r="Q20" s="43" t="e">
        <f t="shared" ref="Q20:AA20" si="38">SUM(Q17:Q19)</f>
        <v>#REF!</v>
      </c>
      <c r="R20" s="43" t="e">
        <f t="shared" si="38"/>
        <v>#REF!</v>
      </c>
      <c r="S20" s="43" t="e">
        <f t="shared" si="38"/>
        <v>#REF!</v>
      </c>
      <c r="T20" s="43" t="e">
        <f t="shared" si="38"/>
        <v>#REF!</v>
      </c>
      <c r="U20" s="43" t="e">
        <f t="shared" si="38"/>
        <v>#REF!</v>
      </c>
      <c r="V20" s="43" t="e">
        <f t="shared" si="38"/>
        <v>#REF!</v>
      </c>
      <c r="W20" s="43" t="e">
        <f t="shared" si="38"/>
        <v>#REF!</v>
      </c>
      <c r="X20" s="43" t="e">
        <f t="shared" si="38"/>
        <v>#REF!</v>
      </c>
      <c r="Y20" s="43" t="e">
        <f t="shared" si="38"/>
        <v>#REF!</v>
      </c>
      <c r="Z20" s="43" t="e">
        <f t="shared" si="38"/>
        <v>#REF!</v>
      </c>
      <c r="AA20" s="43" t="e">
        <f t="shared" si="38"/>
        <v>#REF!</v>
      </c>
      <c r="AB20" s="4"/>
      <c r="AC20" s="12"/>
    </row>
    <row r="21" spans="1:33" ht="19.5" thickBot="1" x14ac:dyDescent="0.45">
      <c r="A21" s="70"/>
      <c r="B21" s="96"/>
      <c r="C21" s="111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7"/>
    </row>
    <row r="22" spans="1:33" x14ac:dyDescent="0.4">
      <c r="A22" s="67" t="s">
        <v>8</v>
      </c>
      <c r="B22" s="93"/>
      <c r="C22" s="112">
        <f t="shared" ref="C22:H24" si="39">AVERAGE(C9,P9,AB9)</f>
        <v>9710529.333333334</v>
      </c>
      <c r="D22" s="22">
        <f t="shared" si="39"/>
        <v>11675770</v>
      </c>
      <c r="E22" s="22">
        <f t="shared" si="39"/>
        <v>11401876.333333334</v>
      </c>
      <c r="F22" s="22">
        <f t="shared" si="39"/>
        <v>11912154</v>
      </c>
      <c r="G22" s="22">
        <f t="shared" si="39"/>
        <v>11317908.333333334</v>
      </c>
      <c r="H22" s="22">
        <f t="shared" si="39"/>
        <v>12165100.333333334</v>
      </c>
      <c r="I22" s="22">
        <f t="shared" ref="I22:I24" si="40">AVERAGE(I9,V9,AH9)</f>
        <v>9449972</v>
      </c>
      <c r="J22" s="22">
        <f t="shared" ref="J22:J24" si="41">AVERAGE(J9,W9,AI9)</f>
        <v>9007081</v>
      </c>
      <c r="K22" s="22">
        <f t="shared" ref="K22:K24" si="42">AVERAGE(K9,X9,AJ9)</f>
        <v>12371674</v>
      </c>
      <c r="L22" s="22">
        <f t="shared" ref="L22:L24" si="43">AVERAGE(L9,Y9,AK9)</f>
        <v>8130582.666666667</v>
      </c>
      <c r="M22" s="22">
        <f t="shared" ref="M22:M24" si="44">AVERAGE(M9,Z9,AL9)</f>
        <v>9091549.666666666</v>
      </c>
      <c r="N22" s="23">
        <f t="shared" ref="N22:N24" si="45">AVERAGE(N9,AA9,B9)</f>
        <v>14485788.666666666</v>
      </c>
      <c r="O22" s="56">
        <f t="shared" si="37"/>
        <v>130719986.33333336</v>
      </c>
      <c r="P22" s="38">
        <v>9710529.333333334</v>
      </c>
      <c r="Q22" s="26">
        <v>11675770</v>
      </c>
      <c r="R22" s="3">
        <v>11401876.333333334</v>
      </c>
      <c r="S22" s="3">
        <v>11912154</v>
      </c>
      <c r="T22" s="3">
        <v>11317908.333333334</v>
      </c>
      <c r="U22" s="3">
        <v>12165100.333333334</v>
      </c>
      <c r="V22" s="3">
        <v>9449972</v>
      </c>
      <c r="W22" s="3">
        <v>9007081</v>
      </c>
      <c r="X22" s="3">
        <v>12371674</v>
      </c>
      <c r="Y22" s="3">
        <v>8130582.666666667</v>
      </c>
      <c r="Z22" s="3">
        <v>9091549.666666666</v>
      </c>
      <c r="AA22" s="3">
        <v>13030475.333333334</v>
      </c>
      <c r="AB22" s="3"/>
      <c r="AC22" s="10"/>
      <c r="AD22" s="267">
        <f>SUM(O22:O23)</f>
        <v>224337675.66666669</v>
      </c>
    </row>
    <row r="23" spans="1:33" x14ac:dyDescent="0.4">
      <c r="A23" s="68" t="s">
        <v>9</v>
      </c>
      <c r="B23" s="94"/>
      <c r="C23" s="109">
        <f t="shared" si="39"/>
        <v>10789032.666666666</v>
      </c>
      <c r="D23" s="20">
        <f t="shared" si="39"/>
        <v>13309720.333333334</v>
      </c>
      <c r="E23" s="20">
        <f t="shared" si="39"/>
        <v>10771615</v>
      </c>
      <c r="F23" s="20">
        <f t="shared" si="39"/>
        <v>8592471.666666666</v>
      </c>
      <c r="G23" s="20">
        <f t="shared" si="39"/>
        <v>9330069</v>
      </c>
      <c r="H23" s="20">
        <f t="shared" si="39"/>
        <v>7214819.666666667</v>
      </c>
      <c r="I23" s="20">
        <f t="shared" si="40"/>
        <v>7436995.666666667</v>
      </c>
      <c r="J23" s="20">
        <f t="shared" si="41"/>
        <v>4684453</v>
      </c>
      <c r="K23" s="20">
        <f t="shared" si="42"/>
        <v>5898378.333333333</v>
      </c>
      <c r="L23" s="20">
        <f t="shared" si="43"/>
        <v>3511853.3333333335</v>
      </c>
      <c r="M23" s="20">
        <f t="shared" si="44"/>
        <v>3203113</v>
      </c>
      <c r="N23" s="21">
        <f t="shared" si="45"/>
        <v>8875167.666666666</v>
      </c>
      <c r="O23" s="52">
        <f t="shared" si="37"/>
        <v>93617689.333333328</v>
      </c>
      <c r="P23" s="38">
        <v>10789032.666666666</v>
      </c>
      <c r="Q23" s="26">
        <v>13309720.333333334</v>
      </c>
      <c r="R23" s="3">
        <v>10771615</v>
      </c>
      <c r="S23" s="3">
        <v>8592471.666666666</v>
      </c>
      <c r="T23" s="3">
        <v>9330069</v>
      </c>
      <c r="U23" s="3">
        <v>7214819.666666667</v>
      </c>
      <c r="V23" s="3">
        <v>7436995.666666667</v>
      </c>
      <c r="W23" s="3">
        <v>4684453</v>
      </c>
      <c r="X23" s="3">
        <v>5898378.333333333</v>
      </c>
      <c r="Y23" s="3">
        <v>3511853.3333333335</v>
      </c>
      <c r="Z23" s="3">
        <v>3203113</v>
      </c>
      <c r="AA23" s="3">
        <v>7222405.333333333</v>
      </c>
      <c r="AB23" s="3"/>
      <c r="AC23" s="10"/>
      <c r="AD23" s="267"/>
    </row>
    <row r="24" spans="1:33" x14ac:dyDescent="0.4">
      <c r="A24" s="71" t="s">
        <v>10</v>
      </c>
      <c r="B24" s="97"/>
      <c r="C24" s="113">
        <f t="shared" si="39"/>
        <v>20499562</v>
      </c>
      <c r="D24" s="60">
        <f t="shared" si="39"/>
        <v>24985490.333333332</v>
      </c>
      <c r="E24" s="60">
        <f t="shared" si="39"/>
        <v>22173491.333333332</v>
      </c>
      <c r="F24" s="60">
        <f t="shared" si="39"/>
        <v>20504625.666666668</v>
      </c>
      <c r="G24" s="60">
        <f t="shared" si="39"/>
        <v>20647977.333333332</v>
      </c>
      <c r="H24" s="60">
        <f t="shared" si="39"/>
        <v>19379920</v>
      </c>
      <c r="I24" s="60">
        <f t="shared" si="40"/>
        <v>16886967.666666668</v>
      </c>
      <c r="J24" s="60">
        <f t="shared" si="41"/>
        <v>13691534</v>
      </c>
      <c r="K24" s="60">
        <f t="shared" si="42"/>
        <v>18270052.333333332</v>
      </c>
      <c r="L24" s="60">
        <f t="shared" si="43"/>
        <v>11642436</v>
      </c>
      <c r="M24" s="60">
        <f t="shared" si="44"/>
        <v>12294662.666666666</v>
      </c>
      <c r="N24" s="61">
        <f t="shared" si="45"/>
        <v>23360956.333333332</v>
      </c>
      <c r="O24" s="62">
        <f t="shared" si="37"/>
        <v>224337675.66666666</v>
      </c>
      <c r="P24" s="39">
        <v>20499562</v>
      </c>
      <c r="Q24" s="40">
        <v>24985490.333333332</v>
      </c>
      <c r="R24" s="4">
        <v>22173491.333333332</v>
      </c>
      <c r="S24" s="4">
        <v>20504625.666666668</v>
      </c>
      <c r="T24" s="4">
        <v>20647977.333333332</v>
      </c>
      <c r="U24" s="4">
        <v>19379920</v>
      </c>
      <c r="V24" s="4">
        <v>16886967.666666668</v>
      </c>
      <c r="W24" s="4">
        <v>13691534</v>
      </c>
      <c r="X24" s="4">
        <v>18270052.333333332</v>
      </c>
      <c r="Y24" s="4">
        <v>11642436</v>
      </c>
      <c r="Z24" s="4">
        <v>12294662.666666666</v>
      </c>
      <c r="AA24" s="4">
        <v>20252880.666666668</v>
      </c>
      <c r="AB24" s="4"/>
      <c r="AC24" s="12"/>
      <c r="AD24" s="2" t="e">
        <f>AD17ーAD22</f>
        <v>#NAME?</v>
      </c>
    </row>
    <row r="25" spans="1:33" ht="19.5" thickBot="1" x14ac:dyDescent="0.45">
      <c r="A25" s="72" t="s">
        <v>80</v>
      </c>
      <c r="B25" s="98"/>
      <c r="C25" s="114">
        <f>C20-C24</f>
        <v>6860636.3333333321</v>
      </c>
      <c r="D25" s="63">
        <f t="shared" ref="D25:G25" si="46">D20-D24</f>
        <v>8946355.3333333321</v>
      </c>
      <c r="E25" s="63">
        <f t="shared" si="46"/>
        <v>5530903.6666666679</v>
      </c>
      <c r="F25" s="63">
        <f t="shared" si="46"/>
        <v>504568</v>
      </c>
      <c r="G25" s="63">
        <f t="shared" si="46"/>
        <v>3947465.6666666679</v>
      </c>
      <c r="H25" s="64">
        <f>H20-H24</f>
        <v>-6346657.666666666</v>
      </c>
      <c r="I25" s="64">
        <f t="shared" ref="I25:N25" si="47">I20-I24</f>
        <v>-112275.66666666791</v>
      </c>
      <c r="J25" s="64">
        <f t="shared" si="47"/>
        <v>-2040623.333333334</v>
      </c>
      <c r="K25" s="64">
        <f t="shared" si="47"/>
        <v>-7582034.9999999981</v>
      </c>
      <c r="L25" s="64">
        <f t="shared" si="47"/>
        <v>-3541419.666666667</v>
      </c>
      <c r="M25" s="64">
        <f t="shared" si="47"/>
        <v>-5407244.9999999991</v>
      </c>
      <c r="N25" s="65">
        <f t="shared" si="47"/>
        <v>-6621970.9999999981</v>
      </c>
      <c r="O25" s="80">
        <f t="shared" si="37"/>
        <v>-5862298.3333333265</v>
      </c>
      <c r="P25" s="41">
        <f>P20-P24</f>
        <v>-13219937</v>
      </c>
      <c r="Q25" s="41" t="e">
        <f t="shared" ref="Q25:AB25" si="48">Q20-Q24</f>
        <v>#REF!</v>
      </c>
      <c r="R25" s="41" t="e">
        <f t="shared" si="48"/>
        <v>#REF!</v>
      </c>
      <c r="S25" s="41" t="e">
        <f t="shared" si="48"/>
        <v>#REF!</v>
      </c>
      <c r="T25" s="41" t="e">
        <f t="shared" si="48"/>
        <v>#REF!</v>
      </c>
      <c r="U25" s="41" t="e">
        <f t="shared" si="48"/>
        <v>#REF!</v>
      </c>
      <c r="V25" s="41" t="e">
        <f t="shared" si="48"/>
        <v>#REF!</v>
      </c>
      <c r="W25" s="41" t="e">
        <f t="shared" si="48"/>
        <v>#REF!</v>
      </c>
      <c r="X25" s="41" t="e">
        <f t="shared" si="48"/>
        <v>#REF!</v>
      </c>
      <c r="Y25" s="41" t="e">
        <f t="shared" si="48"/>
        <v>#REF!</v>
      </c>
      <c r="Z25" s="41" t="e">
        <f t="shared" si="48"/>
        <v>#REF!</v>
      </c>
      <c r="AA25" s="41" t="e">
        <f t="shared" si="48"/>
        <v>#REF!</v>
      </c>
      <c r="AB25" s="41">
        <f t="shared" si="48"/>
        <v>0</v>
      </c>
      <c r="AC25" s="18"/>
    </row>
    <row r="26" spans="1:33" x14ac:dyDescent="0.4">
      <c r="C26" s="260"/>
      <c r="D26" s="260"/>
      <c r="E26" s="260"/>
      <c r="F26" s="25"/>
      <c r="G26" s="25"/>
      <c r="H26" s="25"/>
      <c r="I26" s="25"/>
      <c r="J26" s="25"/>
      <c r="K26" s="25"/>
      <c r="L26" s="25"/>
      <c r="M26" s="25"/>
      <c r="N26" s="25"/>
      <c r="O26" s="25"/>
      <c r="Q26" s="44" t="e">
        <f>SUM(P25:Q25)</f>
        <v>#REF!</v>
      </c>
      <c r="R26" s="45" t="e">
        <f>R25+Q26</f>
        <v>#REF!</v>
      </c>
      <c r="S26" s="45" t="e">
        <f t="shared" ref="S26:AA26" si="49">S25+R26</f>
        <v>#REF!</v>
      </c>
      <c r="T26" s="45" t="e">
        <f t="shared" si="49"/>
        <v>#REF!</v>
      </c>
      <c r="U26" s="45" t="e">
        <f t="shared" si="49"/>
        <v>#REF!</v>
      </c>
      <c r="V26" s="45" t="e">
        <f t="shared" si="49"/>
        <v>#REF!</v>
      </c>
      <c r="W26" s="45" t="e">
        <f t="shared" si="49"/>
        <v>#REF!</v>
      </c>
      <c r="X26" s="45" t="e">
        <f t="shared" si="49"/>
        <v>#REF!</v>
      </c>
      <c r="Y26" s="45" t="e">
        <f t="shared" si="49"/>
        <v>#REF!</v>
      </c>
      <c r="Z26" s="45" t="e">
        <f t="shared" si="49"/>
        <v>#REF!</v>
      </c>
      <c r="AA26" s="45" t="e">
        <f t="shared" si="49"/>
        <v>#REF!</v>
      </c>
      <c r="AB26" s="36" t="s">
        <v>46</v>
      </c>
      <c r="AC26" s="36"/>
    </row>
    <row r="27" spans="1:33" ht="19.5" thickBot="1" x14ac:dyDescent="0.45"/>
    <row r="28" spans="1:33" ht="19.5" thickBot="1" x14ac:dyDescent="0.45">
      <c r="A28" s="91"/>
      <c r="B28" s="99"/>
      <c r="C28" s="264" t="s">
        <v>42</v>
      </c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6"/>
    </row>
    <row r="29" spans="1:33" x14ac:dyDescent="0.4">
      <c r="A29" s="67"/>
      <c r="B29" s="93"/>
      <c r="C29" s="108" t="s">
        <v>1</v>
      </c>
      <c r="D29" s="76" t="s">
        <v>2</v>
      </c>
      <c r="E29" s="76" t="s">
        <v>3</v>
      </c>
      <c r="F29" s="76" t="s">
        <v>28</v>
      </c>
      <c r="G29" s="76" t="s">
        <v>29</v>
      </c>
      <c r="H29" s="76" t="s">
        <v>30</v>
      </c>
      <c r="I29" s="76" t="s">
        <v>31</v>
      </c>
      <c r="J29" s="76" t="s">
        <v>32</v>
      </c>
      <c r="K29" s="76" t="s">
        <v>33</v>
      </c>
      <c r="L29" s="76" t="s">
        <v>34</v>
      </c>
      <c r="M29" s="76" t="s">
        <v>35</v>
      </c>
      <c r="N29" s="77" t="s">
        <v>36</v>
      </c>
      <c r="O29" s="35" t="s">
        <v>58</v>
      </c>
    </row>
    <row r="30" spans="1:33" x14ac:dyDescent="0.4">
      <c r="A30" s="68" t="s">
        <v>4</v>
      </c>
      <c r="B30" s="94"/>
      <c r="C30" s="109">
        <v>54891</v>
      </c>
      <c r="D30" s="20">
        <v>259979</v>
      </c>
      <c r="E30" s="20">
        <v>611243</v>
      </c>
      <c r="F30" s="20">
        <v>1878288</v>
      </c>
      <c r="G30" s="20">
        <v>3011936</v>
      </c>
      <c r="H30" s="20">
        <v>3164586</v>
      </c>
      <c r="I30" s="129">
        <v>4360668</v>
      </c>
      <c r="J30" s="86"/>
      <c r="K30" s="122"/>
      <c r="L30" s="122"/>
      <c r="M30" s="122"/>
      <c r="N30" s="131"/>
      <c r="O30" s="52">
        <f>SUM(C30:N30)</f>
        <v>13341591</v>
      </c>
    </row>
    <row r="31" spans="1:33" x14ac:dyDescent="0.4">
      <c r="A31" s="68" t="s">
        <v>5</v>
      </c>
      <c r="B31" s="94"/>
      <c r="C31" s="109">
        <v>5150</v>
      </c>
      <c r="D31" s="20">
        <v>23450</v>
      </c>
      <c r="E31" s="20">
        <v>435380</v>
      </c>
      <c r="F31" s="20">
        <v>1047300</v>
      </c>
      <c r="G31" s="20">
        <v>1894735</v>
      </c>
      <c r="H31" s="20">
        <v>2752900</v>
      </c>
      <c r="I31" s="130">
        <v>6158750</v>
      </c>
      <c r="J31" s="85"/>
      <c r="K31" s="123"/>
      <c r="L31" s="123"/>
      <c r="M31" s="123"/>
      <c r="N31" s="124"/>
      <c r="O31" s="52">
        <f t="shared" ref="O31:O39" si="50">SUM(C31:N31)</f>
        <v>12317665</v>
      </c>
    </row>
    <row r="32" spans="1:33" x14ac:dyDescent="0.4">
      <c r="A32" s="68" t="s">
        <v>6</v>
      </c>
      <c r="B32" s="94"/>
      <c r="C32" s="109">
        <v>14559250</v>
      </c>
      <c r="D32" s="20">
        <v>0</v>
      </c>
      <c r="E32" s="20">
        <v>14559250</v>
      </c>
      <c r="F32" s="30">
        <v>0</v>
      </c>
      <c r="G32" s="20">
        <v>0</v>
      </c>
      <c r="H32" s="20">
        <v>14559250</v>
      </c>
      <c r="I32" s="30">
        <v>0</v>
      </c>
      <c r="J32" s="20">
        <v>0</v>
      </c>
      <c r="K32" s="20"/>
      <c r="L32" s="30">
        <v>0</v>
      </c>
      <c r="M32" s="20">
        <v>0</v>
      </c>
      <c r="N32" s="21">
        <v>0</v>
      </c>
      <c r="O32" s="52">
        <f t="shared" si="50"/>
        <v>43677750</v>
      </c>
    </row>
    <row r="33" spans="1:15" x14ac:dyDescent="0.4">
      <c r="A33" s="132" t="s">
        <v>114</v>
      </c>
      <c r="B33" s="133"/>
      <c r="C33" s="134"/>
      <c r="D33" s="135"/>
      <c r="E33" s="135"/>
      <c r="F33" s="135">
        <v>4078616</v>
      </c>
      <c r="G33" s="135">
        <v>8047795</v>
      </c>
      <c r="H33" s="135">
        <v>1838852</v>
      </c>
      <c r="I33" s="135">
        <v>2362442</v>
      </c>
      <c r="J33" s="135"/>
      <c r="K33" s="135"/>
      <c r="L33" s="135"/>
      <c r="M33" s="135"/>
      <c r="N33" s="136"/>
      <c r="O33" s="137">
        <f>SUM(F33:I33)</f>
        <v>16327705</v>
      </c>
    </row>
    <row r="34" spans="1:15" ht="19.5" thickBot="1" x14ac:dyDescent="0.45">
      <c r="A34" s="69" t="s">
        <v>7</v>
      </c>
      <c r="B34" s="95"/>
      <c r="C34" s="110">
        <f>SUM(C30:C32)</f>
        <v>14619291</v>
      </c>
      <c r="D34" s="57">
        <f t="shared" ref="D34:N34" si="51">SUM(D30:D32)</f>
        <v>283429</v>
      </c>
      <c r="E34" s="57">
        <f t="shared" si="51"/>
        <v>15605873</v>
      </c>
      <c r="F34" s="57">
        <f>SUM(F30:F33)</f>
        <v>7004204</v>
      </c>
      <c r="G34" s="57">
        <f>SUM(G30:G33)</f>
        <v>12954466</v>
      </c>
      <c r="H34" s="57">
        <f>SUM(H30:H33)</f>
        <v>22315588</v>
      </c>
      <c r="I34" s="57">
        <f>SUM(I30:I33)</f>
        <v>12881860</v>
      </c>
      <c r="J34" s="57">
        <f t="shared" si="51"/>
        <v>0</v>
      </c>
      <c r="K34" s="57">
        <f t="shared" si="51"/>
        <v>0</v>
      </c>
      <c r="L34" s="57">
        <f t="shared" si="51"/>
        <v>0</v>
      </c>
      <c r="M34" s="57">
        <f t="shared" si="51"/>
        <v>0</v>
      </c>
      <c r="N34" s="58">
        <f t="shared" si="51"/>
        <v>0</v>
      </c>
      <c r="O34" s="59">
        <f>SUM(C34:N34)</f>
        <v>85664711</v>
      </c>
    </row>
    <row r="35" spans="1:15" ht="19.5" thickBot="1" x14ac:dyDescent="0.45">
      <c r="A35" s="70"/>
      <c r="B35" s="96"/>
      <c r="C35" s="111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55"/>
    </row>
    <row r="36" spans="1:15" x14ac:dyDescent="0.4">
      <c r="A36" s="67" t="s">
        <v>8</v>
      </c>
      <c r="B36" s="93"/>
      <c r="C36" s="112">
        <v>5922798</v>
      </c>
      <c r="D36" s="22">
        <v>7015589</v>
      </c>
      <c r="E36" s="22">
        <v>7151186</v>
      </c>
      <c r="F36" s="22">
        <v>8048638</v>
      </c>
      <c r="G36" s="22">
        <v>8601699</v>
      </c>
      <c r="H36" s="22">
        <v>10975903</v>
      </c>
      <c r="I36" s="22">
        <v>8679333</v>
      </c>
      <c r="J36" s="84"/>
      <c r="K36" s="125"/>
      <c r="L36" s="125"/>
      <c r="M36" s="125"/>
      <c r="N36" s="126"/>
      <c r="O36" s="56">
        <f t="shared" si="50"/>
        <v>56395146</v>
      </c>
    </row>
    <row r="37" spans="1:15" x14ac:dyDescent="0.4">
      <c r="A37" s="68" t="s">
        <v>9</v>
      </c>
      <c r="B37" s="94"/>
      <c r="C37" s="109">
        <v>1928486</v>
      </c>
      <c r="D37" s="20">
        <v>2313665</v>
      </c>
      <c r="E37" s="20">
        <v>2546706</v>
      </c>
      <c r="F37" s="20">
        <v>3397984</v>
      </c>
      <c r="G37" s="20">
        <v>3972477</v>
      </c>
      <c r="H37" s="20">
        <v>4324228</v>
      </c>
      <c r="I37" s="20">
        <v>6324407</v>
      </c>
      <c r="J37" s="4"/>
      <c r="K37" s="127"/>
      <c r="L37" s="127"/>
      <c r="M37" s="127"/>
      <c r="N37" s="128"/>
      <c r="O37" s="52">
        <f t="shared" si="50"/>
        <v>24807953</v>
      </c>
    </row>
    <row r="38" spans="1:15" x14ac:dyDescent="0.4">
      <c r="A38" s="71" t="s">
        <v>10</v>
      </c>
      <c r="B38" s="97"/>
      <c r="C38" s="113">
        <f>SUM(C36:C37)</f>
        <v>7851284</v>
      </c>
      <c r="D38" s="60">
        <f t="shared" ref="D38:N38" si="52">SUM(D36:D37)</f>
        <v>9329254</v>
      </c>
      <c r="E38" s="60">
        <f t="shared" si="52"/>
        <v>9697892</v>
      </c>
      <c r="F38" s="60">
        <f t="shared" si="52"/>
        <v>11446622</v>
      </c>
      <c r="G38" s="60">
        <f t="shared" si="52"/>
        <v>12574176</v>
      </c>
      <c r="H38" s="60">
        <f t="shared" si="52"/>
        <v>15300131</v>
      </c>
      <c r="I38" s="20">
        <f t="shared" si="52"/>
        <v>15003740</v>
      </c>
      <c r="J38" s="60">
        <f t="shared" si="52"/>
        <v>0</v>
      </c>
      <c r="K38" s="60">
        <f t="shared" si="52"/>
        <v>0</v>
      </c>
      <c r="L38" s="60">
        <f t="shared" si="52"/>
        <v>0</v>
      </c>
      <c r="M38" s="60">
        <f t="shared" si="52"/>
        <v>0</v>
      </c>
      <c r="N38" s="61">
        <f t="shared" si="52"/>
        <v>0</v>
      </c>
      <c r="O38" s="62">
        <f t="shared" si="50"/>
        <v>81203099</v>
      </c>
    </row>
    <row r="39" spans="1:15" ht="19.5" thickBot="1" x14ac:dyDescent="0.45">
      <c r="A39" s="72" t="s">
        <v>80</v>
      </c>
      <c r="B39" s="98"/>
      <c r="C39" s="114">
        <f>C34-C38</f>
        <v>6768007</v>
      </c>
      <c r="D39" s="63">
        <f t="shared" ref="D39:N39" si="53">D34-D38</f>
        <v>-9045825</v>
      </c>
      <c r="E39" s="63">
        <f t="shared" si="53"/>
        <v>5907981</v>
      </c>
      <c r="F39" s="63">
        <f t="shared" si="53"/>
        <v>-4442418</v>
      </c>
      <c r="G39" s="63">
        <f t="shared" si="53"/>
        <v>380290</v>
      </c>
      <c r="H39" s="63">
        <f t="shared" si="53"/>
        <v>7015457</v>
      </c>
      <c r="I39" s="63">
        <f t="shared" si="53"/>
        <v>-2121880</v>
      </c>
      <c r="J39" s="63">
        <f t="shared" si="53"/>
        <v>0</v>
      </c>
      <c r="K39" s="63">
        <f t="shared" si="53"/>
        <v>0</v>
      </c>
      <c r="L39" s="63">
        <f t="shared" si="53"/>
        <v>0</v>
      </c>
      <c r="M39" s="63">
        <f t="shared" si="53"/>
        <v>0</v>
      </c>
      <c r="N39" s="78">
        <f t="shared" si="53"/>
        <v>0</v>
      </c>
      <c r="O39" s="80">
        <f t="shared" si="50"/>
        <v>4461612</v>
      </c>
    </row>
    <row r="40" spans="1:15" x14ac:dyDescent="0.4">
      <c r="A40" s="89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1:15" x14ac:dyDescent="0.4">
      <c r="A41" s="258" t="s">
        <v>89</v>
      </c>
      <c r="B41" s="100"/>
      <c r="C41" s="88" t="s">
        <v>81</v>
      </c>
      <c r="D41" s="88" t="s">
        <v>82</v>
      </c>
      <c r="E41" s="88" t="s">
        <v>83</v>
      </c>
      <c r="F41" s="88" t="s">
        <v>84</v>
      </c>
      <c r="G41" s="88" t="s">
        <v>85</v>
      </c>
      <c r="H41" s="88" t="s">
        <v>86</v>
      </c>
      <c r="I41" s="88" t="s">
        <v>115</v>
      </c>
      <c r="J41" s="88" t="s">
        <v>116</v>
      </c>
      <c r="K41" s="88"/>
      <c r="L41" s="88"/>
      <c r="M41" s="88"/>
      <c r="N41" s="88"/>
      <c r="O41" s="88" t="s">
        <v>88</v>
      </c>
    </row>
    <row r="42" spans="1:15" x14ac:dyDescent="0.4">
      <c r="A42" s="258"/>
      <c r="B42" s="100"/>
      <c r="C42" s="87">
        <f>C39-C25</f>
        <v>-92629.333333332092</v>
      </c>
      <c r="D42" s="87">
        <f t="shared" ref="D42:I42" si="54">D39-D25</f>
        <v>-17992180.333333332</v>
      </c>
      <c r="E42" s="87">
        <f t="shared" si="54"/>
        <v>377077.33333333209</v>
      </c>
      <c r="F42" s="87">
        <f t="shared" si="54"/>
        <v>-4946986</v>
      </c>
      <c r="G42" s="87">
        <f t="shared" si="54"/>
        <v>-3567175.6666666679</v>
      </c>
      <c r="H42" s="87">
        <f t="shared" si="54"/>
        <v>13362114.666666666</v>
      </c>
      <c r="I42" s="87">
        <f t="shared" si="54"/>
        <v>-2009604.3333333321</v>
      </c>
      <c r="J42" s="87"/>
      <c r="K42" s="87"/>
      <c r="L42" s="87"/>
      <c r="M42" s="87"/>
      <c r="N42" s="87"/>
      <c r="O42" s="3">
        <f>SUM(C42:H42)</f>
        <v>-12859779.333333334</v>
      </c>
    </row>
    <row r="46" spans="1:15" x14ac:dyDescent="0.4">
      <c r="J46" s="2" t="s">
        <v>87</v>
      </c>
    </row>
    <row r="48" spans="1:15" x14ac:dyDescent="0.4">
      <c r="J48" s="83">
        <f>SUM(C42:H42)</f>
        <v>-12859779.333333334</v>
      </c>
    </row>
    <row r="65" spans="3:6" x14ac:dyDescent="0.4">
      <c r="C65" s="3" t="s">
        <v>75</v>
      </c>
      <c r="D65" s="3"/>
      <c r="F65" s="2" t="s">
        <v>79</v>
      </c>
    </row>
    <row r="66" spans="3:6" x14ac:dyDescent="0.4">
      <c r="C66" s="3" t="s">
        <v>76</v>
      </c>
      <c r="D66" s="82">
        <v>201290000</v>
      </c>
      <c r="F66" s="44">
        <f>SUM(O30:O31)-D66</f>
        <v>-175630744</v>
      </c>
    </row>
    <row r="67" spans="3:6" x14ac:dyDescent="0.4">
      <c r="C67" s="3" t="s">
        <v>77</v>
      </c>
      <c r="D67" s="82">
        <v>259527000</v>
      </c>
      <c r="F67" s="44">
        <f>O38-D67</f>
        <v>-178323901</v>
      </c>
    </row>
    <row r="68" spans="3:6" x14ac:dyDescent="0.4">
      <c r="C68" s="82" t="s">
        <v>78</v>
      </c>
      <c r="D68" s="82">
        <f>D66-+D67</f>
        <v>-58237000</v>
      </c>
      <c r="F68" s="81">
        <f>F67-F66</f>
        <v>-2693157</v>
      </c>
    </row>
  </sheetData>
  <mergeCells count="11">
    <mergeCell ref="A1:O1"/>
    <mergeCell ref="AB2:AM2"/>
    <mergeCell ref="C2:N2"/>
    <mergeCell ref="P2:AA2"/>
    <mergeCell ref="A41:A42"/>
    <mergeCell ref="A14:O14"/>
    <mergeCell ref="C26:E26"/>
    <mergeCell ref="C15:O15"/>
    <mergeCell ref="C28:O28"/>
    <mergeCell ref="AD17:AD18"/>
    <mergeCell ref="AD22:AD23"/>
  </mergeCells>
  <phoneticPr fontId="3"/>
  <pageMargins left="0.7" right="0.7" top="0.75" bottom="0.75" header="0.3" footer="0.3"/>
  <pageSetup paperSize="9" scale="44" orientation="portrait" r:id="rId1"/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tabSelected="1" view="pageBreakPreview" topLeftCell="A7" zoomScale="69" zoomScaleNormal="78" zoomScaleSheetLayoutView="69" workbookViewId="0">
      <selection activeCell="X64" sqref="X64"/>
    </sheetView>
  </sheetViews>
  <sheetFormatPr defaultRowHeight="15.75" x14ac:dyDescent="0.4"/>
  <cols>
    <col min="1" max="1" width="9.625" style="138" customWidth="1"/>
    <col min="2" max="2" width="8.875" style="138" customWidth="1"/>
    <col min="3" max="3" width="13.875" style="138" customWidth="1"/>
    <col min="4" max="15" width="9" style="138" customWidth="1"/>
    <col min="16" max="16" width="13.375" style="138" customWidth="1"/>
    <col min="17" max="18" width="9" style="138"/>
    <col min="19" max="34" width="9" style="138" customWidth="1"/>
    <col min="35" max="16384" width="9" style="138"/>
  </cols>
  <sheetData>
    <row r="1" spans="1:16" ht="51" customHeight="1" x14ac:dyDescent="0.4">
      <c r="A1" s="308" t="s">
        <v>124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6" ht="29.25" customHeight="1" x14ac:dyDescent="0.4">
      <c r="A2" s="318" t="s">
        <v>125</v>
      </c>
      <c r="B2" s="318"/>
      <c r="C2" s="318"/>
      <c r="D2" s="318"/>
      <c r="E2" s="318"/>
      <c r="F2" s="318"/>
      <c r="G2" s="318"/>
      <c r="H2" s="243"/>
      <c r="I2" s="243"/>
      <c r="J2" s="243"/>
      <c r="K2" s="243"/>
      <c r="L2" s="243"/>
      <c r="M2" s="243"/>
      <c r="N2" s="243"/>
      <c r="O2" s="243"/>
    </row>
    <row r="3" spans="1:16" x14ac:dyDescent="0.4">
      <c r="A3" s="269"/>
      <c r="B3" s="270"/>
      <c r="C3" s="271"/>
      <c r="D3" s="315" t="s">
        <v>42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</row>
    <row r="4" spans="1:16" ht="38.25" customHeight="1" x14ac:dyDescent="0.4">
      <c r="A4" s="272"/>
      <c r="B4" s="273"/>
      <c r="C4" s="274"/>
      <c r="D4" s="139" t="s">
        <v>1</v>
      </c>
      <c r="E4" s="140" t="s">
        <v>2</v>
      </c>
      <c r="F4" s="140" t="s">
        <v>3</v>
      </c>
      <c r="G4" s="140" t="s">
        <v>28</v>
      </c>
      <c r="H4" s="140" t="s">
        <v>37</v>
      </c>
      <c r="I4" s="140" t="s">
        <v>38</v>
      </c>
      <c r="J4" s="140" t="s">
        <v>31</v>
      </c>
      <c r="K4" s="172" t="s">
        <v>32</v>
      </c>
      <c r="L4" s="141" t="s">
        <v>33</v>
      </c>
      <c r="M4" s="141" t="s">
        <v>39</v>
      </c>
      <c r="N4" s="140" t="s">
        <v>41</v>
      </c>
      <c r="O4" s="142" t="s">
        <v>40</v>
      </c>
      <c r="P4" s="173" t="s">
        <v>43</v>
      </c>
    </row>
    <row r="5" spans="1:16" x14ac:dyDescent="0.4">
      <c r="A5" s="281" t="s">
        <v>26</v>
      </c>
      <c r="B5" s="284" t="s">
        <v>23</v>
      </c>
      <c r="C5" s="174" t="s">
        <v>15</v>
      </c>
      <c r="D5" s="175"/>
      <c r="E5" s="176">
        <v>3</v>
      </c>
      <c r="F5" s="176">
        <v>12</v>
      </c>
      <c r="G5" s="176">
        <v>141</v>
      </c>
      <c r="H5" s="176">
        <v>50</v>
      </c>
      <c r="I5" s="176">
        <v>10</v>
      </c>
      <c r="J5" s="176">
        <v>38</v>
      </c>
      <c r="K5" s="176">
        <v>16</v>
      </c>
      <c r="L5" s="177">
        <v>4</v>
      </c>
      <c r="M5" s="175">
        <v>13</v>
      </c>
      <c r="N5" s="176">
        <v>2</v>
      </c>
      <c r="O5" s="178">
        <v>20</v>
      </c>
      <c r="P5" s="179">
        <f t="shared" ref="P5:P30" si="0">SUM(D5:O5)</f>
        <v>309</v>
      </c>
    </row>
    <row r="6" spans="1:16" x14ac:dyDescent="0.4">
      <c r="A6" s="282"/>
      <c r="B6" s="285"/>
      <c r="C6" s="180" t="s">
        <v>16</v>
      </c>
      <c r="D6" s="181"/>
      <c r="E6" s="182">
        <v>7</v>
      </c>
      <c r="F6" s="182">
        <v>36</v>
      </c>
      <c r="G6" s="182">
        <v>91</v>
      </c>
      <c r="H6" s="182">
        <v>209</v>
      </c>
      <c r="I6" s="182">
        <v>644</v>
      </c>
      <c r="J6" s="182">
        <v>1609</v>
      </c>
      <c r="K6" s="182">
        <v>335</v>
      </c>
      <c r="L6" s="183">
        <v>139</v>
      </c>
      <c r="M6" s="181">
        <v>31</v>
      </c>
      <c r="N6" s="182">
        <v>8</v>
      </c>
      <c r="O6" s="184">
        <v>373</v>
      </c>
      <c r="P6" s="185">
        <f t="shared" si="0"/>
        <v>3482</v>
      </c>
    </row>
    <row r="7" spans="1:16" x14ac:dyDescent="0.4">
      <c r="A7" s="282"/>
      <c r="B7" s="285"/>
      <c r="C7" s="180" t="s">
        <v>17</v>
      </c>
      <c r="D7" s="181"/>
      <c r="E7" s="182"/>
      <c r="F7" s="182"/>
      <c r="G7" s="182">
        <v>4</v>
      </c>
      <c r="H7" s="182">
        <v>128</v>
      </c>
      <c r="I7" s="182">
        <v>71</v>
      </c>
      <c r="J7" s="182">
        <v>383</v>
      </c>
      <c r="K7" s="182">
        <v>148</v>
      </c>
      <c r="L7" s="183">
        <v>11</v>
      </c>
      <c r="M7" s="181"/>
      <c r="N7" s="182"/>
      <c r="O7" s="184">
        <v>52</v>
      </c>
      <c r="P7" s="185">
        <f t="shared" si="0"/>
        <v>797</v>
      </c>
    </row>
    <row r="8" spans="1:16" x14ac:dyDescent="0.4">
      <c r="A8" s="282"/>
      <c r="B8" s="285"/>
      <c r="C8" s="180" t="s">
        <v>18</v>
      </c>
      <c r="D8" s="181"/>
      <c r="E8" s="182"/>
      <c r="F8" s="182"/>
      <c r="G8" s="182"/>
      <c r="H8" s="182">
        <v>14</v>
      </c>
      <c r="I8" s="182">
        <v>230</v>
      </c>
      <c r="J8" s="182">
        <v>81</v>
      </c>
      <c r="K8" s="182">
        <v>2</v>
      </c>
      <c r="L8" s="183"/>
      <c r="M8" s="181"/>
      <c r="N8" s="182"/>
      <c r="O8" s="184">
        <v>32</v>
      </c>
      <c r="P8" s="185">
        <f t="shared" si="0"/>
        <v>359</v>
      </c>
    </row>
    <row r="9" spans="1:16" x14ac:dyDescent="0.4">
      <c r="A9" s="282"/>
      <c r="B9" s="285"/>
      <c r="C9" s="180" t="s">
        <v>19</v>
      </c>
      <c r="D9" s="181"/>
      <c r="E9" s="182"/>
      <c r="F9" s="182"/>
      <c r="G9" s="182"/>
      <c r="H9" s="182">
        <v>7</v>
      </c>
      <c r="I9" s="182">
        <v>31</v>
      </c>
      <c r="J9" s="182">
        <v>16</v>
      </c>
      <c r="K9" s="182">
        <v>33</v>
      </c>
      <c r="L9" s="183">
        <v>3</v>
      </c>
      <c r="M9" s="181"/>
      <c r="N9" s="182"/>
      <c r="O9" s="184">
        <v>16</v>
      </c>
      <c r="P9" s="185">
        <f t="shared" si="0"/>
        <v>106</v>
      </c>
    </row>
    <row r="10" spans="1:16" x14ac:dyDescent="0.4">
      <c r="A10" s="282"/>
      <c r="B10" s="285"/>
      <c r="C10" s="180" t="s">
        <v>20</v>
      </c>
      <c r="D10" s="181"/>
      <c r="E10" s="182"/>
      <c r="F10" s="182">
        <v>13</v>
      </c>
      <c r="G10" s="182">
        <v>50</v>
      </c>
      <c r="H10" s="182">
        <v>63</v>
      </c>
      <c r="I10" s="182">
        <v>102</v>
      </c>
      <c r="J10" s="182">
        <v>207</v>
      </c>
      <c r="K10" s="182">
        <v>42</v>
      </c>
      <c r="L10" s="183">
        <v>22</v>
      </c>
      <c r="M10" s="181">
        <v>10</v>
      </c>
      <c r="N10" s="182">
        <v>1</v>
      </c>
      <c r="O10" s="184">
        <v>49</v>
      </c>
      <c r="P10" s="185">
        <f t="shared" si="0"/>
        <v>559</v>
      </c>
    </row>
    <row r="11" spans="1:16" x14ac:dyDescent="0.4">
      <c r="A11" s="282"/>
      <c r="B11" s="285"/>
      <c r="C11" s="180" t="s">
        <v>21</v>
      </c>
      <c r="D11" s="181"/>
      <c r="E11" s="182">
        <v>8</v>
      </c>
      <c r="F11" s="182">
        <v>109</v>
      </c>
      <c r="G11" s="182">
        <v>154</v>
      </c>
      <c r="H11" s="182">
        <v>358</v>
      </c>
      <c r="I11" s="182">
        <v>176</v>
      </c>
      <c r="J11" s="182">
        <v>163</v>
      </c>
      <c r="K11" s="182">
        <v>235</v>
      </c>
      <c r="L11" s="183">
        <v>23</v>
      </c>
      <c r="M11" s="181">
        <v>13</v>
      </c>
      <c r="N11" s="182">
        <v>16</v>
      </c>
      <c r="O11" s="184">
        <v>64</v>
      </c>
      <c r="P11" s="185">
        <f t="shared" si="0"/>
        <v>1319</v>
      </c>
    </row>
    <row r="12" spans="1:16" x14ac:dyDescent="0.4">
      <c r="A12" s="282"/>
      <c r="B12" s="286"/>
      <c r="C12" s="186" t="s">
        <v>60</v>
      </c>
      <c r="D12" s="187">
        <f>SUM(D5:D11)</f>
        <v>0</v>
      </c>
      <c r="E12" s="188">
        <f t="shared" ref="E12" si="1">SUM(E5:E11)</f>
        <v>18</v>
      </c>
      <c r="F12" s="188">
        <f t="shared" ref="F12" si="2">SUM(F5:F11)</f>
        <v>170</v>
      </c>
      <c r="G12" s="188">
        <f t="shared" ref="G12" si="3">SUM(G5:G11)</f>
        <v>440</v>
      </c>
      <c r="H12" s="188">
        <f t="shared" ref="H12" si="4">SUM(H5:H11)</f>
        <v>829</v>
      </c>
      <c r="I12" s="188">
        <f t="shared" ref="I12" si="5">SUM(I5:I11)</f>
        <v>1264</v>
      </c>
      <c r="J12" s="188">
        <f t="shared" ref="J12" si="6">SUM(J5:J11)</f>
        <v>2497</v>
      </c>
      <c r="K12" s="188">
        <f t="shared" ref="K12" si="7">SUM(K5:K11)</f>
        <v>811</v>
      </c>
      <c r="L12" s="156">
        <f>SUM(L5:L11)</f>
        <v>202</v>
      </c>
      <c r="M12" s="187">
        <f t="shared" ref="M12" si="8">SUM(M5:M11)</f>
        <v>67</v>
      </c>
      <c r="N12" s="188">
        <f t="shared" ref="N12" si="9">SUM(N5:N11)</f>
        <v>27</v>
      </c>
      <c r="O12" s="189">
        <f t="shared" ref="O12" si="10">SUM(O5:O11)</f>
        <v>606</v>
      </c>
      <c r="P12" s="190">
        <f t="shared" si="0"/>
        <v>6931</v>
      </c>
    </row>
    <row r="13" spans="1:16" x14ac:dyDescent="0.4">
      <c r="A13" s="282"/>
      <c r="B13" s="287" t="s">
        <v>24</v>
      </c>
      <c r="C13" s="191" t="s">
        <v>15</v>
      </c>
      <c r="D13" s="175"/>
      <c r="E13" s="176"/>
      <c r="F13" s="176"/>
      <c r="G13" s="176">
        <v>3</v>
      </c>
      <c r="H13" s="176"/>
      <c r="I13" s="176">
        <v>15</v>
      </c>
      <c r="J13" s="176">
        <v>2</v>
      </c>
      <c r="K13" s="176">
        <v>3</v>
      </c>
      <c r="L13" s="177">
        <v>5</v>
      </c>
      <c r="M13" s="175">
        <v>3</v>
      </c>
      <c r="N13" s="176">
        <v>2</v>
      </c>
      <c r="O13" s="178">
        <v>7</v>
      </c>
      <c r="P13" s="179">
        <f t="shared" si="0"/>
        <v>40</v>
      </c>
    </row>
    <row r="14" spans="1:16" x14ac:dyDescent="0.4">
      <c r="A14" s="282"/>
      <c r="B14" s="285"/>
      <c r="C14" s="180" t="s">
        <v>16</v>
      </c>
      <c r="D14" s="181"/>
      <c r="E14" s="182">
        <v>5</v>
      </c>
      <c r="F14" s="182">
        <v>17</v>
      </c>
      <c r="G14" s="182">
        <v>7</v>
      </c>
      <c r="H14" s="182">
        <v>19</v>
      </c>
      <c r="I14" s="182">
        <v>30</v>
      </c>
      <c r="J14" s="182">
        <v>22</v>
      </c>
      <c r="K14" s="182">
        <v>19</v>
      </c>
      <c r="L14" s="183">
        <v>10</v>
      </c>
      <c r="M14" s="181">
        <v>4</v>
      </c>
      <c r="N14" s="182"/>
      <c r="O14" s="184">
        <v>6</v>
      </c>
      <c r="P14" s="185">
        <f t="shared" si="0"/>
        <v>139</v>
      </c>
    </row>
    <row r="15" spans="1:16" x14ac:dyDescent="0.4">
      <c r="A15" s="282"/>
      <c r="B15" s="285"/>
      <c r="C15" s="180" t="s">
        <v>17</v>
      </c>
      <c r="D15" s="181"/>
      <c r="E15" s="182">
        <v>2</v>
      </c>
      <c r="F15" s="182">
        <v>1</v>
      </c>
      <c r="G15" s="182"/>
      <c r="H15" s="182"/>
      <c r="I15" s="182"/>
      <c r="J15" s="182"/>
      <c r="K15" s="182">
        <v>2</v>
      </c>
      <c r="L15" s="183"/>
      <c r="M15" s="181"/>
      <c r="N15" s="182"/>
      <c r="O15" s="184"/>
      <c r="P15" s="185">
        <f t="shared" si="0"/>
        <v>5</v>
      </c>
    </row>
    <row r="16" spans="1:16" x14ac:dyDescent="0.4">
      <c r="A16" s="282"/>
      <c r="B16" s="285"/>
      <c r="C16" s="180" t="s">
        <v>18</v>
      </c>
      <c r="D16" s="181"/>
      <c r="E16" s="182"/>
      <c r="F16" s="182"/>
      <c r="G16" s="182"/>
      <c r="H16" s="182"/>
      <c r="I16" s="182"/>
      <c r="J16" s="182">
        <v>79</v>
      </c>
      <c r="K16" s="182">
        <v>1</v>
      </c>
      <c r="L16" s="183"/>
      <c r="M16" s="181"/>
      <c r="N16" s="182"/>
      <c r="O16" s="184"/>
      <c r="P16" s="185">
        <f t="shared" si="0"/>
        <v>80</v>
      </c>
    </row>
    <row r="17" spans="1:16" x14ac:dyDescent="0.4">
      <c r="A17" s="282"/>
      <c r="B17" s="285"/>
      <c r="C17" s="180" t="s">
        <v>19</v>
      </c>
      <c r="D17" s="181"/>
      <c r="E17" s="182"/>
      <c r="F17" s="182"/>
      <c r="G17" s="182"/>
      <c r="H17" s="182"/>
      <c r="I17" s="182">
        <v>1</v>
      </c>
      <c r="J17" s="182"/>
      <c r="K17" s="182"/>
      <c r="L17" s="183"/>
      <c r="M17" s="181"/>
      <c r="N17" s="182"/>
      <c r="O17" s="184"/>
      <c r="P17" s="185">
        <f t="shared" si="0"/>
        <v>1</v>
      </c>
    </row>
    <row r="18" spans="1:16" x14ac:dyDescent="0.4">
      <c r="A18" s="282"/>
      <c r="B18" s="285"/>
      <c r="C18" s="180" t="s">
        <v>20</v>
      </c>
      <c r="D18" s="181"/>
      <c r="E18" s="182"/>
      <c r="F18" s="182">
        <v>5</v>
      </c>
      <c r="G18" s="182"/>
      <c r="H18" s="182"/>
      <c r="I18" s="182">
        <v>7</v>
      </c>
      <c r="J18" s="182">
        <v>7</v>
      </c>
      <c r="K18" s="182">
        <v>2</v>
      </c>
      <c r="L18" s="183"/>
      <c r="M18" s="181"/>
      <c r="N18" s="182"/>
      <c r="O18" s="184"/>
      <c r="P18" s="185">
        <f t="shared" si="0"/>
        <v>21</v>
      </c>
    </row>
    <row r="19" spans="1:16" x14ac:dyDescent="0.4">
      <c r="A19" s="282"/>
      <c r="B19" s="285"/>
      <c r="C19" s="180" t="s">
        <v>21</v>
      </c>
      <c r="D19" s="181"/>
      <c r="E19" s="182">
        <v>16</v>
      </c>
      <c r="F19" s="182">
        <v>16</v>
      </c>
      <c r="G19" s="182">
        <v>10</v>
      </c>
      <c r="H19" s="182">
        <v>41</v>
      </c>
      <c r="I19" s="182">
        <v>70</v>
      </c>
      <c r="J19" s="182">
        <v>32</v>
      </c>
      <c r="K19" s="182">
        <v>36</v>
      </c>
      <c r="L19" s="183">
        <v>29</v>
      </c>
      <c r="M19" s="181">
        <v>13</v>
      </c>
      <c r="N19" s="182">
        <v>20</v>
      </c>
      <c r="O19" s="184">
        <v>28</v>
      </c>
      <c r="P19" s="185">
        <f t="shared" si="0"/>
        <v>311</v>
      </c>
    </row>
    <row r="20" spans="1:16" x14ac:dyDescent="0.4">
      <c r="A20" s="282"/>
      <c r="B20" s="286"/>
      <c r="C20" s="186" t="s">
        <v>61</v>
      </c>
      <c r="D20" s="187">
        <f t="shared" ref="D20" si="11">SUM(D13:D19)</f>
        <v>0</v>
      </c>
      <c r="E20" s="188">
        <f t="shared" ref="E20" si="12">SUM(E13:E19)</f>
        <v>23</v>
      </c>
      <c r="F20" s="188">
        <f t="shared" ref="F20" si="13">SUM(F13:F19)</f>
        <v>39</v>
      </c>
      <c r="G20" s="188">
        <f t="shared" ref="G20" si="14">SUM(G13:G19)</f>
        <v>20</v>
      </c>
      <c r="H20" s="188">
        <f t="shared" ref="H20" si="15">SUM(H13:H19)</f>
        <v>60</v>
      </c>
      <c r="I20" s="188">
        <f t="shared" ref="I20" si="16">SUM(I13:I19)</f>
        <v>123</v>
      </c>
      <c r="J20" s="188">
        <f>SUM(J13:J19)</f>
        <v>142</v>
      </c>
      <c r="K20" s="188">
        <f t="shared" ref="K20" si="17">SUM(K13:K19)</f>
        <v>63</v>
      </c>
      <c r="L20" s="156">
        <f>SUM(L13:L19)</f>
        <v>44</v>
      </c>
      <c r="M20" s="187">
        <f t="shared" ref="M20" si="18">SUM(M13:M19)</f>
        <v>20</v>
      </c>
      <c r="N20" s="188">
        <f t="shared" ref="N20" si="19">SUM(N13:N19)</f>
        <v>22</v>
      </c>
      <c r="O20" s="189">
        <f t="shared" ref="O20" si="20">SUM(O13:O19)</f>
        <v>41</v>
      </c>
      <c r="P20" s="190">
        <f t="shared" si="0"/>
        <v>597</v>
      </c>
    </row>
    <row r="21" spans="1:16" x14ac:dyDescent="0.4">
      <c r="A21" s="283"/>
      <c r="B21" s="288" t="s">
        <v>25</v>
      </c>
      <c r="C21" s="289"/>
      <c r="D21" s="194">
        <f>SUM(D12,D20)</f>
        <v>0</v>
      </c>
      <c r="E21" s="195">
        <f t="shared" ref="E21" si="21">SUM(E12,E20)</f>
        <v>41</v>
      </c>
      <c r="F21" s="195">
        <f t="shared" ref="F21" si="22">SUM(F12,F20)</f>
        <v>209</v>
      </c>
      <c r="G21" s="195">
        <f t="shared" ref="G21" si="23">SUM(G12,G20)</f>
        <v>460</v>
      </c>
      <c r="H21" s="195">
        <f t="shared" ref="H21" si="24">SUM(H12,H20)</f>
        <v>889</v>
      </c>
      <c r="I21" s="195">
        <f t="shared" ref="I21" si="25">SUM(I12,I20)</f>
        <v>1387</v>
      </c>
      <c r="J21" s="195">
        <f>SUM(J12,J20)</f>
        <v>2639</v>
      </c>
      <c r="K21" s="195">
        <f>SUM(K12,K20)</f>
        <v>874</v>
      </c>
      <c r="L21" s="160">
        <f>L12+L20</f>
        <v>246</v>
      </c>
      <c r="M21" s="194">
        <f>SUM(M12,M20)</f>
        <v>87</v>
      </c>
      <c r="N21" s="195">
        <f>SUM(N12,N20)</f>
        <v>49</v>
      </c>
      <c r="O21" s="196">
        <f>SUM(O12,O20)</f>
        <v>647</v>
      </c>
      <c r="P21" s="197">
        <f t="shared" si="0"/>
        <v>7528</v>
      </c>
    </row>
    <row r="22" spans="1:16" x14ac:dyDescent="0.4">
      <c r="A22" s="287" t="s">
        <v>27</v>
      </c>
      <c r="B22" s="290"/>
      <c r="C22" s="191" t="s">
        <v>15</v>
      </c>
      <c r="D22" s="175"/>
      <c r="E22" s="176">
        <v>24</v>
      </c>
      <c r="F22" s="176">
        <v>37</v>
      </c>
      <c r="G22" s="176">
        <v>208</v>
      </c>
      <c r="H22" s="176">
        <v>213</v>
      </c>
      <c r="I22" s="176">
        <v>44</v>
      </c>
      <c r="J22" s="176">
        <v>181</v>
      </c>
      <c r="K22" s="176">
        <v>56</v>
      </c>
      <c r="L22" s="177">
        <v>17</v>
      </c>
      <c r="M22" s="175">
        <v>27</v>
      </c>
      <c r="N22" s="176">
        <v>32</v>
      </c>
      <c r="O22" s="178">
        <v>88</v>
      </c>
      <c r="P22" s="179">
        <f t="shared" si="0"/>
        <v>927</v>
      </c>
    </row>
    <row r="23" spans="1:16" x14ac:dyDescent="0.4">
      <c r="A23" s="285"/>
      <c r="B23" s="291"/>
      <c r="C23" s="180" t="s">
        <v>16</v>
      </c>
      <c r="D23" s="181"/>
      <c r="E23" s="182">
        <v>34</v>
      </c>
      <c r="F23" s="182">
        <v>121</v>
      </c>
      <c r="G23" s="182">
        <v>213</v>
      </c>
      <c r="H23" s="182">
        <v>220</v>
      </c>
      <c r="I23" s="182">
        <v>884</v>
      </c>
      <c r="J23" s="182">
        <v>2538</v>
      </c>
      <c r="K23" s="182">
        <v>2262</v>
      </c>
      <c r="L23" s="183">
        <v>229</v>
      </c>
      <c r="M23" s="181">
        <v>89</v>
      </c>
      <c r="N23" s="182">
        <v>153</v>
      </c>
      <c r="O23" s="184">
        <v>404</v>
      </c>
      <c r="P23" s="185">
        <f t="shared" si="0"/>
        <v>7147</v>
      </c>
    </row>
    <row r="24" spans="1:16" x14ac:dyDescent="0.4">
      <c r="A24" s="285"/>
      <c r="B24" s="291"/>
      <c r="C24" s="180" t="s">
        <v>17</v>
      </c>
      <c r="D24" s="181"/>
      <c r="E24" s="182"/>
      <c r="F24" s="182">
        <v>3</v>
      </c>
      <c r="G24" s="182">
        <v>6</v>
      </c>
      <c r="H24" s="182">
        <v>128</v>
      </c>
      <c r="I24" s="182">
        <v>109</v>
      </c>
      <c r="J24" s="182">
        <v>644</v>
      </c>
      <c r="K24" s="182">
        <v>1260</v>
      </c>
      <c r="L24" s="183">
        <v>15</v>
      </c>
      <c r="M24" s="181">
        <v>11</v>
      </c>
      <c r="N24" s="182">
        <v>20</v>
      </c>
      <c r="O24" s="184">
        <v>256</v>
      </c>
      <c r="P24" s="185">
        <f t="shared" si="0"/>
        <v>2452</v>
      </c>
    </row>
    <row r="25" spans="1:16" x14ac:dyDescent="0.4">
      <c r="A25" s="285"/>
      <c r="B25" s="291"/>
      <c r="C25" s="180" t="s">
        <v>18</v>
      </c>
      <c r="D25" s="181"/>
      <c r="E25" s="182"/>
      <c r="F25" s="182"/>
      <c r="G25" s="182"/>
      <c r="H25" s="182">
        <v>15</v>
      </c>
      <c r="I25" s="182"/>
      <c r="J25" s="182">
        <v>77</v>
      </c>
      <c r="K25" s="182">
        <v>59</v>
      </c>
      <c r="L25" s="183">
        <v>1</v>
      </c>
      <c r="M25" s="181">
        <v>1</v>
      </c>
      <c r="N25" s="182">
        <v>6</v>
      </c>
      <c r="O25" s="184">
        <v>19</v>
      </c>
      <c r="P25" s="185">
        <f t="shared" si="0"/>
        <v>178</v>
      </c>
    </row>
    <row r="26" spans="1:16" x14ac:dyDescent="0.4">
      <c r="A26" s="285"/>
      <c r="B26" s="291"/>
      <c r="C26" s="180" t="s">
        <v>19</v>
      </c>
      <c r="D26" s="181"/>
      <c r="E26" s="182"/>
      <c r="F26" s="182"/>
      <c r="G26" s="182">
        <v>29</v>
      </c>
      <c r="H26" s="182">
        <v>12</v>
      </c>
      <c r="I26" s="182">
        <v>50</v>
      </c>
      <c r="J26" s="182">
        <v>25</v>
      </c>
      <c r="K26" s="182">
        <v>60</v>
      </c>
      <c r="L26" s="183"/>
      <c r="M26" s="181">
        <v>12</v>
      </c>
      <c r="N26" s="182">
        <v>25</v>
      </c>
      <c r="O26" s="184">
        <v>41</v>
      </c>
      <c r="P26" s="185">
        <f t="shared" si="0"/>
        <v>254</v>
      </c>
    </row>
    <row r="27" spans="1:16" x14ac:dyDescent="0.4">
      <c r="A27" s="285"/>
      <c r="B27" s="291"/>
      <c r="C27" s="180" t="s">
        <v>20</v>
      </c>
      <c r="D27" s="181"/>
      <c r="E27" s="182"/>
      <c r="F27" s="182">
        <v>43</v>
      </c>
      <c r="G27" s="182">
        <v>119</v>
      </c>
      <c r="H27" s="182">
        <v>143</v>
      </c>
      <c r="I27" s="182">
        <v>173</v>
      </c>
      <c r="J27" s="182">
        <v>469</v>
      </c>
      <c r="K27" s="182">
        <v>362</v>
      </c>
      <c r="L27" s="183">
        <v>94</v>
      </c>
      <c r="M27" s="181">
        <v>11</v>
      </c>
      <c r="N27" s="182">
        <v>20</v>
      </c>
      <c r="O27" s="184">
        <v>153</v>
      </c>
      <c r="P27" s="185">
        <f t="shared" si="0"/>
        <v>1587</v>
      </c>
    </row>
    <row r="28" spans="1:16" x14ac:dyDescent="0.4">
      <c r="A28" s="285"/>
      <c r="B28" s="291"/>
      <c r="C28" s="180" t="s">
        <v>21</v>
      </c>
      <c r="D28" s="181"/>
      <c r="E28" s="182">
        <v>132</v>
      </c>
      <c r="F28" s="182">
        <v>381</v>
      </c>
      <c r="G28" s="182">
        <v>784</v>
      </c>
      <c r="H28" s="182">
        <v>806</v>
      </c>
      <c r="I28" s="182">
        <v>520</v>
      </c>
      <c r="J28" s="182">
        <v>394</v>
      </c>
      <c r="K28" s="182">
        <v>728</v>
      </c>
      <c r="L28" s="183">
        <v>137</v>
      </c>
      <c r="M28" s="181">
        <v>229</v>
      </c>
      <c r="N28" s="182">
        <v>363</v>
      </c>
      <c r="O28" s="184">
        <v>424</v>
      </c>
      <c r="P28" s="185">
        <f t="shared" si="0"/>
        <v>4898</v>
      </c>
    </row>
    <row r="29" spans="1:16" x14ac:dyDescent="0.4">
      <c r="A29" s="286"/>
      <c r="B29" s="292"/>
      <c r="C29" s="199" t="s">
        <v>22</v>
      </c>
      <c r="D29" s="200">
        <f>SUM(D22:D28)</f>
        <v>0</v>
      </c>
      <c r="E29" s="201">
        <f t="shared" ref="E29" si="26">SUM(E22:E28)</f>
        <v>190</v>
      </c>
      <c r="F29" s="201">
        <f t="shared" ref="F29" si="27">SUM(F22:F28)</f>
        <v>585</v>
      </c>
      <c r="G29" s="201">
        <f t="shared" ref="G29" si="28">SUM(G22:G28)</f>
        <v>1359</v>
      </c>
      <c r="H29" s="201">
        <f t="shared" ref="H29" si="29">SUM(H22:H28)</f>
        <v>1537</v>
      </c>
      <c r="I29" s="201">
        <f t="shared" ref="I29:K29" si="30">SUM(I22:I28)</f>
        <v>1780</v>
      </c>
      <c r="J29" s="201">
        <f t="shared" si="30"/>
        <v>4328</v>
      </c>
      <c r="K29" s="201">
        <f t="shared" si="30"/>
        <v>4787</v>
      </c>
      <c r="L29" s="165">
        <f>SUM(L22:L28)</f>
        <v>493</v>
      </c>
      <c r="M29" s="200">
        <f>SUM(M22:M28)</f>
        <v>380</v>
      </c>
      <c r="N29" s="201">
        <f>SUM(N22:N28)</f>
        <v>619</v>
      </c>
      <c r="O29" s="202">
        <f>SUM(O22:O28)</f>
        <v>1385</v>
      </c>
      <c r="P29" s="203">
        <f t="shared" si="0"/>
        <v>17443</v>
      </c>
    </row>
    <row r="30" spans="1:16" ht="19.5" x14ac:dyDescent="0.4">
      <c r="A30" s="275" t="s">
        <v>62</v>
      </c>
      <c r="B30" s="276"/>
      <c r="C30" s="277"/>
      <c r="D30" s="204">
        <f>SUM(D21,D29)</f>
        <v>0</v>
      </c>
      <c r="E30" s="205">
        <f t="shared" ref="E30" si="31">SUM(E21,E29)</f>
        <v>231</v>
      </c>
      <c r="F30" s="205">
        <f t="shared" ref="F30" si="32">SUM(F21,F29)</f>
        <v>794</v>
      </c>
      <c r="G30" s="205">
        <f t="shared" ref="G30" si="33">SUM(G21,G29)</f>
        <v>1819</v>
      </c>
      <c r="H30" s="205">
        <f t="shared" ref="H30" si="34">SUM(H21,H29)</f>
        <v>2426</v>
      </c>
      <c r="I30" s="205">
        <f t="shared" ref="I30:J30" si="35">SUM(I21,I29)</f>
        <v>3167</v>
      </c>
      <c r="J30" s="205">
        <f t="shared" si="35"/>
        <v>6967</v>
      </c>
      <c r="K30" s="205">
        <f t="shared" ref="K30" si="36">SUM(K21,K29)</f>
        <v>5661</v>
      </c>
      <c r="L30" s="206">
        <f>SUM(L21,L29)</f>
        <v>739</v>
      </c>
      <c r="M30" s="204">
        <f>SUM(M21,M29)</f>
        <v>467</v>
      </c>
      <c r="N30" s="205">
        <f>SUM(N21,N29)</f>
        <v>668</v>
      </c>
      <c r="O30" s="207">
        <f>SUM(O21,O29)</f>
        <v>2032</v>
      </c>
      <c r="P30" s="208">
        <f t="shared" si="0"/>
        <v>24971</v>
      </c>
    </row>
    <row r="32" spans="1:16" ht="22.5" customHeight="1" x14ac:dyDescent="0.4">
      <c r="A32" s="249" t="s">
        <v>126</v>
      </c>
    </row>
    <row r="33" spans="1:17" ht="18.75" customHeight="1" x14ac:dyDescent="0.4">
      <c r="A33" s="269"/>
      <c r="B33" s="270"/>
      <c r="C33" s="271"/>
      <c r="D33" s="315" t="s">
        <v>117</v>
      </c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7"/>
    </row>
    <row r="34" spans="1:17" x14ac:dyDescent="0.4">
      <c r="A34" s="272"/>
      <c r="B34" s="273"/>
      <c r="C34" s="274"/>
      <c r="D34" s="139" t="s">
        <v>1</v>
      </c>
      <c r="E34" s="140" t="s">
        <v>2</v>
      </c>
      <c r="F34" s="140" t="s">
        <v>3</v>
      </c>
      <c r="G34" s="140" t="s">
        <v>28</v>
      </c>
      <c r="H34" s="140" t="s">
        <v>37</v>
      </c>
      <c r="I34" s="140" t="s">
        <v>38</v>
      </c>
      <c r="J34" s="140" t="s">
        <v>31</v>
      </c>
      <c r="K34" s="140" t="s">
        <v>32</v>
      </c>
      <c r="L34" s="141" t="s">
        <v>33</v>
      </c>
      <c r="M34" s="140" t="s">
        <v>39</v>
      </c>
      <c r="N34" s="140" t="s">
        <v>41</v>
      </c>
      <c r="O34" s="142" t="s">
        <v>40</v>
      </c>
      <c r="P34" s="143" t="s">
        <v>43</v>
      </c>
    </row>
    <row r="35" spans="1:17" x14ac:dyDescent="0.4">
      <c r="A35" s="281" t="s">
        <v>26</v>
      </c>
      <c r="B35" s="287" t="s">
        <v>23</v>
      </c>
      <c r="C35" s="144" t="s">
        <v>15</v>
      </c>
      <c r="D35" s="145">
        <v>27</v>
      </c>
      <c r="E35" s="145">
        <v>67</v>
      </c>
      <c r="F35" s="145">
        <v>654</v>
      </c>
      <c r="G35" s="145">
        <v>1644</v>
      </c>
      <c r="H35" s="145">
        <v>366</v>
      </c>
      <c r="I35" s="145">
        <v>185</v>
      </c>
      <c r="J35" s="145">
        <v>134</v>
      </c>
      <c r="K35" s="145">
        <v>29</v>
      </c>
      <c r="L35" s="146">
        <v>32</v>
      </c>
      <c r="M35" s="145">
        <v>1</v>
      </c>
      <c r="N35" s="145">
        <v>13</v>
      </c>
      <c r="O35" s="147"/>
      <c r="P35" s="148">
        <f>SUM(D35:O35)</f>
        <v>3152</v>
      </c>
    </row>
    <row r="36" spans="1:17" x14ac:dyDescent="0.4">
      <c r="A36" s="282"/>
      <c r="B36" s="285"/>
      <c r="C36" s="149" t="s">
        <v>16</v>
      </c>
      <c r="D36" s="150">
        <v>176</v>
      </c>
      <c r="E36" s="150">
        <v>1189</v>
      </c>
      <c r="F36" s="150">
        <v>1607</v>
      </c>
      <c r="G36" s="150">
        <v>2778</v>
      </c>
      <c r="H36" s="150">
        <v>2910</v>
      </c>
      <c r="I36" s="150">
        <v>1155</v>
      </c>
      <c r="J36" s="150">
        <v>1496</v>
      </c>
      <c r="K36" s="150">
        <v>322</v>
      </c>
      <c r="L36" s="151">
        <v>679</v>
      </c>
      <c r="M36" s="150">
        <v>310</v>
      </c>
      <c r="N36" s="150">
        <v>83</v>
      </c>
      <c r="O36" s="152"/>
      <c r="P36" s="153">
        <f t="shared" ref="P36:P60" si="37">SUM(D36:O36)</f>
        <v>12705</v>
      </c>
    </row>
    <row r="37" spans="1:17" x14ac:dyDescent="0.4">
      <c r="A37" s="282"/>
      <c r="B37" s="285"/>
      <c r="C37" s="149" t="s">
        <v>17</v>
      </c>
      <c r="D37" s="150">
        <v>1920</v>
      </c>
      <c r="E37" s="150">
        <v>5588</v>
      </c>
      <c r="F37" s="150">
        <v>2839</v>
      </c>
      <c r="G37" s="150">
        <v>272</v>
      </c>
      <c r="H37" s="150">
        <v>849</v>
      </c>
      <c r="I37" s="150">
        <v>76</v>
      </c>
      <c r="J37" s="150">
        <v>209</v>
      </c>
      <c r="K37" s="150">
        <v>57</v>
      </c>
      <c r="L37" s="151">
        <v>543</v>
      </c>
      <c r="M37" s="150">
        <v>67</v>
      </c>
      <c r="N37" s="150">
        <v>71</v>
      </c>
      <c r="O37" s="152"/>
      <c r="P37" s="153">
        <f t="shared" si="37"/>
        <v>12491</v>
      </c>
    </row>
    <row r="38" spans="1:17" x14ac:dyDescent="0.4">
      <c r="A38" s="282"/>
      <c r="B38" s="285"/>
      <c r="C38" s="149" t="s">
        <v>18</v>
      </c>
      <c r="D38" s="150">
        <v>849</v>
      </c>
      <c r="E38" s="150">
        <v>540</v>
      </c>
      <c r="F38" s="150">
        <v>117</v>
      </c>
      <c r="G38" s="150">
        <v>168</v>
      </c>
      <c r="H38" s="150">
        <v>186</v>
      </c>
      <c r="I38" s="150">
        <v>71</v>
      </c>
      <c r="J38" s="150">
        <v>36</v>
      </c>
      <c r="K38" s="150">
        <v>48</v>
      </c>
      <c r="L38" s="151">
        <v>55</v>
      </c>
      <c r="M38" s="150">
        <v>181</v>
      </c>
      <c r="N38" s="150">
        <v>20</v>
      </c>
      <c r="O38" s="152"/>
      <c r="P38" s="153">
        <f t="shared" si="37"/>
        <v>2271</v>
      </c>
    </row>
    <row r="39" spans="1:17" x14ac:dyDescent="0.4">
      <c r="A39" s="282"/>
      <c r="B39" s="285"/>
      <c r="C39" s="149" t="s">
        <v>19</v>
      </c>
      <c r="D39" s="150">
        <v>1912</v>
      </c>
      <c r="E39" s="150">
        <v>182</v>
      </c>
      <c r="F39" s="150">
        <v>242</v>
      </c>
      <c r="G39" s="150"/>
      <c r="H39" s="150">
        <v>228</v>
      </c>
      <c r="I39" s="150">
        <v>505</v>
      </c>
      <c r="J39" s="150">
        <v>53</v>
      </c>
      <c r="K39" s="150">
        <v>81</v>
      </c>
      <c r="L39" s="151">
        <v>98</v>
      </c>
      <c r="M39" s="150">
        <v>128</v>
      </c>
      <c r="N39" s="150">
        <v>376</v>
      </c>
      <c r="O39" s="152">
        <v>205</v>
      </c>
      <c r="P39" s="153">
        <f t="shared" si="37"/>
        <v>4010</v>
      </c>
    </row>
    <row r="40" spans="1:17" x14ac:dyDescent="0.4">
      <c r="A40" s="282"/>
      <c r="B40" s="285"/>
      <c r="C40" s="149" t="s">
        <v>20</v>
      </c>
      <c r="D40" s="150">
        <v>294</v>
      </c>
      <c r="E40" s="150">
        <v>708</v>
      </c>
      <c r="F40" s="150">
        <v>594</v>
      </c>
      <c r="G40" s="150">
        <v>919</v>
      </c>
      <c r="H40" s="150">
        <v>818</v>
      </c>
      <c r="I40" s="150">
        <v>244</v>
      </c>
      <c r="J40" s="150">
        <v>277</v>
      </c>
      <c r="K40" s="150">
        <v>69</v>
      </c>
      <c r="L40" s="151">
        <v>301</v>
      </c>
      <c r="M40" s="150">
        <v>53</v>
      </c>
      <c r="N40" s="150">
        <v>37</v>
      </c>
      <c r="O40" s="152"/>
      <c r="P40" s="153">
        <f t="shared" si="37"/>
        <v>4314</v>
      </c>
    </row>
    <row r="41" spans="1:17" x14ac:dyDescent="0.4">
      <c r="A41" s="282"/>
      <c r="B41" s="285"/>
      <c r="C41" s="149" t="s">
        <v>21</v>
      </c>
      <c r="D41" s="150">
        <v>389</v>
      </c>
      <c r="E41" s="150">
        <v>519</v>
      </c>
      <c r="F41" s="150">
        <v>227</v>
      </c>
      <c r="G41" s="150">
        <v>386</v>
      </c>
      <c r="H41" s="150">
        <v>1319</v>
      </c>
      <c r="I41" s="150">
        <v>908</v>
      </c>
      <c r="J41" s="150">
        <v>968</v>
      </c>
      <c r="K41" s="150">
        <v>1131</v>
      </c>
      <c r="L41" s="151">
        <v>119</v>
      </c>
      <c r="M41" s="150">
        <v>152</v>
      </c>
      <c r="N41" s="150">
        <v>127</v>
      </c>
      <c r="O41" s="152"/>
      <c r="P41" s="153">
        <f t="shared" si="37"/>
        <v>6245</v>
      </c>
    </row>
    <row r="42" spans="1:17" x14ac:dyDescent="0.4">
      <c r="A42" s="282"/>
      <c r="B42" s="286"/>
      <c r="C42" s="154" t="s">
        <v>60</v>
      </c>
      <c r="D42" s="155">
        <v>5567</v>
      </c>
      <c r="E42" s="155">
        <v>8793</v>
      </c>
      <c r="F42" s="155">
        <v>6280</v>
      </c>
      <c r="G42" s="155">
        <v>6167</v>
      </c>
      <c r="H42" s="155">
        <v>6676</v>
      </c>
      <c r="I42" s="155">
        <v>3144</v>
      </c>
      <c r="J42" s="155">
        <v>3173</v>
      </c>
      <c r="K42" s="155">
        <f t="shared" ref="K42" si="38">SUM(K35:K41)</f>
        <v>1737</v>
      </c>
      <c r="L42" s="156">
        <f>SUM(L35:L41)</f>
        <v>1827</v>
      </c>
      <c r="M42" s="155">
        <f>SUM(M35:M41)</f>
        <v>892</v>
      </c>
      <c r="N42" s="155">
        <f>SUM(N35:N41)</f>
        <v>727</v>
      </c>
      <c r="O42" s="157">
        <f>SUM(O35:O41)</f>
        <v>205</v>
      </c>
      <c r="P42" s="158">
        <f t="shared" si="37"/>
        <v>45188</v>
      </c>
    </row>
    <row r="43" spans="1:17" x14ac:dyDescent="0.4">
      <c r="A43" s="282"/>
      <c r="B43" s="287" t="s">
        <v>24</v>
      </c>
      <c r="C43" s="144" t="s">
        <v>15</v>
      </c>
      <c r="D43" s="145">
        <v>34</v>
      </c>
      <c r="E43" s="145">
        <v>29</v>
      </c>
      <c r="F43" s="145"/>
      <c r="G43" s="145"/>
      <c r="H43" s="145">
        <v>1</v>
      </c>
      <c r="I43" s="145"/>
      <c r="J43" s="145">
        <v>1</v>
      </c>
      <c r="K43" s="145">
        <v>3</v>
      </c>
      <c r="L43" s="146"/>
      <c r="M43" s="145"/>
      <c r="N43" s="145">
        <v>1</v>
      </c>
      <c r="O43" s="147"/>
      <c r="P43" s="148">
        <f t="shared" si="37"/>
        <v>69</v>
      </c>
    </row>
    <row r="44" spans="1:17" x14ac:dyDescent="0.4">
      <c r="A44" s="282"/>
      <c r="B44" s="285"/>
      <c r="C44" s="149" t="s">
        <v>16</v>
      </c>
      <c r="D44" s="150">
        <v>41</v>
      </c>
      <c r="E44" s="150">
        <v>82</v>
      </c>
      <c r="F44" s="150">
        <v>1</v>
      </c>
      <c r="G44" s="150">
        <v>1</v>
      </c>
      <c r="H44" s="150">
        <v>36</v>
      </c>
      <c r="I44" s="150">
        <v>2</v>
      </c>
      <c r="J44" s="150">
        <v>16</v>
      </c>
      <c r="K44" s="150">
        <v>6</v>
      </c>
      <c r="L44" s="151"/>
      <c r="M44" s="150">
        <v>1</v>
      </c>
      <c r="N44" s="150">
        <v>1</v>
      </c>
      <c r="O44" s="152"/>
      <c r="P44" s="153">
        <f t="shared" si="37"/>
        <v>187</v>
      </c>
    </row>
    <row r="45" spans="1:17" x14ac:dyDescent="0.4">
      <c r="A45" s="282"/>
      <c r="B45" s="285"/>
      <c r="C45" s="149" t="s">
        <v>17</v>
      </c>
      <c r="D45" s="150"/>
      <c r="E45" s="150"/>
      <c r="F45" s="150"/>
      <c r="G45" s="150"/>
      <c r="H45" s="150">
        <v>33</v>
      </c>
      <c r="I45" s="150"/>
      <c r="J45" s="150">
        <v>1</v>
      </c>
      <c r="K45" s="150">
        <v>1</v>
      </c>
      <c r="L45" s="151"/>
      <c r="M45" s="150"/>
      <c r="N45" s="150"/>
      <c r="O45" s="152"/>
      <c r="P45" s="153">
        <f t="shared" si="37"/>
        <v>35</v>
      </c>
    </row>
    <row r="46" spans="1:17" x14ac:dyDescent="0.4">
      <c r="A46" s="282"/>
      <c r="B46" s="285"/>
      <c r="C46" s="149" t="s">
        <v>18</v>
      </c>
      <c r="D46" s="150"/>
      <c r="E46" s="150"/>
      <c r="F46" s="150"/>
      <c r="G46" s="150">
        <v>73</v>
      </c>
      <c r="H46" s="150">
        <v>2</v>
      </c>
      <c r="I46" s="150"/>
      <c r="J46" s="150">
        <v>148</v>
      </c>
      <c r="K46" s="150"/>
      <c r="L46" s="151"/>
      <c r="M46" s="150"/>
      <c r="N46" s="150"/>
      <c r="O46" s="152"/>
      <c r="P46" s="153">
        <f t="shared" si="37"/>
        <v>223</v>
      </c>
    </row>
    <row r="47" spans="1:17" x14ac:dyDescent="0.4">
      <c r="A47" s="282"/>
      <c r="B47" s="285"/>
      <c r="C47" s="149" t="s">
        <v>19</v>
      </c>
      <c r="D47" s="150">
        <v>37</v>
      </c>
      <c r="E47" s="150"/>
      <c r="F47" s="150"/>
      <c r="G47" s="150"/>
      <c r="H47" s="150"/>
      <c r="I47" s="150"/>
      <c r="J47" s="150">
        <v>6</v>
      </c>
      <c r="K47" s="150"/>
      <c r="L47" s="151"/>
      <c r="M47" s="150"/>
      <c r="N47" s="150"/>
      <c r="O47" s="152"/>
      <c r="P47" s="153">
        <f t="shared" si="37"/>
        <v>43</v>
      </c>
    </row>
    <row r="48" spans="1:17" x14ac:dyDescent="0.4">
      <c r="A48" s="282"/>
      <c r="B48" s="285"/>
      <c r="C48" s="149" t="s">
        <v>20</v>
      </c>
      <c r="D48" s="150">
        <v>1</v>
      </c>
      <c r="E48" s="150"/>
      <c r="F48" s="150"/>
      <c r="G48" s="150">
        <v>2</v>
      </c>
      <c r="H48" s="150">
        <v>36</v>
      </c>
      <c r="I48" s="150"/>
      <c r="J48" s="150">
        <v>21</v>
      </c>
      <c r="K48" s="150"/>
      <c r="L48" s="151"/>
      <c r="M48" s="150"/>
      <c r="N48" s="150"/>
      <c r="O48" s="152"/>
      <c r="P48" s="153">
        <f t="shared" si="37"/>
        <v>60</v>
      </c>
      <c r="Q48" s="192"/>
    </row>
    <row r="49" spans="1:34" x14ac:dyDescent="0.4">
      <c r="A49" s="282"/>
      <c r="B49" s="285"/>
      <c r="C49" s="149" t="s">
        <v>21</v>
      </c>
      <c r="D49" s="150">
        <v>103</v>
      </c>
      <c r="E49" s="150">
        <v>120</v>
      </c>
      <c r="F49" s="150">
        <v>26</v>
      </c>
      <c r="G49" s="150">
        <v>2</v>
      </c>
      <c r="H49" s="150">
        <v>8</v>
      </c>
      <c r="I49" s="150">
        <v>2</v>
      </c>
      <c r="J49" s="150">
        <v>26</v>
      </c>
      <c r="K49" s="150">
        <v>23</v>
      </c>
      <c r="L49" s="151"/>
      <c r="M49" s="150">
        <v>4</v>
      </c>
      <c r="N49" s="150">
        <v>1</v>
      </c>
      <c r="O49" s="152"/>
      <c r="P49" s="153">
        <f t="shared" si="37"/>
        <v>315</v>
      </c>
    </row>
    <row r="50" spans="1:34" x14ac:dyDescent="0.4">
      <c r="A50" s="282"/>
      <c r="B50" s="286"/>
      <c r="C50" s="154" t="s">
        <v>61</v>
      </c>
      <c r="D50" s="155">
        <v>216</v>
      </c>
      <c r="E50" s="155">
        <v>231</v>
      </c>
      <c r="F50" s="155">
        <v>27</v>
      </c>
      <c r="G50" s="155">
        <v>78</v>
      </c>
      <c r="H50" s="155">
        <v>116</v>
      </c>
      <c r="I50" s="155">
        <v>4</v>
      </c>
      <c r="J50" s="155">
        <v>219</v>
      </c>
      <c r="K50" s="155">
        <f t="shared" ref="K50" si="39">SUM(K43:K49)</f>
        <v>33</v>
      </c>
      <c r="L50" s="156">
        <f>SUM(L43:L49)</f>
        <v>0</v>
      </c>
      <c r="M50" s="155">
        <f>SUM(M43:M49)</f>
        <v>5</v>
      </c>
      <c r="N50" s="155">
        <f>SUM(N43:N49)</f>
        <v>3</v>
      </c>
      <c r="O50" s="157">
        <f>SUM(O43:O49)</f>
        <v>0</v>
      </c>
      <c r="P50" s="158">
        <f t="shared" si="37"/>
        <v>932</v>
      </c>
    </row>
    <row r="51" spans="1:34" x14ac:dyDescent="0.4">
      <c r="A51" s="312"/>
      <c r="B51" s="313" t="s">
        <v>25</v>
      </c>
      <c r="C51" s="314"/>
      <c r="D51" s="159">
        <v>5783</v>
      </c>
      <c r="E51" s="159">
        <v>9024</v>
      </c>
      <c r="F51" s="159">
        <v>6307</v>
      </c>
      <c r="G51" s="159">
        <v>6245</v>
      </c>
      <c r="H51" s="159">
        <v>6792</v>
      </c>
      <c r="I51" s="159">
        <v>3148</v>
      </c>
      <c r="J51" s="159">
        <v>3392</v>
      </c>
      <c r="K51" s="159">
        <f t="shared" ref="K51" si="40">K42+K50</f>
        <v>1770</v>
      </c>
      <c r="L51" s="160">
        <f>L42+L50</f>
        <v>1827</v>
      </c>
      <c r="M51" s="159">
        <f>M42+M50</f>
        <v>897</v>
      </c>
      <c r="N51" s="159">
        <f>N42+N50</f>
        <v>730</v>
      </c>
      <c r="O51" s="161">
        <f>O42+O50</f>
        <v>205</v>
      </c>
      <c r="P51" s="162">
        <f t="shared" si="37"/>
        <v>46120</v>
      </c>
    </row>
    <row r="52" spans="1:34" x14ac:dyDescent="0.4">
      <c r="A52" s="287" t="s">
        <v>27</v>
      </c>
      <c r="B52" s="290"/>
      <c r="C52" s="144" t="s">
        <v>15</v>
      </c>
      <c r="D52" s="145">
        <v>111</v>
      </c>
      <c r="E52" s="145">
        <v>157</v>
      </c>
      <c r="F52" s="145">
        <v>453</v>
      </c>
      <c r="G52" s="145">
        <v>780</v>
      </c>
      <c r="H52" s="145">
        <v>224</v>
      </c>
      <c r="I52" s="145">
        <v>277</v>
      </c>
      <c r="J52" s="145">
        <v>230</v>
      </c>
      <c r="K52" s="145">
        <v>95</v>
      </c>
      <c r="L52" s="146">
        <v>45</v>
      </c>
      <c r="M52" s="145">
        <v>16</v>
      </c>
      <c r="N52" s="145">
        <v>29</v>
      </c>
      <c r="O52" s="147">
        <v>9</v>
      </c>
      <c r="P52" s="148">
        <f t="shared" si="37"/>
        <v>2426</v>
      </c>
    </row>
    <row r="53" spans="1:34" x14ac:dyDescent="0.4">
      <c r="A53" s="285"/>
      <c r="B53" s="291"/>
      <c r="C53" s="149" t="s">
        <v>16</v>
      </c>
      <c r="D53" s="150">
        <v>197</v>
      </c>
      <c r="E53" s="150">
        <v>1224</v>
      </c>
      <c r="F53" s="150">
        <v>1468</v>
      </c>
      <c r="G53" s="150">
        <v>1945</v>
      </c>
      <c r="H53" s="150">
        <v>813</v>
      </c>
      <c r="I53" s="150">
        <v>1125</v>
      </c>
      <c r="J53" s="150">
        <v>1242</v>
      </c>
      <c r="K53" s="150">
        <v>590</v>
      </c>
      <c r="L53" s="151">
        <v>331</v>
      </c>
      <c r="M53" s="150">
        <v>268</v>
      </c>
      <c r="N53" s="150">
        <v>211</v>
      </c>
      <c r="O53" s="152">
        <v>26</v>
      </c>
      <c r="P53" s="153">
        <f t="shared" si="37"/>
        <v>9440</v>
      </c>
    </row>
    <row r="54" spans="1:34" x14ac:dyDescent="0.4">
      <c r="A54" s="285"/>
      <c r="B54" s="291"/>
      <c r="C54" s="149" t="s">
        <v>17</v>
      </c>
      <c r="D54" s="150">
        <v>1983</v>
      </c>
      <c r="E54" s="150">
        <v>5568</v>
      </c>
      <c r="F54" s="150">
        <v>2633</v>
      </c>
      <c r="G54" s="150">
        <v>169</v>
      </c>
      <c r="H54" s="150">
        <v>340</v>
      </c>
      <c r="I54" s="150">
        <v>63</v>
      </c>
      <c r="J54" s="150">
        <v>512</v>
      </c>
      <c r="K54" s="150">
        <v>466</v>
      </c>
      <c r="L54" s="151">
        <v>335</v>
      </c>
      <c r="M54" s="150">
        <v>16</v>
      </c>
      <c r="N54" s="150">
        <v>6</v>
      </c>
      <c r="O54" s="152">
        <v>4</v>
      </c>
      <c r="P54" s="153">
        <f t="shared" si="37"/>
        <v>12095</v>
      </c>
    </row>
    <row r="55" spans="1:34" x14ac:dyDescent="0.4">
      <c r="A55" s="285"/>
      <c r="B55" s="291"/>
      <c r="C55" s="149" t="s">
        <v>18</v>
      </c>
      <c r="D55" s="150">
        <v>1408</v>
      </c>
      <c r="E55" s="150">
        <v>567</v>
      </c>
      <c r="F55" s="150">
        <v>78</v>
      </c>
      <c r="G55" s="150">
        <v>156</v>
      </c>
      <c r="H55" s="150">
        <v>38</v>
      </c>
      <c r="I55" s="150">
        <v>61</v>
      </c>
      <c r="J55" s="150">
        <v>80</v>
      </c>
      <c r="K55" s="150">
        <v>31</v>
      </c>
      <c r="L55" s="151">
        <v>21</v>
      </c>
      <c r="M55" s="150">
        <v>60</v>
      </c>
      <c r="N55" s="150">
        <v>3</v>
      </c>
      <c r="O55" s="152"/>
      <c r="P55" s="153">
        <f t="shared" si="37"/>
        <v>2503</v>
      </c>
    </row>
    <row r="56" spans="1:34" x14ac:dyDescent="0.4">
      <c r="A56" s="285"/>
      <c r="B56" s="291"/>
      <c r="C56" s="149" t="s">
        <v>19</v>
      </c>
      <c r="D56" s="150">
        <v>1658</v>
      </c>
      <c r="E56" s="150">
        <v>228</v>
      </c>
      <c r="F56" s="150">
        <v>275</v>
      </c>
      <c r="G56" s="150"/>
      <c r="H56" s="150">
        <v>91</v>
      </c>
      <c r="I56" s="150">
        <v>222</v>
      </c>
      <c r="J56" s="150">
        <v>71</v>
      </c>
      <c r="K56" s="150">
        <v>96</v>
      </c>
      <c r="L56" s="151">
        <v>123</v>
      </c>
      <c r="M56" s="150">
        <v>84</v>
      </c>
      <c r="N56" s="150">
        <v>119</v>
      </c>
      <c r="O56" s="152">
        <v>3</v>
      </c>
      <c r="P56" s="153">
        <f t="shared" si="37"/>
        <v>2970</v>
      </c>
    </row>
    <row r="57" spans="1:34" x14ac:dyDescent="0.4">
      <c r="A57" s="285"/>
      <c r="B57" s="291"/>
      <c r="C57" s="149" t="s">
        <v>20</v>
      </c>
      <c r="D57" s="150">
        <v>467</v>
      </c>
      <c r="E57" s="150">
        <v>873</v>
      </c>
      <c r="F57" s="150">
        <v>553</v>
      </c>
      <c r="G57" s="150">
        <v>810</v>
      </c>
      <c r="H57" s="150">
        <v>484</v>
      </c>
      <c r="I57" s="150">
        <v>267</v>
      </c>
      <c r="J57" s="150">
        <v>380</v>
      </c>
      <c r="K57" s="150">
        <v>152</v>
      </c>
      <c r="L57" s="151">
        <v>213</v>
      </c>
      <c r="M57" s="150">
        <v>55</v>
      </c>
      <c r="N57" s="150">
        <v>90</v>
      </c>
      <c r="O57" s="152"/>
      <c r="P57" s="153">
        <f t="shared" si="37"/>
        <v>4344</v>
      </c>
    </row>
    <row r="58" spans="1:34" x14ac:dyDescent="0.4">
      <c r="A58" s="285"/>
      <c r="B58" s="291"/>
      <c r="C58" s="149" t="s">
        <v>21</v>
      </c>
      <c r="D58" s="150">
        <v>816</v>
      </c>
      <c r="E58" s="150">
        <v>991</v>
      </c>
      <c r="F58" s="150">
        <v>668</v>
      </c>
      <c r="G58" s="150">
        <v>532</v>
      </c>
      <c r="H58" s="150">
        <v>996</v>
      </c>
      <c r="I58" s="150">
        <v>858</v>
      </c>
      <c r="J58" s="150">
        <v>515</v>
      </c>
      <c r="K58" s="150">
        <v>1316</v>
      </c>
      <c r="L58" s="151">
        <v>297</v>
      </c>
      <c r="M58" s="150">
        <v>286</v>
      </c>
      <c r="N58" s="150">
        <v>396</v>
      </c>
      <c r="O58" s="152">
        <v>52</v>
      </c>
      <c r="P58" s="153">
        <f t="shared" si="37"/>
        <v>7723</v>
      </c>
      <c r="Q58" s="198"/>
    </row>
    <row r="59" spans="1:34" x14ac:dyDescent="0.4">
      <c r="A59" s="286"/>
      <c r="B59" s="292"/>
      <c r="C59" s="163" t="s">
        <v>22</v>
      </c>
      <c r="D59" s="164">
        <v>6640</v>
      </c>
      <c r="E59" s="164">
        <v>9608</v>
      </c>
      <c r="F59" s="164">
        <v>6128</v>
      </c>
      <c r="G59" s="164">
        <v>4392</v>
      </c>
      <c r="H59" s="164">
        <v>2986</v>
      </c>
      <c r="I59" s="164">
        <v>2873</v>
      </c>
      <c r="J59" s="164">
        <v>3030</v>
      </c>
      <c r="K59" s="164">
        <f t="shared" ref="K59" si="41">SUM(K52:K58)</f>
        <v>2746</v>
      </c>
      <c r="L59" s="165">
        <f>SUM(L52:L58)</f>
        <v>1365</v>
      </c>
      <c r="M59" s="164">
        <f>SUM(M52:M58)</f>
        <v>785</v>
      </c>
      <c r="N59" s="164">
        <f>SUM(N52:N58)</f>
        <v>854</v>
      </c>
      <c r="O59" s="166">
        <f>SUM(O52:O58)</f>
        <v>94</v>
      </c>
      <c r="P59" s="167">
        <f t="shared" si="37"/>
        <v>41501</v>
      </c>
      <c r="Q59" s="193"/>
    </row>
    <row r="60" spans="1:34" x14ac:dyDescent="0.4">
      <c r="A60" s="309" t="s">
        <v>62</v>
      </c>
      <c r="B60" s="310"/>
      <c r="C60" s="311"/>
      <c r="D60" s="168">
        <v>12423</v>
      </c>
      <c r="E60" s="168">
        <v>18632</v>
      </c>
      <c r="F60" s="168">
        <v>12435</v>
      </c>
      <c r="G60" s="168">
        <v>10637</v>
      </c>
      <c r="H60" s="168">
        <v>9778</v>
      </c>
      <c r="I60" s="168">
        <v>6021</v>
      </c>
      <c r="J60" s="168">
        <v>6422</v>
      </c>
      <c r="K60" s="168">
        <f t="shared" ref="K60" si="42">SUM(K51,K59)</f>
        <v>4516</v>
      </c>
      <c r="L60" s="169">
        <f>SUM(L51,L59)</f>
        <v>3192</v>
      </c>
      <c r="M60" s="168">
        <f>SUM(M51,M59)</f>
        <v>1682</v>
      </c>
      <c r="N60" s="168">
        <f>SUM(N51,N59)</f>
        <v>1584</v>
      </c>
      <c r="O60" s="170">
        <f>SUM(O51,O59)</f>
        <v>299</v>
      </c>
      <c r="P60" s="171">
        <f t="shared" si="37"/>
        <v>87621</v>
      </c>
      <c r="Q60" s="209"/>
      <c r="S60" s="322" t="s">
        <v>123</v>
      </c>
      <c r="T60" s="323"/>
      <c r="U60" s="324"/>
      <c r="V60" s="210" t="s">
        <v>13</v>
      </c>
      <c r="W60" s="211" t="s">
        <v>14</v>
      </c>
      <c r="X60" s="211" t="s">
        <v>65</v>
      </c>
      <c r="Y60" s="211" t="s">
        <v>28</v>
      </c>
      <c r="Z60" s="211" t="s">
        <v>37</v>
      </c>
      <c r="AA60" s="211" t="s">
        <v>38</v>
      </c>
      <c r="AB60" s="211" t="s">
        <v>31</v>
      </c>
      <c r="AC60" s="248" t="s">
        <v>32</v>
      </c>
      <c r="AD60" s="210" t="s">
        <v>33</v>
      </c>
      <c r="AE60" s="211" t="s">
        <v>39</v>
      </c>
      <c r="AF60" s="211" t="s">
        <v>35</v>
      </c>
      <c r="AG60" s="212" t="s">
        <v>40</v>
      </c>
      <c r="AH60" s="213" t="s">
        <v>43</v>
      </c>
    </row>
    <row r="61" spans="1:34" x14ac:dyDescent="0.4">
      <c r="S61" s="319" t="s">
        <v>121</v>
      </c>
      <c r="T61" s="320"/>
      <c r="U61" s="321"/>
      <c r="V61" s="214">
        <v>0</v>
      </c>
      <c r="W61" s="215">
        <v>41</v>
      </c>
      <c r="X61" s="215">
        <v>209</v>
      </c>
      <c r="Y61" s="215">
        <v>460</v>
      </c>
      <c r="Z61" s="215">
        <v>889</v>
      </c>
      <c r="AA61" s="215">
        <v>1387</v>
      </c>
      <c r="AB61" s="215">
        <v>2639</v>
      </c>
      <c r="AC61" s="215">
        <v>874</v>
      </c>
      <c r="AD61" s="214">
        <v>246</v>
      </c>
      <c r="AE61" s="215">
        <v>87</v>
      </c>
      <c r="AF61" s="215">
        <v>49</v>
      </c>
      <c r="AG61" s="216">
        <v>647</v>
      </c>
      <c r="AH61" s="158">
        <v>7528</v>
      </c>
    </row>
    <row r="62" spans="1:34" x14ac:dyDescent="0.4">
      <c r="A62" s="305" t="s">
        <v>127</v>
      </c>
      <c r="B62" s="306"/>
      <c r="C62" s="307"/>
      <c r="D62" s="210" t="s">
        <v>101</v>
      </c>
      <c r="E62" s="211" t="s">
        <v>102</v>
      </c>
      <c r="F62" s="211" t="s">
        <v>103</v>
      </c>
      <c r="G62" s="211" t="s">
        <v>104</v>
      </c>
      <c r="H62" s="211" t="s">
        <v>105</v>
      </c>
      <c r="I62" s="211" t="s">
        <v>106</v>
      </c>
      <c r="J62" s="211" t="s">
        <v>107</v>
      </c>
      <c r="K62" s="248" t="s">
        <v>108</v>
      </c>
      <c r="L62" s="210" t="s">
        <v>109</v>
      </c>
      <c r="M62" s="211" t="s">
        <v>110</v>
      </c>
      <c r="N62" s="211" t="s">
        <v>111</v>
      </c>
      <c r="O62" s="212" t="s">
        <v>112</v>
      </c>
      <c r="P62" s="213" t="s">
        <v>113</v>
      </c>
      <c r="S62" s="319" t="s">
        <v>117</v>
      </c>
      <c r="T62" s="320"/>
      <c r="U62" s="321"/>
      <c r="V62" s="244">
        <v>5783</v>
      </c>
      <c r="W62" s="245">
        <v>9024</v>
      </c>
      <c r="X62" s="245">
        <v>6307</v>
      </c>
      <c r="Y62" s="245">
        <v>6245</v>
      </c>
      <c r="Z62" s="245">
        <v>6792</v>
      </c>
      <c r="AA62" s="245">
        <v>3148</v>
      </c>
      <c r="AB62" s="245">
        <v>3392</v>
      </c>
      <c r="AC62" s="245">
        <v>1770</v>
      </c>
      <c r="AD62" s="244">
        <v>1827</v>
      </c>
      <c r="AE62" s="245">
        <v>897</v>
      </c>
      <c r="AF62" s="245">
        <v>730</v>
      </c>
      <c r="AG62" s="246">
        <v>205</v>
      </c>
      <c r="AH62" s="217">
        <v>46120</v>
      </c>
    </row>
    <row r="63" spans="1:34" x14ac:dyDescent="0.4">
      <c r="A63" s="302" t="s">
        <v>121</v>
      </c>
      <c r="B63" s="303"/>
      <c r="C63" s="304"/>
      <c r="D63" s="214">
        <f t="shared" ref="D63:O63" si="43">D30</f>
        <v>0</v>
      </c>
      <c r="E63" s="215">
        <f t="shared" si="43"/>
        <v>231</v>
      </c>
      <c r="F63" s="215">
        <f t="shared" si="43"/>
        <v>794</v>
      </c>
      <c r="G63" s="215">
        <f t="shared" si="43"/>
        <v>1819</v>
      </c>
      <c r="H63" s="215">
        <f t="shared" si="43"/>
        <v>2426</v>
      </c>
      <c r="I63" s="215">
        <f t="shared" si="43"/>
        <v>3167</v>
      </c>
      <c r="J63" s="215">
        <f t="shared" si="43"/>
        <v>6967</v>
      </c>
      <c r="K63" s="215">
        <f t="shared" si="43"/>
        <v>5661</v>
      </c>
      <c r="L63" s="214">
        <f t="shared" si="43"/>
        <v>739</v>
      </c>
      <c r="M63" s="215">
        <f t="shared" si="43"/>
        <v>467</v>
      </c>
      <c r="N63" s="215">
        <f t="shared" si="43"/>
        <v>668</v>
      </c>
      <c r="O63" s="216">
        <f t="shared" si="43"/>
        <v>2032</v>
      </c>
      <c r="P63" s="217">
        <f>SUM(D63:O63)</f>
        <v>24971</v>
      </c>
    </row>
    <row r="64" spans="1:34" x14ac:dyDescent="0.4">
      <c r="A64" s="299" t="s">
        <v>117</v>
      </c>
      <c r="B64" s="300"/>
      <c r="C64" s="301"/>
      <c r="D64" s="244">
        <f t="shared" ref="D64:O64" si="44">D60</f>
        <v>12423</v>
      </c>
      <c r="E64" s="245">
        <f t="shared" si="44"/>
        <v>18632</v>
      </c>
      <c r="F64" s="245">
        <f t="shared" si="44"/>
        <v>12435</v>
      </c>
      <c r="G64" s="245">
        <f t="shared" si="44"/>
        <v>10637</v>
      </c>
      <c r="H64" s="245">
        <f t="shared" si="44"/>
        <v>9778</v>
      </c>
      <c r="I64" s="245">
        <f t="shared" si="44"/>
        <v>6021</v>
      </c>
      <c r="J64" s="245">
        <f t="shared" si="44"/>
        <v>6422</v>
      </c>
      <c r="K64" s="245">
        <f t="shared" si="44"/>
        <v>4516</v>
      </c>
      <c r="L64" s="244">
        <f t="shared" si="44"/>
        <v>3192</v>
      </c>
      <c r="M64" s="245">
        <f t="shared" si="44"/>
        <v>1682</v>
      </c>
      <c r="N64" s="245">
        <f t="shared" si="44"/>
        <v>1584</v>
      </c>
      <c r="O64" s="246">
        <f t="shared" si="44"/>
        <v>299</v>
      </c>
      <c r="P64" s="247">
        <f>SUM(D64:O64)</f>
        <v>87621</v>
      </c>
      <c r="S64" s="322" t="s">
        <v>122</v>
      </c>
      <c r="T64" s="323"/>
      <c r="U64" s="324"/>
      <c r="V64" s="210" t="s">
        <v>13</v>
      </c>
      <c r="W64" s="211" t="s">
        <v>14</v>
      </c>
      <c r="X64" s="211" t="s">
        <v>65</v>
      </c>
      <c r="Y64" s="211" t="s">
        <v>28</v>
      </c>
      <c r="Z64" s="211" t="s">
        <v>37</v>
      </c>
      <c r="AA64" s="211" t="s">
        <v>38</v>
      </c>
      <c r="AB64" s="211" t="s">
        <v>31</v>
      </c>
      <c r="AC64" s="248" t="s">
        <v>32</v>
      </c>
      <c r="AD64" s="210" t="s">
        <v>33</v>
      </c>
      <c r="AE64" s="211" t="s">
        <v>39</v>
      </c>
      <c r="AF64" s="211" t="s">
        <v>35</v>
      </c>
      <c r="AG64" s="212" t="s">
        <v>40</v>
      </c>
      <c r="AH64" s="213" t="s">
        <v>43</v>
      </c>
    </row>
    <row r="65" spans="1:34" x14ac:dyDescent="0.4">
      <c r="S65" s="319" t="s">
        <v>121</v>
      </c>
      <c r="T65" s="320"/>
      <c r="U65" s="321"/>
      <c r="V65" s="214">
        <v>0</v>
      </c>
      <c r="W65" s="215">
        <v>190</v>
      </c>
      <c r="X65" s="215">
        <v>585</v>
      </c>
      <c r="Y65" s="215">
        <v>1359</v>
      </c>
      <c r="Z65" s="215">
        <v>1537</v>
      </c>
      <c r="AA65" s="215">
        <v>1780</v>
      </c>
      <c r="AB65" s="215">
        <v>4328</v>
      </c>
      <c r="AC65" s="215">
        <v>4787</v>
      </c>
      <c r="AD65" s="214">
        <v>493</v>
      </c>
      <c r="AE65" s="215">
        <v>380</v>
      </c>
      <c r="AF65" s="215">
        <v>619</v>
      </c>
      <c r="AG65" s="216">
        <v>1385</v>
      </c>
      <c r="AH65" s="158">
        <v>17443</v>
      </c>
    </row>
    <row r="66" spans="1:34" x14ac:dyDescent="0.4">
      <c r="S66" s="319" t="s">
        <v>117</v>
      </c>
      <c r="T66" s="320"/>
      <c r="U66" s="321"/>
      <c r="V66" s="244">
        <v>6640</v>
      </c>
      <c r="W66" s="245">
        <v>9608</v>
      </c>
      <c r="X66" s="245">
        <v>6128</v>
      </c>
      <c r="Y66" s="245">
        <v>4392</v>
      </c>
      <c r="Z66" s="245">
        <v>2986</v>
      </c>
      <c r="AA66" s="245">
        <v>2873</v>
      </c>
      <c r="AB66" s="245">
        <v>3030</v>
      </c>
      <c r="AC66" s="245">
        <v>2746</v>
      </c>
      <c r="AD66" s="244">
        <v>1365</v>
      </c>
      <c r="AE66" s="245">
        <v>785</v>
      </c>
      <c r="AF66" s="245">
        <v>854</v>
      </c>
      <c r="AG66" s="246">
        <v>94</v>
      </c>
      <c r="AH66" s="217">
        <v>41501</v>
      </c>
    </row>
    <row r="75" spans="1:34" hidden="1" x14ac:dyDescent="0.4">
      <c r="A75" s="296"/>
      <c r="B75" s="297"/>
      <c r="C75" s="298"/>
      <c r="D75" s="218" t="s">
        <v>63</v>
      </c>
      <c r="E75" s="219" t="s">
        <v>64</v>
      </c>
      <c r="F75" s="219" t="s">
        <v>65</v>
      </c>
      <c r="G75" s="219" t="s">
        <v>66</v>
      </c>
      <c r="H75" s="219" t="s">
        <v>67</v>
      </c>
      <c r="I75" s="219" t="s">
        <v>68</v>
      </c>
      <c r="J75" s="219" t="s">
        <v>69</v>
      </c>
      <c r="K75" s="220" t="s">
        <v>70</v>
      </c>
      <c r="L75" s="221" t="s">
        <v>71</v>
      </c>
      <c r="M75" s="219" t="s">
        <v>72</v>
      </c>
      <c r="N75" s="219" t="s">
        <v>73</v>
      </c>
      <c r="O75" s="222" t="s">
        <v>74</v>
      </c>
      <c r="P75" s="223"/>
    </row>
    <row r="76" spans="1:34" hidden="1" x14ac:dyDescent="0.4">
      <c r="A76" s="284" t="s">
        <v>118</v>
      </c>
      <c r="B76" s="293"/>
      <c r="C76" s="294"/>
      <c r="D76" s="224">
        <f t="shared" ref="D76:O76" si="45">D21/D51</f>
        <v>0</v>
      </c>
      <c r="E76" s="225">
        <f t="shared" si="45"/>
        <v>4.5434397163120564E-3</v>
      </c>
      <c r="F76" s="225">
        <f t="shared" si="45"/>
        <v>3.3137783415252892E-2</v>
      </c>
      <c r="G76" s="225">
        <f t="shared" si="45"/>
        <v>7.3658927141713376E-2</v>
      </c>
      <c r="H76" s="225">
        <f t="shared" si="45"/>
        <v>0.13088928150765605</v>
      </c>
      <c r="I76" s="225">
        <f t="shared" si="45"/>
        <v>0.44059720457433293</v>
      </c>
      <c r="J76" s="225">
        <f t="shared" si="45"/>
        <v>0.77800707547169812</v>
      </c>
      <c r="K76" s="226">
        <f t="shared" si="45"/>
        <v>0.4937853107344633</v>
      </c>
      <c r="L76" s="227">
        <f t="shared" si="45"/>
        <v>0.13464696223316913</v>
      </c>
      <c r="M76" s="225">
        <f t="shared" si="45"/>
        <v>9.6989966555183951E-2</v>
      </c>
      <c r="N76" s="225">
        <f t="shared" si="45"/>
        <v>6.7123287671232879E-2</v>
      </c>
      <c r="O76" s="228">
        <f t="shared" si="45"/>
        <v>3.1560975609756099</v>
      </c>
      <c r="P76" s="229"/>
    </row>
    <row r="77" spans="1:34" hidden="1" x14ac:dyDescent="0.4">
      <c r="A77" s="285" t="s">
        <v>119</v>
      </c>
      <c r="B77" s="291"/>
      <c r="C77" s="295"/>
      <c r="D77" s="230">
        <f t="shared" ref="D77:O77" si="46">D29/D59</f>
        <v>0</v>
      </c>
      <c r="E77" s="231">
        <f t="shared" si="46"/>
        <v>1.9775187343880101E-2</v>
      </c>
      <c r="F77" s="231">
        <f t="shared" si="46"/>
        <v>9.5463446475195821E-2</v>
      </c>
      <c r="G77" s="231">
        <f t="shared" si="46"/>
        <v>0.3094262295081967</v>
      </c>
      <c r="H77" s="231">
        <f t="shared" si="46"/>
        <v>0.51473543201607497</v>
      </c>
      <c r="I77" s="231">
        <f t="shared" si="46"/>
        <v>0.619561434041072</v>
      </c>
      <c r="J77" s="231">
        <f t="shared" si="46"/>
        <v>1.4283828382838284</v>
      </c>
      <c r="K77" s="232">
        <f t="shared" si="46"/>
        <v>1.7432629278951202</v>
      </c>
      <c r="L77" s="233">
        <f t="shared" si="46"/>
        <v>0.36117216117216117</v>
      </c>
      <c r="M77" s="231">
        <f t="shared" si="46"/>
        <v>0.48407643312101911</v>
      </c>
      <c r="N77" s="231">
        <f t="shared" si="46"/>
        <v>0.72482435597189698</v>
      </c>
      <c r="O77" s="234">
        <f t="shared" si="46"/>
        <v>14.73404255319149</v>
      </c>
      <c r="P77" s="229"/>
    </row>
    <row r="78" spans="1:34" s="241" customFormat="1" hidden="1" x14ac:dyDescent="0.4">
      <c r="A78" s="278" t="s">
        <v>120</v>
      </c>
      <c r="B78" s="279"/>
      <c r="C78" s="280"/>
      <c r="D78" s="235">
        <f t="shared" ref="D78:O78" si="47">D30/D60</f>
        <v>0</v>
      </c>
      <c r="E78" s="236">
        <f t="shared" si="47"/>
        <v>1.2398024903392015E-2</v>
      </c>
      <c r="F78" s="236">
        <f t="shared" si="47"/>
        <v>6.3852030558906314E-2</v>
      </c>
      <c r="G78" s="236">
        <f t="shared" si="47"/>
        <v>0.17100686283726615</v>
      </c>
      <c r="H78" s="236">
        <f t="shared" si="47"/>
        <v>0.24810799754551033</v>
      </c>
      <c r="I78" s="236">
        <f t="shared" si="47"/>
        <v>0.52599236007307759</v>
      </c>
      <c r="J78" s="236">
        <f t="shared" si="47"/>
        <v>1.0848645281843663</v>
      </c>
      <c r="K78" s="237">
        <f t="shared" si="47"/>
        <v>1.2535429583702391</v>
      </c>
      <c r="L78" s="238">
        <f t="shared" si="47"/>
        <v>0.23151629072681704</v>
      </c>
      <c r="M78" s="236">
        <f t="shared" si="47"/>
        <v>0.27764565992865636</v>
      </c>
      <c r="N78" s="236">
        <f t="shared" si="47"/>
        <v>0.42171717171717171</v>
      </c>
      <c r="O78" s="239">
        <f t="shared" si="47"/>
        <v>6.7959866220735785</v>
      </c>
      <c r="P78" s="240"/>
    </row>
    <row r="80" spans="1:34" x14ac:dyDescent="0.4">
      <c r="H80" s="242">
        <f>H78*'収支（年間）'!G17+'収支（年間）'!G18</f>
        <v>12737629.520488171</v>
      </c>
      <c r="I80" s="242">
        <f>I78*('収支（年間）'!H17+'収支（年間）'!H18)</f>
        <v>6954125.3554780493</v>
      </c>
    </row>
    <row r="94" spans="9:16" x14ac:dyDescent="0.4">
      <c r="I94" s="268"/>
      <c r="J94" s="268"/>
      <c r="K94" s="268"/>
      <c r="L94" s="268"/>
      <c r="M94" s="268"/>
      <c r="N94" s="268"/>
      <c r="O94" s="268"/>
      <c r="P94" s="268"/>
    </row>
  </sheetData>
  <mergeCells count="32">
    <mergeCell ref="S66:U66"/>
    <mergeCell ref="S65:U65"/>
    <mergeCell ref="S60:U60"/>
    <mergeCell ref="S62:U62"/>
    <mergeCell ref="S61:U61"/>
    <mergeCell ref="S64:U64"/>
    <mergeCell ref="A1:O1"/>
    <mergeCell ref="A3:C4"/>
    <mergeCell ref="A60:C60"/>
    <mergeCell ref="A52:B59"/>
    <mergeCell ref="A35:A51"/>
    <mergeCell ref="B35:B42"/>
    <mergeCell ref="B43:B50"/>
    <mergeCell ref="B51:C51"/>
    <mergeCell ref="D33:P33"/>
    <mergeCell ref="D3:P3"/>
    <mergeCell ref="A2:G2"/>
    <mergeCell ref="I94:P94"/>
    <mergeCell ref="A33:C34"/>
    <mergeCell ref="A30:C30"/>
    <mergeCell ref="A78:C78"/>
    <mergeCell ref="A5:A21"/>
    <mergeCell ref="B5:B12"/>
    <mergeCell ref="B13:B20"/>
    <mergeCell ref="B21:C21"/>
    <mergeCell ref="A22:B29"/>
    <mergeCell ref="A76:C76"/>
    <mergeCell ref="A77:C77"/>
    <mergeCell ref="A75:C75"/>
    <mergeCell ref="A64:C64"/>
    <mergeCell ref="A63:C63"/>
    <mergeCell ref="A62:C62"/>
  </mergeCells>
  <phoneticPr fontId="3"/>
  <pageMargins left="0.82677165354330717" right="0.47244094488188981" top="0.74803149606299213" bottom="0.74803149606299213" header="0.31496062992125984" footer="0.31496062992125984"/>
  <pageSetup paperSize="9" scale="75" orientation="landscape" r:id="rId1"/>
  <headerFooter>
    <oddFooter>&amp;P ページ</oddFooter>
  </headerFooter>
  <rowBreaks count="2" manualBreakCount="2">
    <brk id="31" max="15" man="1"/>
    <brk id="6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topLeftCell="A13" zoomScale="98" zoomScaleNormal="100" zoomScaleSheetLayoutView="98" workbookViewId="0">
      <selection activeCell="B13" sqref="B13"/>
    </sheetView>
  </sheetViews>
  <sheetFormatPr defaultRowHeight="18.75" x14ac:dyDescent="0.4"/>
  <cols>
    <col min="1" max="1" width="13.625" style="2" customWidth="1"/>
    <col min="2" max="10" width="9.5" style="2" bestFit="1" customWidth="1"/>
    <col min="11" max="11" width="9" style="2"/>
    <col min="12" max="13" width="9.5" style="2" bestFit="1" customWidth="1"/>
    <col min="14" max="16384" width="9" style="2"/>
  </cols>
  <sheetData>
    <row r="1" spans="1:13" ht="75" customHeight="1" x14ac:dyDescent="0.4">
      <c r="A1" s="325" t="s">
        <v>96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x14ac:dyDescent="0.4">
      <c r="A2" s="107"/>
      <c r="B2" s="107" t="s">
        <v>1</v>
      </c>
      <c r="C2" s="107" t="s">
        <v>2</v>
      </c>
      <c r="D2" s="107" t="s">
        <v>3</v>
      </c>
      <c r="E2" s="107" t="s">
        <v>94</v>
      </c>
      <c r="F2" s="107" t="s">
        <v>29</v>
      </c>
      <c r="G2" s="107" t="s">
        <v>30</v>
      </c>
      <c r="H2" s="107" t="s">
        <v>31</v>
      </c>
      <c r="I2" s="107" t="s">
        <v>32</v>
      </c>
      <c r="J2" s="107" t="s">
        <v>33</v>
      </c>
      <c r="K2" s="107" t="s">
        <v>34</v>
      </c>
      <c r="L2" s="107" t="s">
        <v>35</v>
      </c>
      <c r="M2" s="107" t="s">
        <v>36</v>
      </c>
    </row>
    <row r="3" spans="1:13" x14ac:dyDescent="0.4">
      <c r="A3" s="107" t="s">
        <v>97</v>
      </c>
      <c r="B3" s="3">
        <v>8390680</v>
      </c>
      <c r="C3" s="3">
        <v>6915890</v>
      </c>
      <c r="D3" s="3">
        <v>6052400</v>
      </c>
      <c r="E3" s="3">
        <v>4023645</v>
      </c>
      <c r="F3" s="3">
        <v>6806170</v>
      </c>
      <c r="G3" s="3">
        <v>5451810</v>
      </c>
      <c r="H3" s="3">
        <v>3554540</v>
      </c>
      <c r="I3" s="3">
        <v>2444610</v>
      </c>
      <c r="J3" s="3">
        <v>1487060</v>
      </c>
      <c r="K3" s="3">
        <v>648480</v>
      </c>
      <c r="L3" s="3">
        <v>2511440</v>
      </c>
      <c r="M3" s="3">
        <v>3720905</v>
      </c>
    </row>
    <row r="4" spans="1:13" x14ac:dyDescent="0.4">
      <c r="A4" s="107" t="s">
        <v>98</v>
      </c>
      <c r="B4" s="3">
        <v>6675950</v>
      </c>
      <c r="C4" s="3">
        <v>7576970</v>
      </c>
      <c r="D4" s="3">
        <v>5373410</v>
      </c>
      <c r="E4" s="3">
        <v>3797980</v>
      </c>
      <c r="F4" s="3">
        <v>6867390</v>
      </c>
      <c r="G4" s="3">
        <v>3342860</v>
      </c>
      <c r="H4" s="3">
        <v>3277635</v>
      </c>
      <c r="I4" s="3">
        <v>2108220</v>
      </c>
      <c r="J4" s="3">
        <v>1616320</v>
      </c>
      <c r="K4" s="3">
        <v>984590</v>
      </c>
      <c r="L4" s="3">
        <v>660220</v>
      </c>
      <c r="M4" s="3">
        <v>4071145</v>
      </c>
    </row>
    <row r="5" spans="1:13" x14ac:dyDescent="0.4">
      <c r="A5" s="107" t="s">
        <v>99</v>
      </c>
      <c r="B5" s="3">
        <v>6564570</v>
      </c>
      <c r="C5" s="3">
        <v>7582960</v>
      </c>
      <c r="D5" s="3">
        <v>5540025</v>
      </c>
      <c r="E5" s="3">
        <v>4760505</v>
      </c>
      <c r="F5" s="3">
        <v>5466365</v>
      </c>
      <c r="G5" s="3">
        <v>3411880</v>
      </c>
      <c r="H5" s="3">
        <v>3364310</v>
      </c>
      <c r="I5" s="3">
        <v>1983025</v>
      </c>
      <c r="J5" s="3">
        <v>1608595</v>
      </c>
      <c r="K5" s="3">
        <v>991880</v>
      </c>
      <c r="L5" s="3">
        <v>605820</v>
      </c>
      <c r="M5" s="3">
        <v>543970</v>
      </c>
    </row>
    <row r="6" spans="1:13" ht="63.75" customHeight="1" x14ac:dyDescent="0.4"/>
    <row r="7" spans="1:13" x14ac:dyDescent="0.4">
      <c r="A7" s="107"/>
      <c r="B7" s="107" t="s">
        <v>1</v>
      </c>
      <c r="C7" s="107" t="s">
        <v>2</v>
      </c>
      <c r="D7" s="107" t="s">
        <v>3</v>
      </c>
      <c r="E7" s="107" t="s">
        <v>94</v>
      </c>
      <c r="F7" s="107" t="s">
        <v>29</v>
      </c>
      <c r="G7" s="107" t="s">
        <v>30</v>
      </c>
      <c r="H7" s="107" t="s">
        <v>31</v>
      </c>
      <c r="I7" s="107" t="s">
        <v>32</v>
      </c>
      <c r="J7" s="107" t="s">
        <v>33</v>
      </c>
      <c r="K7" s="107" t="s">
        <v>34</v>
      </c>
      <c r="L7" s="107" t="s">
        <v>35</v>
      </c>
      <c r="M7" s="107" t="s">
        <v>36</v>
      </c>
    </row>
    <row r="8" spans="1:13" x14ac:dyDescent="0.4">
      <c r="A8" s="107" t="s">
        <v>97</v>
      </c>
      <c r="B8" s="3">
        <f>B3/1.08*1.1</f>
        <v>8546062.9629629627</v>
      </c>
      <c r="C8" s="3">
        <f t="shared" ref="C8:M8" si="0">C3/1.08*1.1</f>
        <v>7043962.0370370373</v>
      </c>
      <c r="D8" s="3">
        <f t="shared" si="0"/>
        <v>6164481.4814814813</v>
      </c>
      <c r="E8" s="3">
        <f t="shared" si="0"/>
        <v>4098156.9444444445</v>
      </c>
      <c r="F8" s="3">
        <f t="shared" si="0"/>
        <v>6932210.1851851847</v>
      </c>
      <c r="G8" s="3">
        <f t="shared" si="0"/>
        <v>5552769.444444445</v>
      </c>
      <c r="H8" s="3">
        <f t="shared" si="0"/>
        <v>3620364.8148148148</v>
      </c>
      <c r="I8" s="3">
        <f t="shared" si="0"/>
        <v>2489880.5555555555</v>
      </c>
      <c r="J8" s="3">
        <f t="shared" si="0"/>
        <v>1514598.1481481483</v>
      </c>
      <c r="K8" s="3">
        <f t="shared" si="0"/>
        <v>660488.88888888888</v>
      </c>
      <c r="L8" s="3">
        <f t="shared" si="0"/>
        <v>2557948.1481481483</v>
      </c>
      <c r="M8" s="3">
        <f t="shared" si="0"/>
        <v>3789810.6481481483</v>
      </c>
    </row>
    <row r="9" spans="1:13" x14ac:dyDescent="0.4">
      <c r="A9" s="107" t="s">
        <v>98</v>
      </c>
      <c r="B9" s="3">
        <f>B4/1.08*1.1</f>
        <v>6799578.7037037034</v>
      </c>
      <c r="C9" s="3">
        <f t="shared" ref="C9:M9" si="1">C4/1.08*1.1</f>
        <v>7717284.2592592593</v>
      </c>
      <c r="D9" s="3">
        <f t="shared" si="1"/>
        <v>5472917.5925925933</v>
      </c>
      <c r="E9" s="3">
        <f t="shared" si="1"/>
        <v>3868312.9629629632</v>
      </c>
      <c r="F9" s="3">
        <f t="shared" si="1"/>
        <v>6994563.888888889</v>
      </c>
      <c r="G9" s="3">
        <f t="shared" si="1"/>
        <v>3404764.8148148148</v>
      </c>
      <c r="H9" s="3">
        <f t="shared" si="1"/>
        <v>3338331.9444444445</v>
      </c>
      <c r="I9" s="3">
        <f t="shared" si="1"/>
        <v>2147261.111111111</v>
      </c>
      <c r="J9" s="3">
        <f t="shared" si="1"/>
        <v>1646251.8518518519</v>
      </c>
      <c r="K9" s="3">
        <f t="shared" si="1"/>
        <v>1002823.1481481481</v>
      </c>
      <c r="L9" s="3">
        <f t="shared" si="1"/>
        <v>672446.29629629641</v>
      </c>
      <c r="M9" s="3">
        <f t="shared" si="1"/>
        <v>4146536.5740740742</v>
      </c>
    </row>
    <row r="10" spans="1:13" x14ac:dyDescent="0.4">
      <c r="A10" s="107" t="s">
        <v>100</v>
      </c>
      <c r="B10" s="3">
        <f>B5/1.08*1.1</f>
        <v>6686136.111111111</v>
      </c>
      <c r="C10" s="3">
        <f t="shared" ref="C10:G10" si="2">C5/1.08*1.1</f>
        <v>7723385.1851851847</v>
      </c>
      <c r="D10" s="3">
        <f t="shared" si="2"/>
        <v>5642618.055555555</v>
      </c>
      <c r="E10" s="3">
        <f t="shared" si="2"/>
        <v>4848662.5</v>
      </c>
      <c r="F10" s="3">
        <f t="shared" si="2"/>
        <v>5567593.9814814813</v>
      </c>
      <c r="G10" s="3">
        <f t="shared" si="2"/>
        <v>3475062.9629629632</v>
      </c>
      <c r="H10" s="3">
        <v>3364310</v>
      </c>
      <c r="I10" s="3">
        <v>1983025</v>
      </c>
      <c r="J10" s="3">
        <v>1608595</v>
      </c>
      <c r="K10" s="3">
        <v>991880</v>
      </c>
      <c r="L10" s="3">
        <v>605820</v>
      </c>
      <c r="M10" s="3">
        <v>3708365</v>
      </c>
    </row>
    <row r="12" spans="1:13" x14ac:dyDescent="0.4">
      <c r="A12" s="107" t="s">
        <v>95</v>
      </c>
      <c r="B12" s="107" t="s">
        <v>1</v>
      </c>
      <c r="C12" s="107" t="s">
        <v>2</v>
      </c>
      <c r="D12" s="107" t="s">
        <v>3</v>
      </c>
      <c r="E12" s="107" t="s">
        <v>94</v>
      </c>
      <c r="F12" s="107" t="s">
        <v>29</v>
      </c>
      <c r="G12" s="107" t="s">
        <v>30</v>
      </c>
      <c r="H12" s="107" t="s">
        <v>31</v>
      </c>
      <c r="I12" s="107" t="s">
        <v>32</v>
      </c>
      <c r="J12" s="107" t="s">
        <v>33</v>
      </c>
      <c r="K12" s="107" t="s">
        <v>34</v>
      </c>
      <c r="L12" s="107" t="s">
        <v>35</v>
      </c>
      <c r="M12" s="107" t="s">
        <v>36</v>
      </c>
    </row>
    <row r="13" spans="1:13" x14ac:dyDescent="0.4">
      <c r="A13" s="107" t="s">
        <v>93</v>
      </c>
      <c r="B13" s="3">
        <f>AVERAGE(B10,B9,B8)</f>
        <v>7343925.9259259254</v>
      </c>
      <c r="C13" s="3">
        <f t="shared" ref="C13:M13" si="3">AVERAGE(C10,C9,C8)</f>
        <v>7494877.1604938274</v>
      </c>
      <c r="D13" s="3">
        <f t="shared" si="3"/>
        <v>5760005.7098765438</v>
      </c>
      <c r="E13" s="3">
        <f t="shared" si="3"/>
        <v>4271710.8024691353</v>
      </c>
      <c r="F13" s="3">
        <f t="shared" si="3"/>
        <v>6498122.6851851838</v>
      </c>
      <c r="G13" s="3">
        <f t="shared" si="3"/>
        <v>4144199.0740740746</v>
      </c>
      <c r="H13" s="3">
        <f t="shared" si="3"/>
        <v>3441002.2530864198</v>
      </c>
      <c r="I13" s="3">
        <f t="shared" si="3"/>
        <v>2206722.222222222</v>
      </c>
      <c r="J13" s="3">
        <f t="shared" si="3"/>
        <v>1589815</v>
      </c>
      <c r="K13" s="3">
        <f t="shared" si="3"/>
        <v>885064.01234567899</v>
      </c>
      <c r="L13" s="3">
        <f t="shared" si="3"/>
        <v>1278738.1481481483</v>
      </c>
      <c r="M13" s="3">
        <f t="shared" si="3"/>
        <v>3881570.7407407411</v>
      </c>
    </row>
  </sheetData>
  <mergeCells count="1">
    <mergeCell ref="A1:M1"/>
  </mergeCells>
  <phoneticPr fontId="3"/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収支（年間）</vt:lpstr>
      <vt:lpstr>利用者数（年間）</vt:lpstr>
      <vt:lpstr>利用料金</vt:lpstr>
      <vt:lpstr>'収支（年間）'!Print_Area</vt:lpstr>
      <vt:lpstr>'利用者数（年間）'!Print_Area</vt:lpstr>
      <vt:lpstr>利用料金!Print_Area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2021-07-28T00:45:42Z</cp:lastPrinted>
  <dcterms:created xsi:type="dcterms:W3CDTF">2020-05-25T08:01:45Z</dcterms:created>
  <dcterms:modified xsi:type="dcterms:W3CDTF">2021-08-05T06:56:15Z</dcterms:modified>
</cp:coreProperties>
</file>