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<sst xmlns="http://schemas.openxmlformats.org/spreadsheetml/2006/main" count="865" uniqueCount="335">
  <si>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</si>
  <si>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</si>
  <si>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</si>
  <si>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</si>
  <si>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</si>
  <si>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</si>
  <si>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</si>
  <si>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</si>
  <si>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</si>
  <si>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</si>
  <si>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</si>
  <si>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</si>
  <si>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</si>
  <si>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</si>
  <si>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</si>
  <si>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</si>
  <si>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</si>
  <si>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</si>
  <si>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</si>
  <si>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</si>
  <si>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</si>
  <si>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</si>
  <si>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</si>
  <si>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</si>
  <si>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</si>
  <si>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</si>
  <si>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</si>
  <si>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</si>
  <si>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</si>
  <si>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</si>
  <si>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</si>
  <si>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</si>
  <si>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</si>
  <si>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</si>
  <si>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</si>
  <si>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</si>
  <si>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</si>
  <si>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</si>
  <si>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</si>
  <si>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</si>
  <si>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</si>
  <si>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</si>
  <si>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</si>
  <si>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</si>
  <si>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</si>
  <si>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</si>
  <si>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</si>
  <si>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</si>
  <si>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</si>
  <si>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</si>
  <si>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</si>
  <si>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</si>
  <si>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</si>
  <si>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</si>
  <si>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</si>
  <si>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</si>
  <si>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</si>
  <si>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</si>
  <si>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</si>
  <si>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</si>
  <si>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</si>
  <si>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</si>
  <si>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</si>
  <si>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</si>
  <si>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</si>
  <si>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</si>
  <si>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</si>
  <si>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</si>
  <si>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</si>
  <si>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</si>
  <si>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</si>
  <si>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</si>
  <si>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</si>
  <si>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</si>
  <si>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</si>
  <si>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</si>
  <si>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</si>
  <si>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</si>
  <si>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</si>
  <si>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</si>
  <si>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</si>
  <si>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</si>
  <si>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</si>
  <si>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</si>
  <si>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</si>
  <si>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</si>
  <si>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</si>
  <si>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</si>
  <si>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</si>
  <si>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</si>
  <si>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</si>
  <si>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</si>
  <si>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</si>
  <si>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</si>
  <si>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</si>
  <si>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</si>
  <si>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</si>
  <si>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</si>
  <si>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</si>
  <si>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</si>
  <si>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</si>
  <si>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</si>
  <si>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</si>
  <si>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</si>
  <si>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</si>
  <si>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</si>
  <si>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</si>
  <si>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</si>
  <si>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</si>
  <si>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</si>
  <si>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</si>
  <si>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</si>
  <si>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</si>
  <si>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</si>
  <si>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</si>
  <si>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</si>
  <si>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</si>
  <si>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</si>
  <si>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</si>
  <si>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</si>
  <si>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</si>
  <si>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</si>
  <si>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</si>
  <si>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</si>
  <si>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</si>
  <si>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</si>
  <si>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</si>
  <si>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</si>
  <si>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</si>
  <si>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</si>
  <si>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</si>
  <si>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</si>
  <si>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</si>
  <si>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</si>
  <si>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</si>
  <si>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</si>
  <si>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</si>
  <si>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</si>
  <si>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</si>
  <si>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</si>
  <si>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</si>
  <si>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</si>
  <si>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</si>
  <si>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</si>
  <si>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</si>
  <si>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</si>
  <si>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</si>
  <si>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</si>
  <si>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</si>
  <si>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</si>
  <si>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</si>
  <si>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</si>
  <si>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</si>
  <si>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</si>
  <si>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</si>
  <si>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</si>
  <si>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</si>
  <si>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</si>
  <si>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</si>
  <si>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</si>
  <si>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</si>
  <si>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</si>
  <si>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</si>
  <si>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</si>
  <si>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</si>
  <si>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</si>
  <si>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</si>
  <si>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</si>
  <si>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</si>
  <si>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</si>
  <si>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</si>
  <si>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</si>
  <si>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</si>
  <si>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</si>
  <si>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</si>
  <si>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</si>
  <si>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</si>
  <si>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</si>
  <si>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</si>
  <si>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</si>
  <si>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</si>
  <si>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</si>
  <si>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</si>
  <si>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</si>
  <si>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</si>
  <si>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</si>
  <si>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</si>
  <si>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</si>
  <si>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</si>
  <si>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</si>
  <si>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</si>
  <si>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</si>
  <si>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</si>
  <si>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</si>
  <si>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</si>
  <si>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</si>
  <si>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</si>
  <si>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</si>
  <si>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</si>
  <si>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</si>
  <si>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</si>
  <si>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</si>
  <si>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</si>
  <si>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</si>
  <si>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</si>
  <si>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</si>
  <si>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</si>
  <si>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</si>
  <si>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</si>
  <si>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</si>
  <si>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</si>
  <si>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</si>
  <si>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</si>
  <si>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</si>
  <si>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</si>
  <si>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</si>
  <si>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</si>
  <si>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</si>
  <si>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</si>
  <si>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</si>
  <si>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</si>
  <si>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</si>
  <si>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</si>
  <si>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</si>
  <si>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</si>
  <si>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</si>
  <si>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</si>
  <si>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</si>
  <si>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</si>
  <si>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</si>
  <si>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</si>
  <si>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</si>
  <si>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</si>
  <si>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</si>
  <si>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</si>
  <si>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</si>
  <si>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</si>
  <si>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</si>
  <si>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</si>
  <si>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</si>
  <si>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</si>
  <si>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</si>
  <si>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</si>
  <si>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</si>
  <si>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</si>
  <si>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</si>
  <si>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</si>
  <si>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</si>
  <si>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</si>
  <si>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</si>
  <si>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</si>
  <si>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</si>
  <si>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</si>
  <si>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</si>
  <si>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</si>
  <si>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</si>
  <si>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</si>
  <si>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</si>
  <si>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</si>
  <si>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</si>
  <si>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</si>
  <si>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</si>
  <si>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</si>
  <si>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</si>
  <si>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</si>
  <si>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</si>
  <si>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</si>
  <si>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</si>
  <si>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</si>
  <si>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</si>
  <si>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</si>
  <si>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1年次「1学期」ボトムアップ</t>
  </si>
  <si>
    <t>宿泊研修実施に伴う旅費</t>
  </si>
  <si>
    <t>2-１-(3)</t>
  </si>
  <si>
    <t>2-1-(5)</t>
  </si>
  <si>
    <t>2-3-(3)</t>
  </si>
  <si>
    <t>研修の充実</t>
  </si>
  <si>
    <t>2-4-(2)</t>
  </si>
  <si>
    <t>地域の教育機関（中学校等）との連携</t>
  </si>
  <si>
    <t>オープンキャンパス実施に伴う賠償保険</t>
  </si>
  <si>
    <t>オープンキャンパス実施に伴う郵送費</t>
  </si>
  <si>
    <t>人権研修講師謝礼（上期実施5月・対象：職員）</t>
  </si>
  <si>
    <t>保健研修講師謝礼（上期6月実施・対象：職員）</t>
  </si>
  <si>
    <t>2-１-(1)</t>
  </si>
  <si>
    <t>八尾高スタンダードの見える化</t>
  </si>
  <si>
    <t>心理講座（ｺﾐｭﾆｹｰｼｮﾝﾜｰｸ）外部講師謝礼</t>
  </si>
  <si>
    <t>（財務会計コード番号：10422）</t>
  </si>
  <si>
    <t>府立八尾高等学校</t>
  </si>
  <si>
    <t>　校長　勝山　正樹</t>
  </si>
  <si>
    <t>「アドバンス教育コース」外部講師謝礼</t>
  </si>
  <si>
    <t>アドバンス教育コースの充実</t>
  </si>
  <si>
    <t>　 八尾高第　128号</t>
  </si>
  <si>
    <t>◎</t>
  </si>
  <si>
    <t>全国高等学校総会・研究協議会（埼玉）</t>
  </si>
  <si>
    <t>全国高等学校PTA連合大会静岡大会</t>
  </si>
  <si>
    <t>全国高等学校PTA連合大会静岡大会参加費</t>
  </si>
  <si>
    <t>授業アンケート業務委託料</t>
  </si>
  <si>
    <t>広報資料印刷マスター・インク代</t>
  </si>
  <si>
    <t>2-1-(1)</t>
  </si>
  <si>
    <t>全国高等学校総会・研究協議会（埼玉）（資料代）</t>
  </si>
  <si>
    <t>全国高等学校総会・研究協議会（埼玉）（参加費）</t>
  </si>
  <si>
    <t>府人権教育研究協議会研究集会（資料代）</t>
  </si>
  <si>
    <t>府在日外国人教育研究協議会研究集会（資料代）</t>
  </si>
  <si>
    <t>（学校番号：315）</t>
  </si>
  <si>
    <t>カシオキーボード（音楽科用）</t>
  </si>
  <si>
    <t>　 八尾高第 16 号</t>
  </si>
  <si>
    <t>　　平成　29年　5　月　2　日</t>
  </si>
  <si>
    <t>「進路の手引き」作成費</t>
  </si>
  <si>
    <t>心理講座（ｺﾐｭﾆｹｰｼｮﾝﾜｰｸ）外部講師謝礼（下期）</t>
  </si>
  <si>
    <t>人権研修講師謝礼（下期実施・対象：職員）</t>
  </si>
  <si>
    <t>学校説明会用タブレット代(付属品を含む）</t>
  </si>
  <si>
    <t>　 八尾高 第 46 号</t>
  </si>
  <si>
    <t>　　平成　29　　年　8　　月　24　日</t>
  </si>
  <si>
    <t>人権研修講師謝礼（下期実施・対象：職員）</t>
  </si>
  <si>
    <t>（学校番号：315）</t>
  </si>
  <si>
    <t>（財務会計コード番号：10422）</t>
  </si>
  <si>
    <t>府立八尾高等学校　</t>
  </si>
  <si>
    <t>　校長　勝山　正樹　</t>
  </si>
  <si>
    <t>　 八尾高第　57号　</t>
  </si>
  <si>
    <t>　　平成　２９　年　１０　月　１０　日</t>
  </si>
  <si>
    <t>2-1-(1)</t>
  </si>
  <si>
    <t>・広報資料印刷マスター代・インク代
・学校説明会用タブレット
・カシオキーボード
・進路の手引き作成</t>
  </si>
  <si>
    <t>2-1-(３)</t>
  </si>
  <si>
    <t>・教職員旅費（宿泊研修実施による1年次生のボトムアップ）</t>
  </si>
  <si>
    <t>2-1-（1)</t>
  </si>
  <si>
    <t>2-１-(5)</t>
  </si>
  <si>
    <t>2-3-(3)</t>
  </si>
  <si>
    <t>2-4-(2)</t>
  </si>
  <si>
    <t>地域の中学校との連携</t>
  </si>
  <si>
    <t>・講師謝礼（職員を対象とした保健研修・人権研修）</t>
  </si>
  <si>
    <t>・外部講師の活用（講師謝礼）</t>
  </si>
  <si>
    <t>・資料送付
・賠償保険料（オープンキャンパス実施のための保険）</t>
  </si>
  <si>
    <t>　校長　藤井　光正　</t>
  </si>
  <si>
    <t>　 八尾高第  106号</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</si>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</sst>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hair"/>
      <top/>
      <bottom>
        <color indexed="63"/>
      </bottom>
    </border>
    <border>
      <left style="thin"/>
      <right style="thin"/>
      <top style="thin"/>
      <bottom style="medium"/>
    </border>
    <border>
      <left style="medium"/>
      <right style="hair"/>
      <top style="thin"/>
      <bottom style="medium"/>
    </border>
    <border>
      <left style="hair"/>
      <right style="medium"/>
      <top style="thin"/>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40">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1" xfId="0" applyFont="1" applyFill="1" applyBorder="1" applyAlignment="1" applyProtection="1">
      <alignment vertical="center" shrinkToFi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21" fillId="6" borderId="90" xfId="0" applyFont="1" applyFill="1" applyBorder="1" applyAlignment="1" applyProtection="1">
      <alignment vertical="center" wrapText="1"/>
      <protection locked="0"/>
    </xf>
    <xf numFmtId="0" fontId="21" fillId="6" borderId="88" xfId="0" applyFont="1" applyFill="1" applyBorder="1" applyAlignment="1" applyProtection="1">
      <alignment vertical="center" wrapText="1"/>
      <protection locked="0"/>
    </xf>
    <xf numFmtId="0" fontId="21" fillId="6" borderId="93" xfId="0" applyFont="1" applyFill="1" applyBorder="1" applyAlignment="1" applyProtection="1">
      <alignment vertical="center" wrapText="1"/>
      <protection locked="0"/>
    </xf>
    <xf numFmtId="56" fontId="7" fillId="6" borderId="83" xfId="0" applyNumberFormat="1" applyFont="1" applyFill="1" applyBorder="1" applyAlignment="1" applyProtection="1">
      <alignment vertical="center" shrinkToFit="1"/>
      <protection locked="0"/>
    </xf>
    <xf numFmtId="56" fontId="7" fillId="6" borderId="80" xfId="0" applyNumberFormat="1" applyFont="1" applyFill="1" applyBorder="1" applyAlignment="1" applyProtection="1">
      <alignment vertical="center" shrinkToFit="1"/>
      <protection locked="0"/>
    </xf>
    <xf numFmtId="0" fontId="21" fillId="6" borderId="92" xfId="0" applyFont="1" applyFill="1" applyBorder="1" applyAlignment="1" applyProtection="1">
      <alignment vertical="center" wrapText="1"/>
      <protection locked="0"/>
    </xf>
    <xf numFmtId="0" fontId="10" fillId="6" borderId="108" xfId="0" applyFont="1" applyFill="1" applyBorder="1" applyAlignment="1" applyProtection="1">
      <alignment horizontal="left" vertical="center" wrapText="1"/>
      <protection locked="0"/>
    </xf>
    <xf numFmtId="0" fontId="10" fillId="6" borderId="92" xfId="0" applyFont="1" applyFill="1" applyBorder="1" applyAlignment="1" applyProtection="1">
      <alignment horizontal="left" vertical="center" wrapText="1"/>
      <protection locked="0"/>
    </xf>
    <xf numFmtId="0" fontId="10" fillId="6" borderId="88" xfId="0" applyFont="1" applyFill="1" applyBorder="1" applyAlignment="1" applyProtection="1">
      <alignment horizontal="left" vertical="center" wrapText="1"/>
      <protection locked="0"/>
    </xf>
    <xf numFmtId="0" fontId="7" fillId="6" borderId="92" xfId="0" applyFont="1" applyFill="1" applyBorder="1" applyAlignment="1" applyProtection="1">
      <alignment horizontal="left" vertical="center" wrapText="1" shrinkToFit="1"/>
      <protection locked="0"/>
    </xf>
    <xf numFmtId="0" fontId="10" fillId="6" borderId="113" xfId="0" applyFont="1" applyFill="1" applyBorder="1" applyAlignment="1" applyProtection="1">
      <alignment horizontal="left" vertical="center" wrapText="1"/>
      <protection locked="0"/>
    </xf>
    <xf numFmtId="0" fontId="10" fillId="6" borderId="90" xfId="0" applyFont="1" applyFill="1" applyBorder="1" applyAlignment="1" applyProtection="1">
      <alignment horizontal="left" vertical="center" wrapText="1"/>
      <protection locked="0"/>
    </xf>
    <xf numFmtId="0" fontId="0" fillId="0" borderId="173" xfId="0" applyBorder="1" applyAlignment="1" applyProtection="1">
      <alignment horizontal="center" vertical="center"/>
      <protection/>
    </xf>
    <xf numFmtId="5" fontId="0" fillId="0" borderId="174" xfId="0" applyNumberFormat="1" applyFill="1" applyBorder="1" applyAlignment="1" applyProtection="1">
      <alignment horizontal="center" vertical="center" shrinkToFit="1"/>
      <protection/>
    </xf>
    <xf numFmtId="5" fontId="0" fillId="0" borderId="175" xfId="0" applyNumberFormat="1" applyFill="1" applyBorder="1" applyAlignment="1" applyProtection="1">
      <alignment horizontal="left" vertical="center" shrinkToFit="1"/>
      <protection/>
    </xf>
    <xf numFmtId="6" fontId="0" fillId="6" borderId="176" xfId="57" applyFont="1" applyFill="1" applyBorder="1" applyAlignment="1" applyProtection="1">
      <alignment horizontal="right" vertical="center" shrinkToFit="1"/>
      <protection locked="0"/>
    </xf>
    <xf numFmtId="5" fontId="0" fillId="6" borderId="115" xfId="0" applyNumberFormat="1" applyFill="1" applyBorder="1" applyAlignment="1" applyProtection="1">
      <alignment horizontal="center" vertical="center" shrinkToFit="1"/>
      <protection locked="0"/>
    </xf>
    <xf numFmtId="0" fontId="0" fillId="0" borderId="27" xfId="0" applyBorder="1" applyAlignment="1" applyProtection="1">
      <alignment horizontal="center" vertical="center"/>
      <protection/>
    </xf>
    <xf numFmtId="0" fontId="0" fillId="6" borderId="177" xfId="0" applyFill="1" applyBorder="1" applyAlignment="1" applyProtection="1">
      <alignment horizontal="center" vertical="center" shrinkToFit="1"/>
      <protection locked="0"/>
    </xf>
    <xf numFmtId="0" fontId="0" fillId="6" borderId="79" xfId="0" applyFill="1" applyBorder="1" applyAlignment="1" applyProtection="1">
      <alignment vertical="center" shrinkToFit="1"/>
      <protection locked="0"/>
    </xf>
    <xf numFmtId="6" fontId="0" fillId="6" borderId="178" xfId="57" applyFont="1" applyFill="1" applyBorder="1" applyAlignment="1" applyProtection="1">
      <alignment horizontal="right" vertical="center" shrinkToFit="1"/>
      <protection locked="0"/>
    </xf>
    <xf numFmtId="5" fontId="0" fillId="6" borderId="179" xfId="0" applyNumberFormat="1" applyFill="1" applyBorder="1" applyAlignment="1" applyProtection="1">
      <alignment horizontal="center" vertical="center" shrinkToFit="1"/>
      <protection locked="0"/>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182"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82"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184"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5"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6"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7" xfId="0" applyFont="1" applyBorder="1" applyAlignment="1" applyProtection="1">
      <alignment horizontal="center" vertical="center"/>
      <protection/>
    </xf>
    <xf numFmtId="0" fontId="7" fillId="6" borderId="183" xfId="0" applyFont="1" applyFill="1" applyBorder="1" applyAlignment="1" applyProtection="1">
      <alignment horizontal="left" vertical="center" wrapText="1" shrinkToFit="1"/>
      <protection locked="0"/>
    </xf>
    <xf numFmtId="0" fontId="7" fillId="6" borderId="185"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8" xfId="57" applyFont="1" applyFill="1" applyBorder="1" applyAlignment="1" applyProtection="1">
      <alignment horizontal="center" vertical="center"/>
      <protection/>
    </xf>
    <xf numFmtId="0" fontId="7" fillId="6" borderId="180" xfId="0" applyFont="1" applyFill="1" applyBorder="1" applyAlignment="1" applyProtection="1">
      <alignment horizontal="left" vertical="center" wrapText="1"/>
      <protection locked="0"/>
    </xf>
    <xf numFmtId="0" fontId="7" fillId="6" borderId="189"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0"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0" fillId="0" borderId="186"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8"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7"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7" fillId="0" borderId="195" xfId="0" applyFont="1" applyBorder="1" applyAlignment="1" applyProtection="1">
      <alignment horizontal="center" vertical="center"/>
      <protection/>
    </xf>
    <xf numFmtId="0" fontId="7" fillId="0" borderId="196" xfId="0" applyFont="1" applyBorder="1" applyAlignment="1" applyProtection="1">
      <alignment horizontal="center" vertical="center"/>
      <protection/>
    </xf>
    <xf numFmtId="0" fontId="7" fillId="0" borderId="193"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8"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203" xfId="0" applyFont="1" applyBorder="1" applyAlignment="1" applyProtection="1">
      <alignment horizontal="left" vertical="center" shrinkToFit="1"/>
      <protection/>
    </xf>
    <xf numFmtId="0" fontId="7" fillId="0" borderId="204" xfId="0" applyFont="1" applyBorder="1" applyAlignment="1" applyProtection="1">
      <alignment horizontal="left" vertical="center" shrinkToFit="1"/>
      <protection/>
    </xf>
    <xf numFmtId="0" fontId="7" fillId="0" borderId="199" xfId="0" applyFont="1" applyBorder="1" applyAlignment="1" applyProtection="1">
      <alignment horizontal="left" vertical="center"/>
      <protection/>
    </xf>
    <xf numFmtId="0" fontId="7" fillId="0" borderId="205"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8"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8"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91" xfId="0" applyFont="1" applyBorder="1" applyAlignment="1" applyProtection="1">
      <alignment horizontal="center" vertical="center" shrinkToFit="1"/>
      <protection/>
    </xf>
    <xf numFmtId="6" fontId="3" fillId="0" borderId="206"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7" xfId="57" applyFont="1" applyBorder="1" applyAlignment="1" applyProtection="1">
      <alignment horizontal="right" vertical="center" shrinkToFit="1"/>
      <protection/>
    </xf>
    <xf numFmtId="6" fontId="3" fillId="0" borderId="208"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8" xfId="57" applyFont="1" applyFill="1" applyBorder="1" applyAlignment="1" applyProtection="1">
      <alignment horizontal="center" vertical="center"/>
      <protection/>
    </xf>
    <xf numFmtId="0" fontId="3" fillId="0" borderId="209"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1"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0" xfId="0" applyFont="1" applyBorder="1" applyAlignment="1" applyProtection="1">
      <alignment horizontal="center" vertical="center" wrapText="1" shrinkToFit="1"/>
      <protection/>
    </xf>
    <xf numFmtId="0" fontId="7" fillId="0" borderId="211" xfId="0" applyFont="1" applyBorder="1" applyAlignment="1" applyProtection="1">
      <alignment horizontal="center" vertical="center" shrinkToFit="1"/>
      <protection/>
    </xf>
    <xf numFmtId="0" fontId="7" fillId="0" borderId="212" xfId="0" applyFont="1" applyBorder="1" applyAlignment="1" applyProtection="1">
      <alignment horizontal="center" vertical="center" wrapText="1" shrinkToFit="1"/>
      <protection/>
    </xf>
    <xf numFmtId="0" fontId="7" fillId="0" borderId="213" xfId="0" applyFont="1" applyBorder="1" applyAlignment="1" applyProtection="1">
      <alignment horizontal="center" vertical="center" wrapText="1" shrinkToFit="1"/>
      <protection/>
    </xf>
    <xf numFmtId="6" fontId="7" fillId="0" borderId="214"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8" xfId="0" applyBorder="1" applyAlignment="1">
      <alignment vertical="center"/>
    </xf>
    <xf numFmtId="0" fontId="0" fillId="0" borderId="188"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6"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6" xfId="0" applyFont="1" applyBorder="1" applyAlignment="1" applyProtection="1">
      <alignment horizontal="center" vertical="center" wrapText="1" shrinkToFit="1"/>
      <protection/>
    </xf>
    <xf numFmtId="6" fontId="7" fillId="0" borderId="220" xfId="57" applyFont="1" applyBorder="1" applyAlignment="1" applyProtection="1">
      <alignment horizontal="right" vertical="center" shrinkToFit="1"/>
      <protection/>
    </xf>
    <xf numFmtId="0" fontId="7" fillId="6" borderId="221"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22"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6"/>
      <c r="H1" s="519" t="s">
        <v>303</v>
      </c>
      <c r="I1" s="519"/>
      <c r="J1" s="519"/>
      <c r="K1" s="519"/>
    </row>
    <row r="2" spans="2:11" s="1" customFormat="1" ht="18" customHeight="1">
      <c r="B2" s="146"/>
      <c r="H2" s="519" t="s">
        <v>286</v>
      </c>
      <c r="I2" s="519"/>
      <c r="J2" s="519"/>
      <c r="K2" s="519"/>
    </row>
    <row r="3" spans="2:11" s="1" customFormat="1" ht="18" customHeight="1">
      <c r="B3" s="146"/>
      <c r="K3" s="2"/>
    </row>
    <row r="4" spans="2:11" s="1" customFormat="1" ht="18" customHeight="1">
      <c r="B4" s="146"/>
      <c r="H4" s="520" t="s">
        <v>333</v>
      </c>
      <c r="I4" s="520"/>
      <c r="J4" s="520"/>
      <c r="K4" s="520"/>
    </row>
    <row r="5" spans="2:11" s="1" customFormat="1" ht="18" customHeight="1">
      <c r="B5" s="146"/>
      <c r="H5" s="521">
        <v>43187</v>
      </c>
      <c r="I5" s="520"/>
      <c r="J5" s="520"/>
      <c r="K5" s="520"/>
    </row>
    <row r="6" spans="1:11" s="1" customFormat="1" ht="18" customHeight="1">
      <c r="A6" s="3" t="s">
        <v>2</v>
      </c>
      <c r="B6" s="146"/>
      <c r="H6" s="4"/>
      <c r="K6" s="11"/>
    </row>
    <row r="7" spans="1:11" s="1" customFormat="1" ht="18" customHeight="1">
      <c r="A7" s="4"/>
      <c r="B7" s="146"/>
      <c r="H7" s="520" t="s">
        <v>316</v>
      </c>
      <c r="I7" s="520"/>
      <c r="J7" s="520"/>
      <c r="K7" s="520"/>
    </row>
    <row r="8" spans="1:11" s="1" customFormat="1" ht="18" customHeight="1">
      <c r="A8" s="4"/>
      <c r="B8" s="146"/>
      <c r="H8" s="520" t="s">
        <v>332</v>
      </c>
      <c r="I8" s="520"/>
      <c r="J8" s="520"/>
      <c r="K8" s="520"/>
    </row>
    <row r="9" spans="1:11" s="1" customFormat="1" ht="42" customHeight="1">
      <c r="A9" s="4"/>
      <c r="B9" s="146"/>
      <c r="H9" s="2"/>
      <c r="K9" s="46"/>
    </row>
    <row r="10" spans="1:11" s="5" customFormat="1" ht="24" customHeight="1">
      <c r="A10" s="522" t="s">
        <v>262</v>
      </c>
      <c r="B10" s="522"/>
      <c r="C10" s="522"/>
      <c r="D10" s="522"/>
      <c r="E10" s="522"/>
      <c r="F10" s="522"/>
      <c r="G10" s="522"/>
      <c r="H10" s="522"/>
      <c r="I10" s="522"/>
      <c r="J10" s="522"/>
      <c r="K10" s="522"/>
    </row>
    <row r="11" spans="1:11" s="5" customFormat="1" ht="24" customHeight="1">
      <c r="A11" s="523"/>
      <c r="B11" s="523"/>
      <c r="C11" s="523"/>
      <c r="D11" s="523"/>
      <c r="E11" s="523"/>
      <c r="F11" s="523"/>
      <c r="G11" s="523"/>
      <c r="H11" s="523"/>
      <c r="I11" s="523"/>
      <c r="J11" s="523"/>
      <c r="K11" s="523"/>
    </row>
    <row r="12" spans="1:11" s="5" customFormat="1" ht="24" customHeight="1">
      <c r="A12" s="14" t="s">
        <v>334</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24" t="s">
        <v>222</v>
      </c>
      <c r="B14" s="525"/>
      <c r="C14" s="526"/>
      <c r="D14" s="527">
        <f>'1-1'!D14:F14</f>
        <v>1190000</v>
      </c>
      <c r="E14" s="528"/>
      <c r="F14" s="529"/>
      <c r="G14" s="509" t="s">
        <v>1</v>
      </c>
      <c r="H14" s="510"/>
      <c r="I14" s="511">
        <v>43187</v>
      </c>
      <c r="J14" s="512"/>
      <c r="K14" s="513"/>
    </row>
    <row r="15" spans="1:11" s="5" customFormat="1" ht="39" customHeight="1" thickBot="1">
      <c r="A15" s="19"/>
      <c r="B15" s="18" t="s">
        <v>8</v>
      </c>
      <c r="C15" s="17" t="s">
        <v>9</v>
      </c>
      <c r="D15" s="16" t="s">
        <v>123</v>
      </c>
      <c r="E15" s="16" t="s">
        <v>122</v>
      </c>
      <c r="F15" s="17" t="s">
        <v>10</v>
      </c>
      <c r="G15" s="17" t="s">
        <v>11</v>
      </c>
      <c r="H15" s="441" t="s">
        <v>248</v>
      </c>
      <c r="I15" s="16" t="s">
        <v>12</v>
      </c>
      <c r="J15" s="440" t="s">
        <v>252</v>
      </c>
      <c r="K15" s="23" t="s">
        <v>15</v>
      </c>
    </row>
    <row r="16" spans="1:11" s="5" customFormat="1" ht="58.5" customHeight="1" thickBot="1" thickTop="1">
      <c r="A16" s="22" t="s">
        <v>119</v>
      </c>
      <c r="B16" s="219">
        <f>'3-2'!K33</f>
        <v>95600</v>
      </c>
      <c r="C16" s="220">
        <f>'3-2'!K34</f>
        <v>152822</v>
      </c>
      <c r="D16" s="220">
        <f>'3-2'!K35</f>
        <v>756170</v>
      </c>
      <c r="E16" s="220">
        <f>'3-2'!K36</f>
        <v>0</v>
      </c>
      <c r="F16" s="220">
        <f>'3-2'!K37</f>
        <v>82665</v>
      </c>
      <c r="G16" s="220">
        <f>'3-2'!K38</f>
        <v>48060</v>
      </c>
      <c r="H16" s="220">
        <f>'3-2'!K39</f>
        <v>0</v>
      </c>
      <c r="I16" s="220">
        <f>'3-2'!K40</f>
        <v>0</v>
      </c>
      <c r="J16" s="221">
        <f>'3-2'!K41</f>
        <v>51930</v>
      </c>
      <c r="K16" s="222">
        <f>SUM(B16:J16)</f>
        <v>1187247</v>
      </c>
    </row>
    <row r="17" spans="6:7" ht="24" customHeight="1" thickBot="1">
      <c r="F17" s="12"/>
      <c r="G17" s="12"/>
    </row>
    <row r="18" spans="1:11" ht="24" customHeight="1" thickBot="1">
      <c r="A18" s="144" t="s">
        <v>140</v>
      </c>
      <c r="B18" s="514" t="s">
        <v>141</v>
      </c>
      <c r="C18" s="515"/>
      <c r="D18" s="514" t="s">
        <v>223</v>
      </c>
      <c r="E18" s="516"/>
      <c r="F18" s="515" t="s">
        <v>218</v>
      </c>
      <c r="G18" s="515"/>
      <c r="H18" s="515"/>
      <c r="I18" s="515"/>
      <c r="J18" s="516"/>
      <c r="K18" s="145" t="s">
        <v>139</v>
      </c>
    </row>
    <row r="19" spans="1:11" ht="48" customHeight="1">
      <c r="A19" s="149">
        <v>1</v>
      </c>
      <c r="B19" s="517" t="s">
        <v>324</v>
      </c>
      <c r="C19" s="518"/>
      <c r="D19" s="505" t="s">
        <v>284</v>
      </c>
      <c r="E19" s="506"/>
      <c r="F19" s="508" t="s">
        <v>321</v>
      </c>
      <c r="G19" s="508"/>
      <c r="H19" s="508"/>
      <c r="I19" s="508"/>
      <c r="J19" s="506"/>
      <c r="K19" s="466" t="s">
        <v>292</v>
      </c>
    </row>
    <row r="20" spans="1:11" ht="48" customHeight="1">
      <c r="A20" s="150">
        <v>2</v>
      </c>
      <c r="B20" s="500" t="s">
        <v>322</v>
      </c>
      <c r="C20" s="501"/>
      <c r="D20" s="503" t="s">
        <v>271</v>
      </c>
      <c r="E20" s="504"/>
      <c r="F20" s="507" t="s">
        <v>323</v>
      </c>
      <c r="G20" s="507"/>
      <c r="H20" s="507"/>
      <c r="I20" s="507"/>
      <c r="J20" s="504"/>
      <c r="K20" s="466" t="s">
        <v>292</v>
      </c>
    </row>
    <row r="21" spans="1:11" ht="48" customHeight="1">
      <c r="A21" s="150">
        <v>3</v>
      </c>
      <c r="B21" s="500" t="s">
        <v>325</v>
      </c>
      <c r="C21" s="501"/>
      <c r="D21" s="503" t="s">
        <v>290</v>
      </c>
      <c r="E21" s="504"/>
      <c r="F21" s="507" t="s">
        <v>330</v>
      </c>
      <c r="G21" s="507"/>
      <c r="H21" s="507"/>
      <c r="I21" s="507"/>
      <c r="J21" s="504"/>
      <c r="K21" s="466" t="s">
        <v>292</v>
      </c>
    </row>
    <row r="22" spans="1:11" ht="48" customHeight="1">
      <c r="A22" s="150">
        <v>4</v>
      </c>
      <c r="B22" s="500" t="s">
        <v>326</v>
      </c>
      <c r="C22" s="501"/>
      <c r="D22" s="503" t="s">
        <v>276</v>
      </c>
      <c r="E22" s="504"/>
      <c r="F22" s="507" t="s">
        <v>329</v>
      </c>
      <c r="G22" s="507"/>
      <c r="H22" s="507"/>
      <c r="I22" s="507"/>
      <c r="J22" s="504"/>
      <c r="K22" s="466" t="s">
        <v>292</v>
      </c>
    </row>
    <row r="23" spans="1:11" ht="48" customHeight="1">
      <c r="A23" s="150">
        <v>5</v>
      </c>
      <c r="B23" s="500" t="s">
        <v>327</v>
      </c>
      <c r="C23" s="501"/>
      <c r="D23" s="503" t="s">
        <v>328</v>
      </c>
      <c r="E23" s="504"/>
      <c r="F23" s="507" t="s">
        <v>331</v>
      </c>
      <c r="G23" s="507"/>
      <c r="H23" s="507"/>
      <c r="I23" s="507"/>
      <c r="J23" s="504"/>
      <c r="K23" s="466" t="s">
        <v>292</v>
      </c>
    </row>
    <row r="24" spans="1:11" ht="48" customHeight="1">
      <c r="A24" s="150"/>
      <c r="B24" s="500"/>
      <c r="C24" s="501"/>
      <c r="D24" s="503"/>
      <c r="E24" s="504"/>
      <c r="F24" s="507"/>
      <c r="G24" s="507"/>
      <c r="H24" s="507"/>
      <c r="I24" s="507"/>
      <c r="J24" s="504"/>
      <c r="K24" s="466"/>
    </row>
    <row r="25" spans="1:11" ht="48" customHeight="1">
      <c r="A25" s="150"/>
      <c r="B25" s="500"/>
      <c r="C25" s="502"/>
      <c r="D25" s="503"/>
      <c r="E25" s="504"/>
      <c r="F25" s="507"/>
      <c r="G25" s="507"/>
      <c r="H25" s="507"/>
      <c r="I25" s="507"/>
      <c r="J25" s="504"/>
      <c r="K25" s="466"/>
    </row>
    <row r="26" spans="1:11" ht="48" customHeight="1">
      <c r="A26" s="150"/>
      <c r="B26" s="500"/>
      <c r="C26" s="502"/>
      <c r="D26" s="503"/>
      <c r="E26" s="504"/>
      <c r="F26" s="507"/>
      <c r="G26" s="507"/>
      <c r="H26" s="507"/>
      <c r="I26" s="507"/>
      <c r="J26" s="504"/>
      <c r="K26" s="466"/>
    </row>
    <row r="27" spans="1:11" ht="48" customHeight="1">
      <c r="A27" s="150"/>
      <c r="B27" s="500"/>
      <c r="C27" s="501"/>
      <c r="D27" s="503"/>
      <c r="E27" s="504"/>
      <c r="F27" s="507"/>
      <c r="G27" s="507"/>
      <c r="H27" s="507"/>
      <c r="I27" s="507"/>
      <c r="J27" s="504"/>
      <c r="K27" s="466"/>
    </row>
    <row r="28" spans="1:11" ht="48" customHeight="1">
      <c r="A28" s="150"/>
      <c r="B28" s="500"/>
      <c r="C28" s="501"/>
      <c r="D28" s="503"/>
      <c r="E28" s="504"/>
      <c r="F28" s="507"/>
      <c r="G28" s="507"/>
      <c r="H28" s="507"/>
      <c r="I28" s="507"/>
      <c r="J28" s="504"/>
      <c r="K28" s="466"/>
    </row>
    <row r="29" spans="1:11" ht="48" customHeight="1">
      <c r="A29" s="150"/>
      <c r="B29" s="500"/>
      <c r="C29" s="501"/>
      <c r="D29" s="503"/>
      <c r="E29" s="504"/>
      <c r="F29" s="507"/>
      <c r="G29" s="507"/>
      <c r="H29" s="507"/>
      <c r="I29" s="507"/>
      <c r="J29" s="504"/>
      <c r="K29" s="466"/>
    </row>
    <row r="30" spans="1:11" ht="48" customHeight="1">
      <c r="A30" s="157"/>
      <c r="B30" s="500"/>
      <c r="C30" s="502"/>
      <c r="D30" s="503"/>
      <c r="E30" s="504"/>
      <c r="F30" s="507"/>
      <c r="G30" s="507"/>
      <c r="H30" s="507"/>
      <c r="I30" s="507"/>
      <c r="J30" s="504"/>
      <c r="K30" s="466"/>
    </row>
    <row r="31" spans="1:11" ht="48" customHeight="1">
      <c r="A31" s="157"/>
      <c r="B31" s="500"/>
      <c r="C31" s="502"/>
      <c r="D31" s="503"/>
      <c r="E31" s="504"/>
      <c r="F31" s="507"/>
      <c r="G31" s="507"/>
      <c r="H31" s="507"/>
      <c r="I31" s="507"/>
      <c r="J31" s="504"/>
      <c r="K31" s="466"/>
    </row>
    <row r="32" spans="1:11" ht="48" customHeight="1">
      <c r="A32" s="157"/>
      <c r="B32" s="500"/>
      <c r="C32" s="502"/>
      <c r="D32" s="503"/>
      <c r="E32" s="504"/>
      <c r="F32" s="507"/>
      <c r="G32" s="507"/>
      <c r="H32" s="507"/>
      <c r="I32" s="507"/>
      <c r="J32" s="504"/>
      <c r="K32" s="466"/>
    </row>
    <row r="33" spans="1:11" ht="48" customHeight="1">
      <c r="A33" s="157"/>
      <c r="B33" s="500"/>
      <c r="C33" s="502"/>
      <c r="D33" s="503"/>
      <c r="E33" s="504"/>
      <c r="F33" s="507"/>
      <c r="G33" s="507"/>
      <c r="H33" s="507"/>
      <c r="I33" s="507"/>
      <c r="J33" s="504"/>
      <c r="K33" s="466"/>
    </row>
    <row r="34" spans="1:11" ht="48" customHeight="1">
      <c r="A34" s="157"/>
      <c r="B34" s="500"/>
      <c r="C34" s="502"/>
      <c r="D34" s="503"/>
      <c r="E34" s="504"/>
      <c r="F34" s="507"/>
      <c r="G34" s="507"/>
      <c r="H34" s="507"/>
      <c r="I34" s="507"/>
      <c r="J34" s="504"/>
      <c r="K34" s="466"/>
    </row>
    <row r="35" spans="1:11" ht="48" customHeight="1" thickBot="1">
      <c r="A35" s="151"/>
      <c r="B35" s="498"/>
      <c r="C35" s="499"/>
      <c r="D35" s="530"/>
      <c r="E35" s="531"/>
      <c r="F35" s="532"/>
      <c r="G35" s="532"/>
      <c r="H35" s="532"/>
      <c r="I35" s="532"/>
      <c r="J35" s="531"/>
      <c r="K35" s="466"/>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6" sqref="F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15" t="s">
        <v>140</v>
      </c>
      <c r="B3" s="298" t="s">
        <v>141</v>
      </c>
      <c r="C3" s="59" t="s">
        <v>143</v>
      </c>
      <c r="D3" s="96" t="s">
        <v>145</v>
      </c>
      <c r="E3" s="96" t="s">
        <v>0</v>
      </c>
      <c r="F3" s="96" t="s">
        <v>196</v>
      </c>
      <c r="G3" s="96" t="s">
        <v>91</v>
      </c>
      <c r="H3" s="467" t="s">
        <v>245</v>
      </c>
      <c r="I3" s="96" t="s">
        <v>92</v>
      </c>
      <c r="J3" s="96" t="s">
        <v>93</v>
      </c>
      <c r="K3" s="227" t="s">
        <v>111</v>
      </c>
      <c r="L3" s="294" t="s">
        <v>94</v>
      </c>
      <c r="M3" s="29" t="s">
        <v>99</v>
      </c>
    </row>
    <row r="4" spans="1:13" ht="13.5" customHeight="1">
      <c r="A4" s="359">
        <v>1</v>
      </c>
      <c r="B4" s="241" t="s">
        <v>298</v>
      </c>
      <c r="C4" s="487" t="s">
        <v>284</v>
      </c>
      <c r="D4" s="242">
        <v>301</v>
      </c>
      <c r="E4" s="243" t="s">
        <v>137</v>
      </c>
      <c r="F4" s="244" t="s">
        <v>224</v>
      </c>
      <c r="G4" s="245"/>
      <c r="H4" s="246"/>
      <c r="I4" s="246"/>
      <c r="J4" s="247">
        <f>G4*H4*I4</f>
        <v>0</v>
      </c>
      <c r="K4" s="248"/>
      <c r="L4" s="249" t="s">
        <v>226</v>
      </c>
      <c r="M4" s="29">
        <f aca="true" t="shared" si="0" ref="M4:M67">IF(K4="◎",J4,"")</f>
      </c>
    </row>
    <row r="5" spans="1:13" ht="14.25">
      <c r="A5" s="250"/>
      <c r="B5" s="241" t="s">
        <v>298</v>
      </c>
      <c r="C5" s="486" t="s">
        <v>284</v>
      </c>
      <c r="D5" s="253">
        <v>302</v>
      </c>
      <c r="E5" s="254" t="s">
        <v>85</v>
      </c>
      <c r="F5" s="255" t="s">
        <v>308</v>
      </c>
      <c r="G5" s="256">
        <v>21000</v>
      </c>
      <c r="H5" s="257">
        <v>1</v>
      </c>
      <c r="I5" s="257">
        <v>1</v>
      </c>
      <c r="J5" s="258">
        <f>G5*H5*I5</f>
        <v>21000</v>
      </c>
      <c r="K5" s="259"/>
      <c r="L5" s="260"/>
      <c r="M5" s="29">
        <f t="shared" si="0"/>
      </c>
    </row>
    <row r="6" spans="1:13" ht="14.25">
      <c r="A6" s="250"/>
      <c r="B6" s="241" t="s">
        <v>298</v>
      </c>
      <c r="C6" s="486" t="s">
        <v>284</v>
      </c>
      <c r="D6" s="253">
        <v>303</v>
      </c>
      <c r="E6" s="254" t="s">
        <v>124</v>
      </c>
      <c r="F6" s="255" t="s">
        <v>309</v>
      </c>
      <c r="G6" s="256">
        <v>20000</v>
      </c>
      <c r="H6" s="257">
        <v>1</v>
      </c>
      <c r="I6" s="257">
        <v>1</v>
      </c>
      <c r="J6" s="258">
        <f aca="true" t="shared" si="1" ref="J6:J69">G6*H6*I6</f>
        <v>20000</v>
      </c>
      <c r="K6" s="259"/>
      <c r="L6" s="260"/>
      <c r="M6" s="29">
        <f t="shared" si="0"/>
      </c>
    </row>
    <row r="7" spans="1:13" ht="14.25">
      <c r="A7" s="250"/>
      <c r="B7" s="241" t="s">
        <v>298</v>
      </c>
      <c r="C7" s="486" t="s">
        <v>284</v>
      </c>
      <c r="D7" s="253">
        <v>304</v>
      </c>
      <c r="E7" s="254" t="s">
        <v>124</v>
      </c>
      <c r="F7" s="255" t="s">
        <v>310</v>
      </c>
      <c r="G7" s="256">
        <v>70000</v>
      </c>
      <c r="H7" s="257">
        <v>3</v>
      </c>
      <c r="I7" s="257">
        <v>1</v>
      </c>
      <c r="J7" s="258">
        <f t="shared" si="1"/>
        <v>210000</v>
      </c>
      <c r="K7" s="259"/>
      <c r="L7" s="260"/>
      <c r="M7" s="29">
        <f t="shared" si="0"/>
      </c>
    </row>
    <row r="8" spans="1:13" ht="14.25">
      <c r="A8" s="250"/>
      <c r="B8" s="241" t="s">
        <v>298</v>
      </c>
      <c r="C8" s="486" t="s">
        <v>284</v>
      </c>
      <c r="D8" s="253">
        <v>305</v>
      </c>
      <c r="E8" s="255" t="s">
        <v>124</v>
      </c>
      <c r="F8" s="255" t="s">
        <v>297</v>
      </c>
      <c r="G8" s="256">
        <v>232035</v>
      </c>
      <c r="H8" s="257">
        <v>1</v>
      </c>
      <c r="I8" s="257">
        <v>1</v>
      </c>
      <c r="J8" s="258">
        <f t="shared" si="1"/>
        <v>232035</v>
      </c>
      <c r="K8" s="259"/>
      <c r="L8" s="260"/>
      <c r="M8" s="29">
        <f t="shared" si="0"/>
      </c>
    </row>
    <row r="9" spans="1:13" ht="14.25">
      <c r="A9" s="250"/>
      <c r="B9" s="241" t="s">
        <v>298</v>
      </c>
      <c r="C9" s="486" t="s">
        <v>284</v>
      </c>
      <c r="D9" s="253">
        <v>306</v>
      </c>
      <c r="E9" s="254" t="s">
        <v>87</v>
      </c>
      <c r="F9" s="255" t="s">
        <v>280</v>
      </c>
      <c r="G9" s="256">
        <v>120</v>
      </c>
      <c r="H9" s="257">
        <v>180</v>
      </c>
      <c r="I9" s="257">
        <v>1</v>
      </c>
      <c r="J9" s="258">
        <f t="shared" si="1"/>
        <v>21600</v>
      </c>
      <c r="K9" s="259"/>
      <c r="L9" s="260"/>
      <c r="M9" s="29">
        <f t="shared" si="0"/>
      </c>
    </row>
    <row r="10" spans="1:13" ht="14.25">
      <c r="A10" s="250"/>
      <c r="B10" s="251"/>
      <c r="C10" s="252"/>
      <c r="D10" s="253">
        <v>307</v>
      </c>
      <c r="E10" s="255"/>
      <c r="F10" s="255"/>
      <c r="G10" s="256"/>
      <c r="H10" s="257"/>
      <c r="I10" s="257"/>
      <c r="J10" s="258">
        <f t="shared" si="1"/>
        <v>0</v>
      </c>
      <c r="K10" s="259"/>
      <c r="L10" s="260"/>
      <c r="M10" s="29">
        <f t="shared" si="0"/>
      </c>
    </row>
    <row r="11" spans="1:13" ht="13.5" customHeight="1">
      <c r="A11" s="250"/>
      <c r="B11" s="251"/>
      <c r="C11" s="252"/>
      <c r="D11" s="253">
        <v>308</v>
      </c>
      <c r="E11" s="263"/>
      <c r="F11" s="263"/>
      <c r="G11" s="264"/>
      <c r="H11" s="265"/>
      <c r="I11" s="265"/>
      <c r="J11" s="258">
        <f t="shared" si="1"/>
        <v>0</v>
      </c>
      <c r="K11" s="266"/>
      <c r="L11" s="267"/>
      <c r="M11" s="29">
        <f t="shared" si="0"/>
      </c>
    </row>
    <row r="12" spans="1:13" ht="14.25">
      <c r="A12" s="250"/>
      <c r="B12" s="251"/>
      <c r="C12" s="252"/>
      <c r="D12" s="253">
        <v>309</v>
      </c>
      <c r="E12" s="254"/>
      <c r="F12" s="254"/>
      <c r="G12" s="268"/>
      <c r="H12" s="269"/>
      <c r="I12" s="269"/>
      <c r="J12" s="258">
        <f t="shared" si="1"/>
        <v>0</v>
      </c>
      <c r="K12" s="270"/>
      <c r="L12" s="271"/>
      <c r="M12" s="29">
        <f t="shared" si="0"/>
      </c>
    </row>
    <row r="13" spans="1:13" ht="14.25">
      <c r="A13" s="250"/>
      <c r="B13" s="251"/>
      <c r="C13" s="252"/>
      <c r="D13" s="253">
        <v>310</v>
      </c>
      <c r="E13" s="254"/>
      <c r="F13" s="254"/>
      <c r="G13" s="268"/>
      <c r="H13" s="269"/>
      <c r="I13" s="269"/>
      <c r="J13" s="258">
        <f t="shared" si="1"/>
        <v>0</v>
      </c>
      <c r="K13" s="259"/>
      <c r="L13" s="260"/>
      <c r="M13" s="29">
        <f t="shared" si="0"/>
      </c>
    </row>
    <row r="14" spans="1:13" ht="13.5" customHeight="1">
      <c r="A14" s="250"/>
      <c r="B14" s="251"/>
      <c r="C14" s="252"/>
      <c r="D14" s="253">
        <v>311</v>
      </c>
      <c r="E14" s="255"/>
      <c r="F14" s="255"/>
      <c r="G14" s="256"/>
      <c r="H14" s="257"/>
      <c r="I14" s="257"/>
      <c r="J14" s="258">
        <f t="shared" si="1"/>
        <v>0</v>
      </c>
      <c r="K14" s="273"/>
      <c r="L14" s="260"/>
      <c r="M14" s="29">
        <f t="shared" si="0"/>
      </c>
    </row>
    <row r="15" spans="1:13" ht="13.5">
      <c r="A15" s="250"/>
      <c r="B15" s="251"/>
      <c r="C15" s="252"/>
      <c r="D15" s="253">
        <v>312</v>
      </c>
      <c r="E15" s="274"/>
      <c r="F15" s="274"/>
      <c r="G15" s="275"/>
      <c r="H15" s="276"/>
      <c r="I15" s="276"/>
      <c r="J15" s="258">
        <f t="shared" si="1"/>
        <v>0</v>
      </c>
      <c r="K15" s="277"/>
      <c r="L15" s="278"/>
      <c r="M15" s="29">
        <f t="shared" si="0"/>
      </c>
    </row>
    <row r="16" spans="1:13" ht="13.5">
      <c r="A16" s="250"/>
      <c r="B16" s="251"/>
      <c r="C16" s="252"/>
      <c r="D16" s="253">
        <v>313</v>
      </c>
      <c r="E16" s="255"/>
      <c r="F16" s="255"/>
      <c r="G16" s="256"/>
      <c r="H16" s="257"/>
      <c r="I16" s="257"/>
      <c r="J16" s="258">
        <f t="shared" si="1"/>
        <v>0</v>
      </c>
      <c r="K16" s="259"/>
      <c r="L16" s="260"/>
      <c r="M16" s="29">
        <f t="shared" si="0"/>
      </c>
    </row>
    <row r="17" spans="1:13" ht="13.5">
      <c r="A17" s="250"/>
      <c r="B17" s="251"/>
      <c r="C17" s="252"/>
      <c r="D17" s="253">
        <v>314</v>
      </c>
      <c r="E17" s="255"/>
      <c r="F17" s="255"/>
      <c r="G17" s="256"/>
      <c r="H17" s="257"/>
      <c r="I17" s="257"/>
      <c r="J17" s="258">
        <f t="shared" si="1"/>
        <v>0</v>
      </c>
      <c r="K17" s="259"/>
      <c r="L17" s="260"/>
      <c r="M17" s="29">
        <f t="shared" si="0"/>
      </c>
    </row>
    <row r="18" spans="1:13" ht="13.5">
      <c r="A18" s="250"/>
      <c r="B18" s="251"/>
      <c r="C18" s="252"/>
      <c r="D18" s="253">
        <v>315</v>
      </c>
      <c r="E18" s="255"/>
      <c r="F18" s="255"/>
      <c r="G18" s="256"/>
      <c r="H18" s="257"/>
      <c r="I18" s="257"/>
      <c r="J18" s="258">
        <f t="shared" si="1"/>
        <v>0</v>
      </c>
      <c r="K18" s="259"/>
      <c r="L18" s="260"/>
      <c r="M18" s="29">
        <f t="shared" si="0"/>
      </c>
    </row>
    <row r="19" spans="1:13" ht="13.5">
      <c r="A19" s="250"/>
      <c r="B19" s="251"/>
      <c r="C19" s="252"/>
      <c r="D19" s="253">
        <v>316</v>
      </c>
      <c r="E19" s="255"/>
      <c r="F19" s="255"/>
      <c r="G19" s="256"/>
      <c r="H19" s="257"/>
      <c r="I19" s="257"/>
      <c r="J19" s="258">
        <f t="shared" si="1"/>
        <v>0</v>
      </c>
      <c r="K19" s="259"/>
      <c r="L19" s="260"/>
      <c r="M19" s="29">
        <f t="shared" si="0"/>
      </c>
    </row>
    <row r="20" spans="1:13" ht="13.5">
      <c r="A20" s="250"/>
      <c r="B20" s="251"/>
      <c r="C20" s="252"/>
      <c r="D20" s="253">
        <v>317</v>
      </c>
      <c r="E20" s="255"/>
      <c r="F20" s="255"/>
      <c r="G20" s="256"/>
      <c r="H20" s="257"/>
      <c r="I20" s="257"/>
      <c r="J20" s="258">
        <f t="shared" si="1"/>
        <v>0</v>
      </c>
      <c r="K20" s="259"/>
      <c r="L20" s="260"/>
      <c r="M20" s="29">
        <f t="shared" si="0"/>
      </c>
    </row>
    <row r="21" spans="1:13" ht="13.5">
      <c r="A21" s="250"/>
      <c r="B21" s="251"/>
      <c r="C21" s="252"/>
      <c r="D21" s="253">
        <v>318</v>
      </c>
      <c r="E21" s="255"/>
      <c r="F21" s="255"/>
      <c r="G21" s="256"/>
      <c r="H21" s="257"/>
      <c r="I21" s="257"/>
      <c r="J21" s="258">
        <f t="shared" si="1"/>
        <v>0</v>
      </c>
      <c r="K21" s="259"/>
      <c r="L21" s="260"/>
      <c r="M21" s="29">
        <f t="shared" si="0"/>
      </c>
    </row>
    <row r="22" spans="1:13" ht="13.5">
      <c r="A22" s="250"/>
      <c r="B22" s="251"/>
      <c r="C22" s="252"/>
      <c r="D22" s="253">
        <v>319</v>
      </c>
      <c r="E22" s="255"/>
      <c r="F22" s="255"/>
      <c r="G22" s="256"/>
      <c r="H22" s="257"/>
      <c r="I22" s="257"/>
      <c r="J22" s="258">
        <f t="shared" si="1"/>
        <v>0</v>
      </c>
      <c r="K22" s="259"/>
      <c r="L22" s="260"/>
      <c r="M22" s="29">
        <f t="shared" si="0"/>
      </c>
    </row>
    <row r="23" spans="1:13" ht="13.5">
      <c r="A23" s="250"/>
      <c r="B23" s="251"/>
      <c r="C23" s="252"/>
      <c r="D23" s="253">
        <v>320</v>
      </c>
      <c r="E23" s="255"/>
      <c r="F23" s="255"/>
      <c r="G23" s="256"/>
      <c r="H23" s="257"/>
      <c r="I23" s="257"/>
      <c r="J23" s="258">
        <f t="shared" si="1"/>
        <v>0</v>
      </c>
      <c r="K23" s="259"/>
      <c r="L23" s="260"/>
      <c r="M23" s="29">
        <f t="shared" si="0"/>
      </c>
    </row>
    <row r="24" spans="1:13" ht="13.5">
      <c r="A24" s="250"/>
      <c r="B24" s="279"/>
      <c r="C24" s="252"/>
      <c r="D24" s="253">
        <v>321</v>
      </c>
      <c r="E24" s="254"/>
      <c r="F24" s="255"/>
      <c r="G24" s="256"/>
      <c r="H24" s="257"/>
      <c r="I24" s="257"/>
      <c r="J24" s="258">
        <f t="shared" si="1"/>
        <v>0</v>
      </c>
      <c r="K24" s="259"/>
      <c r="L24" s="260"/>
      <c r="M24" s="29">
        <f t="shared" si="0"/>
      </c>
    </row>
    <row r="25" spans="1:13" ht="13.5">
      <c r="A25" s="250"/>
      <c r="B25" s="279"/>
      <c r="C25" s="252"/>
      <c r="D25" s="253">
        <v>322</v>
      </c>
      <c r="E25" s="254"/>
      <c r="F25" s="255"/>
      <c r="G25" s="256"/>
      <c r="H25" s="257"/>
      <c r="I25" s="257"/>
      <c r="J25" s="258">
        <f t="shared" si="1"/>
        <v>0</v>
      </c>
      <c r="K25" s="259"/>
      <c r="L25" s="260"/>
      <c r="M25" s="29">
        <f t="shared" si="0"/>
      </c>
    </row>
    <row r="26" spans="1:13" ht="13.5">
      <c r="A26" s="250"/>
      <c r="B26" s="279"/>
      <c r="C26" s="252"/>
      <c r="D26" s="253">
        <v>323</v>
      </c>
      <c r="E26" s="254"/>
      <c r="F26" s="255"/>
      <c r="G26" s="256"/>
      <c r="H26" s="257"/>
      <c r="I26" s="257"/>
      <c r="J26" s="258">
        <f t="shared" si="1"/>
        <v>0</v>
      </c>
      <c r="K26" s="259"/>
      <c r="L26" s="260"/>
      <c r="M26" s="29">
        <f t="shared" si="0"/>
      </c>
    </row>
    <row r="27" spans="1:13" ht="13.5">
      <c r="A27" s="250"/>
      <c r="B27" s="279"/>
      <c r="C27" s="252"/>
      <c r="D27" s="253">
        <v>324</v>
      </c>
      <c r="E27" s="254"/>
      <c r="F27" s="255"/>
      <c r="G27" s="256"/>
      <c r="H27" s="257"/>
      <c r="I27" s="257"/>
      <c r="J27" s="258">
        <f t="shared" si="1"/>
        <v>0</v>
      </c>
      <c r="K27" s="259"/>
      <c r="L27" s="260"/>
      <c r="M27" s="29">
        <f t="shared" si="0"/>
      </c>
    </row>
    <row r="28" spans="1:13" ht="13.5">
      <c r="A28" s="250"/>
      <c r="B28" s="279"/>
      <c r="C28" s="252"/>
      <c r="D28" s="253">
        <v>325</v>
      </c>
      <c r="E28" s="254"/>
      <c r="F28" s="255"/>
      <c r="G28" s="256"/>
      <c r="H28" s="257"/>
      <c r="I28" s="257"/>
      <c r="J28" s="258">
        <f t="shared" si="1"/>
        <v>0</v>
      </c>
      <c r="K28" s="259"/>
      <c r="L28" s="260"/>
      <c r="M28" s="29">
        <f t="shared" si="0"/>
      </c>
    </row>
    <row r="29" spans="1:13" ht="13.5">
      <c r="A29" s="250"/>
      <c r="B29" s="279"/>
      <c r="C29" s="252"/>
      <c r="D29" s="253">
        <v>326</v>
      </c>
      <c r="E29" s="254"/>
      <c r="F29" s="255"/>
      <c r="G29" s="256"/>
      <c r="H29" s="257"/>
      <c r="I29" s="257"/>
      <c r="J29" s="258">
        <f t="shared" si="1"/>
        <v>0</v>
      </c>
      <c r="K29" s="259"/>
      <c r="L29" s="260"/>
      <c r="M29" s="29">
        <f t="shared" si="0"/>
      </c>
    </row>
    <row r="30" spans="1:13" ht="13.5">
      <c r="A30" s="250"/>
      <c r="B30" s="279"/>
      <c r="C30" s="252"/>
      <c r="D30" s="253">
        <v>327</v>
      </c>
      <c r="E30" s="254"/>
      <c r="F30" s="255"/>
      <c r="G30" s="256"/>
      <c r="H30" s="257"/>
      <c r="I30" s="257"/>
      <c r="J30" s="258">
        <f t="shared" si="1"/>
        <v>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75"/>
      <c r="D54" s="253">
        <v>351</v>
      </c>
      <c r="E54" s="255"/>
      <c r="F54" s="255"/>
      <c r="G54" s="256"/>
      <c r="H54" s="257"/>
      <c r="I54" s="257"/>
      <c r="J54" s="258">
        <f t="shared" si="1"/>
        <v>0</v>
      </c>
      <c r="K54" s="259"/>
      <c r="L54" s="260"/>
      <c r="M54" s="29">
        <f t="shared" si="0"/>
      </c>
    </row>
    <row r="55" spans="1:13" ht="13.5">
      <c r="A55" s="280"/>
      <c r="B55" s="281"/>
      <c r="C55" s="475"/>
      <c r="D55" s="253">
        <v>352</v>
      </c>
      <c r="E55" s="255"/>
      <c r="F55" s="255"/>
      <c r="G55" s="256"/>
      <c r="H55" s="257"/>
      <c r="I55" s="257"/>
      <c r="J55" s="258">
        <f t="shared" si="1"/>
        <v>0</v>
      </c>
      <c r="K55" s="259"/>
      <c r="L55" s="260"/>
      <c r="M55" s="29">
        <f t="shared" si="0"/>
      </c>
    </row>
    <row r="56" spans="1:13" ht="13.5">
      <c r="A56" s="280"/>
      <c r="B56" s="281"/>
      <c r="C56" s="475"/>
      <c r="D56" s="253">
        <v>353</v>
      </c>
      <c r="E56" s="255"/>
      <c r="F56" s="255"/>
      <c r="G56" s="256"/>
      <c r="H56" s="257"/>
      <c r="I56" s="257"/>
      <c r="J56" s="258">
        <f t="shared" si="1"/>
        <v>0</v>
      </c>
      <c r="K56" s="259"/>
      <c r="L56" s="260"/>
      <c r="M56" s="29">
        <f t="shared" si="0"/>
      </c>
    </row>
    <row r="57" spans="1:13" ht="13.5">
      <c r="A57" s="280"/>
      <c r="B57" s="281"/>
      <c r="C57" s="475"/>
      <c r="D57" s="253">
        <v>354</v>
      </c>
      <c r="E57" s="255"/>
      <c r="F57" s="255"/>
      <c r="G57" s="256"/>
      <c r="H57" s="257"/>
      <c r="I57" s="257"/>
      <c r="J57" s="258">
        <f t="shared" si="1"/>
        <v>0</v>
      </c>
      <c r="K57" s="259"/>
      <c r="L57" s="260"/>
      <c r="M57" s="29">
        <f t="shared" si="0"/>
      </c>
    </row>
    <row r="58" spans="1:13" ht="13.5">
      <c r="A58" s="280"/>
      <c r="B58" s="281"/>
      <c r="C58" s="475"/>
      <c r="D58" s="253">
        <v>355</v>
      </c>
      <c r="E58" s="255"/>
      <c r="F58" s="255"/>
      <c r="G58" s="256"/>
      <c r="H58" s="257"/>
      <c r="I58" s="257"/>
      <c r="J58" s="258">
        <f t="shared" si="1"/>
        <v>0</v>
      </c>
      <c r="K58" s="259"/>
      <c r="L58" s="260"/>
      <c r="M58" s="29">
        <f t="shared" si="0"/>
      </c>
    </row>
    <row r="59" spans="1:13" ht="13.5">
      <c r="A59" s="280"/>
      <c r="B59" s="281"/>
      <c r="C59" s="475"/>
      <c r="D59" s="253">
        <v>356</v>
      </c>
      <c r="E59" s="255"/>
      <c r="F59" s="255"/>
      <c r="G59" s="256"/>
      <c r="H59" s="257"/>
      <c r="I59" s="257"/>
      <c r="J59" s="258">
        <f t="shared" si="1"/>
        <v>0</v>
      </c>
      <c r="K59" s="259"/>
      <c r="L59" s="260"/>
      <c r="M59" s="29">
        <f t="shared" si="0"/>
      </c>
    </row>
    <row r="60" spans="1:13" ht="13.5">
      <c r="A60" s="280"/>
      <c r="B60" s="281"/>
      <c r="C60" s="475"/>
      <c r="D60" s="253">
        <v>357</v>
      </c>
      <c r="E60" s="255"/>
      <c r="F60" s="255"/>
      <c r="G60" s="256"/>
      <c r="H60" s="257"/>
      <c r="I60" s="257"/>
      <c r="J60" s="258">
        <f t="shared" si="1"/>
        <v>0</v>
      </c>
      <c r="K60" s="259"/>
      <c r="L60" s="260"/>
      <c r="M60" s="29">
        <f t="shared" si="0"/>
      </c>
    </row>
    <row r="61" spans="1:13" ht="13.5">
      <c r="A61" s="280"/>
      <c r="B61" s="281"/>
      <c r="C61" s="475"/>
      <c r="D61" s="253">
        <v>358</v>
      </c>
      <c r="E61" s="255"/>
      <c r="F61" s="255"/>
      <c r="G61" s="256"/>
      <c r="H61" s="257"/>
      <c r="I61" s="257"/>
      <c r="J61" s="258">
        <f t="shared" si="1"/>
        <v>0</v>
      </c>
      <c r="K61" s="259"/>
      <c r="L61" s="260"/>
      <c r="M61" s="29">
        <f t="shared" si="0"/>
      </c>
    </row>
    <row r="62" spans="1:13" ht="13.5">
      <c r="A62" s="280"/>
      <c r="B62" s="281"/>
      <c r="C62" s="475"/>
      <c r="D62" s="253">
        <v>359</v>
      </c>
      <c r="E62" s="255"/>
      <c r="F62" s="255"/>
      <c r="G62" s="256"/>
      <c r="H62" s="257"/>
      <c r="I62" s="257"/>
      <c r="J62" s="258">
        <f t="shared" si="1"/>
        <v>0</v>
      </c>
      <c r="K62" s="259"/>
      <c r="L62" s="260"/>
      <c r="M62" s="29">
        <f t="shared" si="0"/>
      </c>
    </row>
    <row r="63" spans="1:13" ht="13.5">
      <c r="A63" s="280"/>
      <c r="B63" s="281"/>
      <c r="C63" s="475"/>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0"/>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5"/>
      <c r="F105" s="28" t="s">
        <v>15</v>
      </c>
      <c r="G105" s="28"/>
    </row>
    <row r="106" spans="4:11" ht="24" customHeight="1" thickBot="1">
      <c r="D106" s="386"/>
      <c r="F106" s="425" t="s">
        <v>96</v>
      </c>
      <c r="G106" s="229" t="s">
        <v>97</v>
      </c>
      <c r="H106" s="580" t="s">
        <v>175</v>
      </c>
      <c r="I106" s="580"/>
      <c r="J106" s="580" t="s">
        <v>98</v>
      </c>
      <c r="K106" s="585"/>
    </row>
    <row r="107" spans="4:11" ht="14.25" thickTop="1">
      <c r="D107" s="230"/>
      <c r="F107" s="295" t="s">
        <v>85</v>
      </c>
      <c r="G107" s="357">
        <f>SUMIF($E$4:$E$103,F107,$J$4:$J$103)</f>
        <v>21000</v>
      </c>
      <c r="H107" s="543">
        <f>SUMIF($E$4:$E$103,F107,$M$4:$M$103)</f>
        <v>0</v>
      </c>
      <c r="I107" s="543"/>
      <c r="J107" s="543">
        <f aca="true" t="shared" si="4" ref="J107:J115">G107-H107</f>
        <v>21000</v>
      </c>
      <c r="K107" s="624"/>
    </row>
    <row r="108" spans="4:11" ht="13.5">
      <c r="D108" s="230"/>
      <c r="F108" s="296" t="s">
        <v>86</v>
      </c>
      <c r="G108" s="356">
        <f aca="true" t="shared" si="5" ref="G108:G115">SUMIF($E$4:$E$103,F108,$J$4:$J$103)</f>
        <v>0</v>
      </c>
      <c r="H108" s="551">
        <f aca="true" t="shared" si="6" ref="H108:H114">SUMIF($E$4:$E$103,F108,$M$4:$M$103)</f>
        <v>0</v>
      </c>
      <c r="I108" s="551"/>
      <c r="J108" s="551">
        <f t="shared" si="4"/>
        <v>0</v>
      </c>
      <c r="K108" s="554"/>
    </row>
    <row r="109" spans="4:11" ht="13.5">
      <c r="D109" s="230"/>
      <c r="F109" s="296" t="s">
        <v>124</v>
      </c>
      <c r="G109" s="356">
        <f t="shared" si="5"/>
        <v>462035</v>
      </c>
      <c r="H109" s="551">
        <f t="shared" si="6"/>
        <v>0</v>
      </c>
      <c r="I109" s="551"/>
      <c r="J109" s="551">
        <f t="shared" si="4"/>
        <v>462035</v>
      </c>
      <c r="K109" s="554"/>
    </row>
    <row r="110" spans="4:11" ht="13.5">
      <c r="D110" s="230"/>
      <c r="F110" s="296" t="s">
        <v>125</v>
      </c>
      <c r="G110" s="356">
        <f t="shared" si="5"/>
        <v>0</v>
      </c>
      <c r="H110" s="551">
        <f t="shared" si="6"/>
        <v>0</v>
      </c>
      <c r="I110" s="551"/>
      <c r="J110" s="551">
        <f t="shared" si="4"/>
        <v>0</v>
      </c>
      <c r="K110" s="554"/>
    </row>
    <row r="111" spans="4:11" ht="13.5">
      <c r="D111" s="230"/>
      <c r="F111" s="296" t="s">
        <v>87</v>
      </c>
      <c r="G111" s="356">
        <f t="shared" si="5"/>
        <v>21600</v>
      </c>
      <c r="H111" s="551">
        <f t="shared" si="6"/>
        <v>0</v>
      </c>
      <c r="I111" s="551"/>
      <c r="J111" s="551">
        <f t="shared" si="4"/>
        <v>21600</v>
      </c>
      <c r="K111" s="554"/>
    </row>
    <row r="112" spans="4:11" ht="13.5">
      <c r="D112" s="230"/>
      <c r="F112" s="296" t="s">
        <v>88</v>
      </c>
      <c r="G112" s="356">
        <f t="shared" si="5"/>
        <v>0</v>
      </c>
      <c r="H112" s="551">
        <f t="shared" si="6"/>
        <v>0</v>
      </c>
      <c r="I112" s="551"/>
      <c r="J112" s="551">
        <f t="shared" si="4"/>
        <v>0</v>
      </c>
      <c r="K112" s="554"/>
    </row>
    <row r="113" spans="4:11" ht="13.5">
      <c r="D113" s="230"/>
      <c r="F113" s="296" t="s">
        <v>89</v>
      </c>
      <c r="G113" s="356">
        <f t="shared" si="5"/>
        <v>0</v>
      </c>
      <c r="H113" s="551">
        <f t="shared" si="6"/>
        <v>0</v>
      </c>
      <c r="I113" s="551"/>
      <c r="J113" s="551">
        <f t="shared" si="4"/>
        <v>0</v>
      </c>
      <c r="K113" s="554"/>
    </row>
    <row r="114" spans="4:11" ht="13.5">
      <c r="D114" s="230"/>
      <c r="F114" s="296" t="s">
        <v>90</v>
      </c>
      <c r="G114" s="356">
        <f t="shared" si="5"/>
        <v>0</v>
      </c>
      <c r="H114" s="551">
        <f t="shared" si="6"/>
        <v>0</v>
      </c>
      <c r="I114" s="551"/>
      <c r="J114" s="551">
        <f t="shared" si="4"/>
        <v>0</v>
      </c>
      <c r="K114" s="554"/>
    </row>
    <row r="115" spans="4:11" ht="14.25" thickBot="1">
      <c r="D115" s="230"/>
      <c r="F115" s="295" t="s">
        <v>137</v>
      </c>
      <c r="G115" s="356">
        <f t="shared" si="5"/>
        <v>0</v>
      </c>
      <c r="H115" s="595">
        <f>SUMIF($E$4:$E$103,F115,$M$4:$M$103)+'2-3'!I122</f>
        <v>0</v>
      </c>
      <c r="I115" s="595"/>
      <c r="J115" s="595">
        <f t="shared" si="4"/>
        <v>0</v>
      </c>
      <c r="K115" s="596"/>
    </row>
    <row r="116" spans="4:11" ht="15" thickBot="1" thickTop="1">
      <c r="D116" s="386"/>
      <c r="F116" s="297" t="s">
        <v>15</v>
      </c>
      <c r="G116" s="358">
        <f>SUM(G107:G115)</f>
        <v>504635</v>
      </c>
      <c r="H116" s="597">
        <f>SUM(H107:I115)</f>
        <v>0</v>
      </c>
      <c r="I116" s="597"/>
      <c r="J116" s="597">
        <f>SUM(J107:K115)</f>
        <v>504635</v>
      </c>
      <c r="K116" s="598"/>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19" t="s">
        <v>303</v>
      </c>
      <c r="I1" s="519"/>
      <c r="J1" s="519"/>
      <c r="K1" s="519"/>
    </row>
    <row r="2" spans="8:11" s="1" customFormat="1" ht="18" customHeight="1">
      <c r="H2" s="519" t="s">
        <v>286</v>
      </c>
      <c r="I2" s="519"/>
      <c r="J2" s="519"/>
      <c r="K2" s="519"/>
    </row>
    <row r="3" s="1" customFormat="1" ht="18" customHeight="1">
      <c r="K3" s="2"/>
    </row>
    <row r="4" spans="8:11" s="1" customFormat="1" ht="18" customHeight="1">
      <c r="H4" s="520" t="s">
        <v>291</v>
      </c>
      <c r="I4" s="520"/>
      <c r="J4" s="520"/>
      <c r="K4" s="520"/>
    </row>
    <row r="5" spans="8:11" s="1" customFormat="1" ht="18" customHeight="1">
      <c r="H5" s="521">
        <v>42822</v>
      </c>
      <c r="I5" s="520"/>
      <c r="J5" s="520"/>
      <c r="K5" s="520"/>
    </row>
    <row r="6" spans="1:11" s="1" customFormat="1" ht="18" customHeight="1">
      <c r="A6" s="3" t="s">
        <v>2</v>
      </c>
      <c r="H6" s="4"/>
      <c r="K6" s="11"/>
    </row>
    <row r="7" spans="1:11" s="1" customFormat="1" ht="18" customHeight="1">
      <c r="A7" s="4"/>
      <c r="H7" s="520" t="s">
        <v>287</v>
      </c>
      <c r="I7" s="520"/>
      <c r="J7" s="520"/>
      <c r="K7" s="520"/>
    </row>
    <row r="8" spans="1:11" s="1" customFormat="1" ht="18" customHeight="1">
      <c r="A8" s="4"/>
      <c r="H8" s="520" t="s">
        <v>288</v>
      </c>
      <c r="I8" s="520"/>
      <c r="J8" s="520"/>
      <c r="K8" s="520"/>
    </row>
    <row r="9" spans="1:11" s="1" customFormat="1" ht="42" customHeight="1">
      <c r="A9" s="4"/>
      <c r="H9" s="2"/>
      <c r="K9" s="46"/>
    </row>
    <row r="10" spans="1:11" ht="24" customHeight="1">
      <c r="A10" s="522" t="s">
        <v>265</v>
      </c>
      <c r="B10" s="522"/>
      <c r="C10" s="522"/>
      <c r="D10" s="522"/>
      <c r="E10" s="522"/>
      <c r="F10" s="522"/>
      <c r="G10" s="522"/>
      <c r="H10" s="522"/>
      <c r="I10" s="522"/>
      <c r="J10" s="522"/>
      <c r="K10" s="522"/>
    </row>
    <row r="11" spans="1:11" ht="24" customHeight="1">
      <c r="A11" s="523"/>
      <c r="B11" s="523"/>
      <c r="C11" s="523"/>
      <c r="D11" s="523"/>
      <c r="E11" s="523"/>
      <c r="F11" s="523"/>
      <c r="G11" s="523"/>
      <c r="H11" s="523"/>
      <c r="I11" s="523"/>
      <c r="J11" s="523"/>
      <c r="K11" s="523"/>
    </row>
    <row r="12" spans="1:11" ht="24" customHeight="1">
      <c r="A12" s="14" t="s">
        <v>5</v>
      </c>
      <c r="B12" s="14"/>
      <c r="C12" s="14"/>
      <c r="D12" s="14"/>
      <c r="E12" s="14"/>
      <c r="F12" s="14"/>
      <c r="G12" s="14"/>
      <c r="H12" s="6"/>
      <c r="I12" s="6"/>
      <c r="J12" s="6"/>
      <c r="K12" s="6"/>
    </row>
    <row r="13" spans="1:11" s="24" customFormat="1" ht="24" customHeight="1" thickBot="1">
      <c r="A13" s="625"/>
      <c r="B13" s="594"/>
      <c r="C13" s="594"/>
      <c r="D13" s="594"/>
      <c r="E13" s="594"/>
      <c r="F13" s="594"/>
      <c r="G13" s="594"/>
      <c r="H13" s="594"/>
      <c r="I13" s="594"/>
      <c r="J13" s="594"/>
      <c r="K13" s="594"/>
    </row>
    <row r="14" spans="1:11" ht="39" customHeight="1" thickBot="1">
      <c r="A14" s="19"/>
      <c r="B14" s="18" t="s">
        <v>8</v>
      </c>
      <c r="C14" s="17" t="s">
        <v>9</v>
      </c>
      <c r="D14" s="16" t="s">
        <v>123</v>
      </c>
      <c r="E14" s="16" t="s">
        <v>122</v>
      </c>
      <c r="F14" s="17" t="s">
        <v>10</v>
      </c>
      <c r="G14" s="17" t="s">
        <v>11</v>
      </c>
      <c r="H14" s="441" t="s">
        <v>248</v>
      </c>
      <c r="I14" s="16" t="s">
        <v>12</v>
      </c>
      <c r="J14" s="440" t="s">
        <v>252</v>
      </c>
      <c r="K14" s="23" t="s">
        <v>15</v>
      </c>
    </row>
    <row r="15" spans="1:11" ht="58.5" customHeight="1" thickTop="1">
      <c r="A15" s="30" t="s">
        <v>100</v>
      </c>
      <c r="B15" s="447">
        <f>'随時①-2'!G27</f>
        <v>85000</v>
      </c>
      <c r="C15" s="448">
        <f>'随時①-2'!G28</f>
        <v>132000</v>
      </c>
      <c r="D15" s="448">
        <f>'随時①-2'!G29</f>
        <v>0</v>
      </c>
      <c r="E15" s="448">
        <f>'随時①-2'!G30</f>
        <v>0</v>
      </c>
      <c r="F15" s="448">
        <f>'随時①-2'!G31</f>
        <v>120000</v>
      </c>
      <c r="G15" s="448">
        <f>'随時①-2'!G32</f>
        <v>0</v>
      </c>
      <c r="H15" s="448">
        <f>'随時①-2'!G33</f>
        <v>0</v>
      </c>
      <c r="I15" s="448">
        <f>'随時①-2'!G34</f>
        <v>0</v>
      </c>
      <c r="J15" s="449">
        <f>'随時①-2'!G35</f>
        <v>0</v>
      </c>
      <c r="K15" s="450">
        <f>SUM(B15:J15)</f>
        <v>337000</v>
      </c>
    </row>
    <row r="16" spans="1:11" ht="58.5" customHeight="1">
      <c r="A16" s="21" t="s">
        <v>177</v>
      </c>
      <c r="B16" s="451">
        <f>'随時①-2'!H27</f>
        <v>0</v>
      </c>
      <c r="C16" s="381">
        <f>'随時①-2'!H28</f>
        <v>0</v>
      </c>
      <c r="D16" s="381">
        <f>'随時①-2'!H29</f>
        <v>0</v>
      </c>
      <c r="E16" s="381">
        <f>'随時①-2'!H30</f>
        <v>0</v>
      </c>
      <c r="F16" s="381">
        <f>'随時①-2'!H31</f>
        <v>0</v>
      </c>
      <c r="G16" s="381">
        <f>'随時①-2'!H32</f>
        <v>0</v>
      </c>
      <c r="H16" s="381">
        <f>'随時①-2'!H33</f>
        <v>0</v>
      </c>
      <c r="I16" s="381">
        <f>'随時①-2'!H34</f>
        <v>0</v>
      </c>
      <c r="J16" s="452">
        <f>'随時①-2'!H35</f>
        <v>0</v>
      </c>
      <c r="K16" s="453">
        <f>SUM(B16:J16)</f>
        <v>0</v>
      </c>
    </row>
    <row r="17" spans="1:11" ht="58.5" customHeight="1" thickBot="1">
      <c r="A17" s="21" t="s">
        <v>101</v>
      </c>
      <c r="B17" s="454">
        <f>B15-B16</f>
        <v>85000</v>
      </c>
      <c r="C17" s="455">
        <f>C15-C16</f>
        <v>132000</v>
      </c>
      <c r="D17" s="455">
        <f aca="true" t="shared" si="0" ref="D17:J17">D15-D16</f>
        <v>0</v>
      </c>
      <c r="E17" s="455">
        <f t="shared" si="0"/>
        <v>0</v>
      </c>
      <c r="F17" s="455">
        <f t="shared" si="0"/>
        <v>120000</v>
      </c>
      <c r="G17" s="455">
        <f t="shared" si="0"/>
        <v>0</v>
      </c>
      <c r="H17" s="455">
        <f t="shared" si="0"/>
        <v>0</v>
      </c>
      <c r="I17" s="455">
        <f t="shared" si="0"/>
        <v>0</v>
      </c>
      <c r="J17" s="455">
        <f t="shared" si="0"/>
        <v>0</v>
      </c>
      <c r="K17" s="456">
        <f>K15-K16</f>
        <v>337000</v>
      </c>
    </row>
    <row r="18" spans="1:11" ht="39" customHeight="1" thickBot="1">
      <c r="A18" s="32" t="s">
        <v>104</v>
      </c>
      <c r="B18" s="626">
        <v>42822</v>
      </c>
      <c r="C18" s="627"/>
      <c r="D18" s="627"/>
      <c r="E18" s="627"/>
      <c r="F18" s="627"/>
      <c r="G18" s="627"/>
      <c r="H18" s="627"/>
      <c r="I18" s="627"/>
      <c r="J18" s="627"/>
      <c r="K18" s="628"/>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F10" sqref="F1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5" t="s">
        <v>140</v>
      </c>
      <c r="B3" s="298" t="s">
        <v>141</v>
      </c>
      <c r="C3" s="59" t="s">
        <v>143</v>
      </c>
      <c r="D3" s="387" t="s">
        <v>146</v>
      </c>
      <c r="E3" s="96" t="s">
        <v>0</v>
      </c>
      <c r="F3" s="96" t="s">
        <v>196</v>
      </c>
      <c r="G3" s="96" t="s">
        <v>91</v>
      </c>
      <c r="H3" s="467" t="s">
        <v>245</v>
      </c>
      <c r="I3" s="96" t="s">
        <v>92</v>
      </c>
      <c r="J3" s="96" t="s">
        <v>93</v>
      </c>
      <c r="K3" s="227" t="s">
        <v>111</v>
      </c>
      <c r="L3" s="294" t="s">
        <v>107</v>
      </c>
      <c r="M3" s="29" t="s">
        <v>99</v>
      </c>
    </row>
    <row r="4" spans="1:13" ht="13.5" customHeight="1">
      <c r="A4" s="250">
        <v>1</v>
      </c>
      <c r="B4" s="479" t="s">
        <v>283</v>
      </c>
      <c r="C4" s="476" t="s">
        <v>284</v>
      </c>
      <c r="D4" s="242">
        <v>101</v>
      </c>
      <c r="E4" s="254" t="s">
        <v>85</v>
      </c>
      <c r="F4" s="255" t="s">
        <v>285</v>
      </c>
      <c r="G4" s="256">
        <v>10000</v>
      </c>
      <c r="H4" s="257">
        <v>1</v>
      </c>
      <c r="I4" s="257">
        <v>2</v>
      </c>
      <c r="J4" s="247">
        <f>G4*H4*I4</f>
        <v>20000</v>
      </c>
      <c r="K4" s="248"/>
      <c r="L4" s="249"/>
      <c r="M4" s="29">
        <f aca="true" t="shared" si="0" ref="M4:M23">IF(K4="◎",J4,"")</f>
      </c>
    </row>
    <row r="5" spans="1:13" ht="13.5" customHeight="1">
      <c r="A5" s="250">
        <v>2</v>
      </c>
      <c r="B5" s="480" t="s">
        <v>273</v>
      </c>
      <c r="C5" s="481" t="s">
        <v>271</v>
      </c>
      <c r="D5" s="253">
        <v>102</v>
      </c>
      <c r="E5" s="254" t="s">
        <v>86</v>
      </c>
      <c r="F5" s="255" t="s">
        <v>272</v>
      </c>
      <c r="G5" s="256">
        <v>11000</v>
      </c>
      <c r="H5" s="257">
        <v>12</v>
      </c>
      <c r="I5" s="257">
        <v>1</v>
      </c>
      <c r="J5" s="258">
        <f>G5*H5*I5</f>
        <v>132000</v>
      </c>
      <c r="K5" s="259"/>
      <c r="L5" s="260"/>
      <c r="M5" s="29">
        <f t="shared" si="0"/>
      </c>
    </row>
    <row r="6" spans="1:13" ht="13.5" customHeight="1">
      <c r="A6" s="250">
        <v>3</v>
      </c>
      <c r="B6" s="388" t="s">
        <v>274</v>
      </c>
      <c r="C6" s="477" t="s">
        <v>290</v>
      </c>
      <c r="D6" s="253">
        <v>103</v>
      </c>
      <c r="E6" s="254" t="s">
        <v>85</v>
      </c>
      <c r="F6" s="255" t="s">
        <v>289</v>
      </c>
      <c r="G6" s="256">
        <v>5000</v>
      </c>
      <c r="H6" s="257">
        <v>4</v>
      </c>
      <c r="I6" s="257">
        <v>1</v>
      </c>
      <c r="J6" s="258">
        <f aca="true" t="shared" si="1" ref="J6:J23">G6*H6*I6</f>
        <v>20000</v>
      </c>
      <c r="K6" s="259"/>
      <c r="L6" s="260"/>
      <c r="M6" s="29">
        <f t="shared" si="0"/>
      </c>
    </row>
    <row r="7" spans="1:13" ht="13.5" customHeight="1">
      <c r="A7" s="250">
        <v>4</v>
      </c>
      <c r="B7" s="388" t="s">
        <v>275</v>
      </c>
      <c r="C7" s="477" t="s">
        <v>276</v>
      </c>
      <c r="D7" s="253">
        <v>104</v>
      </c>
      <c r="E7" s="254" t="s">
        <v>85</v>
      </c>
      <c r="F7" s="255" t="s">
        <v>281</v>
      </c>
      <c r="G7" s="256">
        <v>20000</v>
      </c>
      <c r="H7" s="257">
        <v>1</v>
      </c>
      <c r="I7" s="257">
        <v>2</v>
      </c>
      <c r="J7" s="258">
        <f t="shared" si="1"/>
        <v>40000</v>
      </c>
      <c r="K7" s="259"/>
      <c r="L7" s="260"/>
      <c r="M7" s="29">
        <f t="shared" si="0"/>
      </c>
    </row>
    <row r="8" spans="1:13" ht="13.5" customHeight="1">
      <c r="A8" s="250"/>
      <c r="B8" s="388" t="s">
        <v>275</v>
      </c>
      <c r="C8" s="477" t="s">
        <v>276</v>
      </c>
      <c r="D8" s="253">
        <v>105</v>
      </c>
      <c r="E8" s="254" t="s">
        <v>85</v>
      </c>
      <c r="F8" s="255" t="s">
        <v>282</v>
      </c>
      <c r="G8" s="256">
        <v>5000</v>
      </c>
      <c r="H8" s="257">
        <v>1</v>
      </c>
      <c r="I8" s="257">
        <v>1</v>
      </c>
      <c r="J8" s="258">
        <f t="shared" si="1"/>
        <v>5000</v>
      </c>
      <c r="K8" s="259"/>
      <c r="L8" s="260"/>
      <c r="M8" s="29">
        <f t="shared" si="0"/>
      </c>
    </row>
    <row r="9" spans="1:13" ht="13.5" customHeight="1">
      <c r="A9" s="250">
        <v>5</v>
      </c>
      <c r="B9" s="388" t="s">
        <v>277</v>
      </c>
      <c r="C9" s="477" t="s">
        <v>278</v>
      </c>
      <c r="D9" s="253">
        <v>106</v>
      </c>
      <c r="E9" s="255" t="s">
        <v>87</v>
      </c>
      <c r="F9" s="255" t="s">
        <v>279</v>
      </c>
      <c r="G9" s="256">
        <v>60</v>
      </c>
      <c r="H9" s="257">
        <v>700</v>
      </c>
      <c r="I9" s="257">
        <v>2</v>
      </c>
      <c r="J9" s="258">
        <f t="shared" si="1"/>
        <v>84000</v>
      </c>
      <c r="K9" s="259"/>
      <c r="L9" s="260"/>
      <c r="M9" s="29">
        <f t="shared" si="0"/>
      </c>
    </row>
    <row r="10" spans="1:13" ht="13.5" customHeight="1">
      <c r="A10" s="250"/>
      <c r="B10" s="388" t="s">
        <v>277</v>
      </c>
      <c r="C10" s="477" t="s">
        <v>278</v>
      </c>
      <c r="D10" s="253">
        <v>107</v>
      </c>
      <c r="E10" s="255" t="s">
        <v>87</v>
      </c>
      <c r="F10" s="255" t="s">
        <v>280</v>
      </c>
      <c r="G10" s="256">
        <v>120</v>
      </c>
      <c r="H10" s="257">
        <v>150</v>
      </c>
      <c r="I10" s="257">
        <v>2</v>
      </c>
      <c r="J10" s="258">
        <f t="shared" si="1"/>
        <v>36000</v>
      </c>
      <c r="K10" s="259"/>
      <c r="L10" s="260"/>
      <c r="M10" s="29">
        <f t="shared" si="0"/>
      </c>
    </row>
    <row r="11" spans="1:13" ht="13.5" customHeight="1">
      <c r="A11" s="250"/>
      <c r="B11" s="388"/>
      <c r="C11" s="477"/>
      <c r="D11" s="253">
        <v>108</v>
      </c>
      <c r="E11" s="255"/>
      <c r="F11" s="255"/>
      <c r="G11" s="256"/>
      <c r="H11" s="257"/>
      <c r="I11" s="257"/>
      <c r="J11" s="258">
        <f t="shared" si="1"/>
        <v>0</v>
      </c>
      <c r="K11" s="266"/>
      <c r="L11" s="267"/>
      <c r="M11" s="29">
        <f t="shared" si="0"/>
      </c>
    </row>
    <row r="12" spans="1:13" ht="13.5" customHeight="1">
      <c r="A12" s="250"/>
      <c r="B12" s="388"/>
      <c r="C12" s="477"/>
      <c r="D12" s="253">
        <v>109</v>
      </c>
      <c r="E12" s="255"/>
      <c r="F12" s="255"/>
      <c r="G12" s="256"/>
      <c r="H12" s="257"/>
      <c r="I12" s="257"/>
      <c r="J12" s="258">
        <f t="shared" si="1"/>
        <v>0</v>
      </c>
      <c r="K12" s="270"/>
      <c r="L12" s="271"/>
      <c r="M12" s="29">
        <f t="shared" si="0"/>
      </c>
    </row>
    <row r="13" spans="1:13" ht="13.5" customHeight="1">
      <c r="A13" s="250"/>
      <c r="B13" s="388"/>
      <c r="C13" s="477"/>
      <c r="D13" s="253">
        <v>110</v>
      </c>
      <c r="E13" s="255"/>
      <c r="F13" s="254"/>
      <c r="G13" s="256"/>
      <c r="H13" s="257"/>
      <c r="I13" s="257"/>
      <c r="J13" s="258">
        <f t="shared" si="1"/>
        <v>0</v>
      </c>
      <c r="K13" s="259"/>
      <c r="L13" s="260"/>
      <c r="M13" s="29">
        <f t="shared" si="0"/>
      </c>
    </row>
    <row r="14" spans="1:13" ht="13.5" customHeight="1">
      <c r="A14" s="250"/>
      <c r="B14" s="388"/>
      <c r="C14" s="477"/>
      <c r="D14" s="253">
        <v>111</v>
      </c>
      <c r="E14" s="254"/>
      <c r="F14" s="255"/>
      <c r="G14" s="256"/>
      <c r="H14" s="257"/>
      <c r="I14" s="257"/>
      <c r="J14" s="258">
        <f t="shared" si="1"/>
        <v>0</v>
      </c>
      <c r="K14" s="259"/>
      <c r="L14" s="260"/>
      <c r="M14" s="29">
        <f t="shared" si="0"/>
      </c>
    </row>
    <row r="15" spans="1:13" ht="13.5" customHeight="1">
      <c r="A15" s="250"/>
      <c r="B15" s="388"/>
      <c r="C15" s="477"/>
      <c r="D15" s="253">
        <v>112</v>
      </c>
      <c r="E15" s="254"/>
      <c r="F15" s="255"/>
      <c r="G15" s="256"/>
      <c r="H15" s="257"/>
      <c r="I15" s="257"/>
      <c r="J15" s="258">
        <f t="shared" si="1"/>
        <v>0</v>
      </c>
      <c r="K15" s="259"/>
      <c r="L15" s="260"/>
      <c r="M15" s="29">
        <f t="shared" si="0"/>
      </c>
    </row>
    <row r="16" spans="1:13" ht="13.5" customHeight="1">
      <c r="A16" s="250"/>
      <c r="B16" s="388"/>
      <c r="C16" s="477"/>
      <c r="D16" s="253">
        <v>113</v>
      </c>
      <c r="E16" s="254"/>
      <c r="F16" s="255"/>
      <c r="G16" s="256"/>
      <c r="H16" s="257"/>
      <c r="I16" s="257"/>
      <c r="J16" s="258">
        <f t="shared" si="1"/>
        <v>0</v>
      </c>
      <c r="K16" s="259"/>
      <c r="L16" s="260"/>
      <c r="M16" s="29">
        <f t="shared" si="0"/>
      </c>
    </row>
    <row r="17" spans="1:13" ht="13.5" customHeight="1">
      <c r="A17" s="250"/>
      <c r="B17" s="388"/>
      <c r="C17" s="477"/>
      <c r="D17" s="253">
        <v>114</v>
      </c>
      <c r="E17" s="254"/>
      <c r="F17" s="255"/>
      <c r="G17" s="256"/>
      <c r="H17" s="257"/>
      <c r="I17" s="257"/>
      <c r="J17" s="258">
        <f t="shared" si="1"/>
        <v>0</v>
      </c>
      <c r="K17" s="259"/>
      <c r="L17" s="260"/>
      <c r="M17" s="29">
        <f t="shared" si="0"/>
      </c>
    </row>
    <row r="18" spans="1:13" ht="13.5" customHeight="1">
      <c r="A18" s="250"/>
      <c r="B18" s="388"/>
      <c r="C18" s="477"/>
      <c r="D18" s="253">
        <v>115</v>
      </c>
      <c r="E18" s="254"/>
      <c r="F18" s="255"/>
      <c r="G18" s="256"/>
      <c r="H18" s="257"/>
      <c r="I18" s="257"/>
      <c r="J18" s="258">
        <f t="shared" si="1"/>
        <v>0</v>
      </c>
      <c r="K18" s="259"/>
      <c r="L18" s="260"/>
      <c r="M18" s="29">
        <f t="shared" si="0"/>
      </c>
    </row>
    <row r="19" spans="1:13" ht="13.5" customHeight="1">
      <c r="A19" s="250"/>
      <c r="B19" s="388"/>
      <c r="C19" s="477"/>
      <c r="D19" s="253">
        <v>116</v>
      </c>
      <c r="E19" s="255"/>
      <c r="F19" s="255"/>
      <c r="G19" s="256"/>
      <c r="H19" s="257"/>
      <c r="I19" s="257"/>
      <c r="J19" s="258">
        <f t="shared" si="1"/>
        <v>0</v>
      </c>
      <c r="K19" s="259"/>
      <c r="L19" s="260"/>
      <c r="M19" s="29">
        <f t="shared" si="0"/>
      </c>
    </row>
    <row r="20" spans="1:13" ht="13.5" customHeight="1">
      <c r="A20" s="250"/>
      <c r="B20" s="388"/>
      <c r="C20" s="477"/>
      <c r="D20" s="253">
        <v>117</v>
      </c>
      <c r="E20" s="263"/>
      <c r="F20" s="255"/>
      <c r="G20" s="264"/>
      <c r="H20" s="265"/>
      <c r="I20" s="265"/>
      <c r="J20" s="258">
        <f t="shared" si="1"/>
        <v>0</v>
      </c>
      <c r="K20" s="259"/>
      <c r="L20" s="260"/>
      <c r="M20" s="29">
        <f t="shared" si="0"/>
      </c>
    </row>
    <row r="21" spans="1:13" ht="13.5" customHeight="1">
      <c r="A21" s="250"/>
      <c r="B21" s="388"/>
      <c r="C21" s="477"/>
      <c r="D21" s="253">
        <v>118</v>
      </c>
      <c r="E21" s="254"/>
      <c r="F21" s="255"/>
      <c r="G21" s="256"/>
      <c r="H21" s="257"/>
      <c r="I21" s="257"/>
      <c r="J21" s="258">
        <f t="shared" si="1"/>
        <v>0</v>
      </c>
      <c r="K21" s="259"/>
      <c r="L21" s="260"/>
      <c r="M21" s="29">
        <f t="shared" si="0"/>
      </c>
    </row>
    <row r="22" spans="1:13" ht="13.5" customHeight="1">
      <c r="A22" s="250"/>
      <c r="B22" s="388"/>
      <c r="C22" s="477"/>
      <c r="D22" s="253">
        <v>119</v>
      </c>
      <c r="E22" s="255"/>
      <c r="F22" s="255"/>
      <c r="G22" s="256"/>
      <c r="H22" s="257"/>
      <c r="I22" s="257"/>
      <c r="J22" s="258">
        <f t="shared" si="1"/>
        <v>0</v>
      </c>
      <c r="K22" s="259"/>
      <c r="L22" s="260"/>
      <c r="M22" s="29">
        <f t="shared" si="0"/>
      </c>
    </row>
    <row r="23" spans="1:13" ht="13.5" customHeight="1" thickBot="1">
      <c r="A23" s="389"/>
      <c r="B23" s="390"/>
      <c r="C23" s="478"/>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80" t="s">
        <v>175</v>
      </c>
      <c r="I26" s="580"/>
      <c r="J26" s="580" t="s">
        <v>172</v>
      </c>
      <c r="K26" s="585"/>
    </row>
    <row r="27" spans="2:11" ht="13.5" customHeight="1" thickTop="1">
      <c r="B27" s="53"/>
      <c r="C27" s="53"/>
      <c r="D27" s="67"/>
      <c r="F27" s="295" t="s">
        <v>85</v>
      </c>
      <c r="G27" s="346">
        <f>SUMIF($E$4:$E$23,F27,$J$4:$J$23)</f>
        <v>85000</v>
      </c>
      <c r="H27" s="543">
        <f>SUMIF($E$4:$E$23,F27,$M$4:$M$23)</f>
        <v>0</v>
      </c>
      <c r="I27" s="543"/>
      <c r="J27" s="543">
        <f aca="true" t="shared" si="2" ref="J27:J35">G27-H27</f>
        <v>85000</v>
      </c>
      <c r="K27" s="624"/>
    </row>
    <row r="28" spans="2:11" ht="13.5" customHeight="1">
      <c r="B28" s="53"/>
      <c r="C28" s="53"/>
      <c r="D28" s="67"/>
      <c r="F28" s="296" t="s">
        <v>86</v>
      </c>
      <c r="G28" s="346">
        <f aca="true" t="shared" si="3" ref="G28:G35">SUMIF($E$4:$E$23,F28,$J$4:$J$23)</f>
        <v>132000</v>
      </c>
      <c r="H28" s="551">
        <f aca="true" t="shared" si="4" ref="H28:H35">SUMIF($E$4:$E$23,F28,$M$4:$M$23)</f>
        <v>0</v>
      </c>
      <c r="I28" s="551"/>
      <c r="J28" s="551">
        <f t="shared" si="2"/>
        <v>132000</v>
      </c>
      <c r="K28" s="554"/>
    </row>
    <row r="29" spans="2:11" ht="13.5" customHeight="1">
      <c r="B29" s="53"/>
      <c r="C29" s="53"/>
      <c r="D29" s="67"/>
      <c r="F29" s="296" t="s">
        <v>124</v>
      </c>
      <c r="G29" s="346">
        <f t="shared" si="3"/>
        <v>0</v>
      </c>
      <c r="H29" s="551">
        <f t="shared" si="4"/>
        <v>0</v>
      </c>
      <c r="I29" s="551"/>
      <c r="J29" s="551">
        <f t="shared" si="2"/>
        <v>0</v>
      </c>
      <c r="K29" s="554"/>
    </row>
    <row r="30" spans="2:11" ht="13.5" customHeight="1">
      <c r="B30" s="53"/>
      <c r="C30" s="53"/>
      <c r="D30" s="67"/>
      <c r="F30" s="296" t="s">
        <v>125</v>
      </c>
      <c r="G30" s="346">
        <f t="shared" si="3"/>
        <v>0</v>
      </c>
      <c r="H30" s="551">
        <f t="shared" si="4"/>
        <v>0</v>
      </c>
      <c r="I30" s="551"/>
      <c r="J30" s="551">
        <f t="shared" si="2"/>
        <v>0</v>
      </c>
      <c r="K30" s="554"/>
    </row>
    <row r="31" spans="2:11" ht="13.5" customHeight="1">
      <c r="B31" s="53"/>
      <c r="C31" s="53"/>
      <c r="D31" s="67"/>
      <c r="F31" s="296" t="s">
        <v>87</v>
      </c>
      <c r="G31" s="346">
        <f t="shared" si="3"/>
        <v>120000</v>
      </c>
      <c r="H31" s="551">
        <f t="shared" si="4"/>
        <v>0</v>
      </c>
      <c r="I31" s="551"/>
      <c r="J31" s="551">
        <f t="shared" si="2"/>
        <v>120000</v>
      </c>
      <c r="K31" s="554"/>
    </row>
    <row r="32" spans="2:11" ht="13.5" customHeight="1">
      <c r="B32" s="53"/>
      <c r="C32" s="53"/>
      <c r="D32" s="67"/>
      <c r="F32" s="296" t="s">
        <v>88</v>
      </c>
      <c r="G32" s="346">
        <f t="shared" si="3"/>
        <v>0</v>
      </c>
      <c r="H32" s="551">
        <f t="shared" si="4"/>
        <v>0</v>
      </c>
      <c r="I32" s="551"/>
      <c r="J32" s="551">
        <f t="shared" si="2"/>
        <v>0</v>
      </c>
      <c r="K32" s="554"/>
    </row>
    <row r="33" spans="2:11" ht="13.5" customHeight="1">
      <c r="B33" s="53"/>
      <c r="C33" s="53"/>
      <c r="D33" s="67"/>
      <c r="F33" s="296" t="s">
        <v>89</v>
      </c>
      <c r="G33" s="346">
        <f t="shared" si="3"/>
        <v>0</v>
      </c>
      <c r="H33" s="551">
        <f t="shared" si="4"/>
        <v>0</v>
      </c>
      <c r="I33" s="551"/>
      <c r="J33" s="551">
        <f t="shared" si="2"/>
        <v>0</v>
      </c>
      <c r="K33" s="554"/>
    </row>
    <row r="34" spans="2:11" ht="13.5" customHeight="1">
      <c r="B34" s="53"/>
      <c r="C34" s="53"/>
      <c r="D34" s="67"/>
      <c r="F34" s="296" t="s">
        <v>90</v>
      </c>
      <c r="G34" s="346">
        <f t="shared" si="3"/>
        <v>0</v>
      </c>
      <c r="H34" s="551">
        <f t="shared" si="4"/>
        <v>0</v>
      </c>
      <c r="I34" s="551"/>
      <c r="J34" s="551">
        <f t="shared" si="2"/>
        <v>0</v>
      </c>
      <c r="K34" s="554"/>
    </row>
    <row r="35" spans="2:11" ht="13.5" customHeight="1" thickBot="1">
      <c r="B35" s="53"/>
      <c r="C35" s="53"/>
      <c r="D35" s="67"/>
      <c r="F35" s="421" t="s">
        <v>137</v>
      </c>
      <c r="G35" s="423">
        <f t="shared" si="3"/>
        <v>0</v>
      </c>
      <c r="H35" s="595">
        <f t="shared" si="4"/>
        <v>0</v>
      </c>
      <c r="I35" s="595"/>
      <c r="J35" s="595">
        <f t="shared" si="2"/>
        <v>0</v>
      </c>
      <c r="K35" s="596"/>
    </row>
    <row r="36" spans="2:11" ht="13.5" customHeight="1" thickBot="1" thickTop="1">
      <c r="B36" s="53"/>
      <c r="C36" s="53"/>
      <c r="D36" s="47"/>
      <c r="F36" s="419" t="s">
        <v>15</v>
      </c>
      <c r="G36" s="355">
        <f>SUM(G27:G35)</f>
        <v>337000</v>
      </c>
      <c r="H36" s="597">
        <f>SUM(H27:H35)</f>
        <v>0</v>
      </c>
      <c r="I36" s="597"/>
      <c r="J36" s="597">
        <f>SUM(J27:J35)</f>
        <v>337000</v>
      </c>
      <c r="K36" s="598"/>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9" t="s">
        <v>14</v>
      </c>
      <c r="I1" s="519"/>
      <c r="J1" s="519"/>
      <c r="K1" s="519"/>
    </row>
    <row r="2" spans="8:11" s="1" customFormat="1" ht="18" customHeight="1">
      <c r="H2" s="519" t="s">
        <v>7</v>
      </c>
      <c r="I2" s="519"/>
      <c r="J2" s="519"/>
      <c r="K2" s="519"/>
    </row>
    <row r="3" s="1" customFormat="1" ht="18" customHeight="1">
      <c r="K3" s="2"/>
    </row>
    <row r="4" spans="8:11" s="1" customFormat="1" ht="18" customHeight="1">
      <c r="H4" s="520" t="s">
        <v>6</v>
      </c>
      <c r="I4" s="520"/>
      <c r="J4" s="520"/>
      <c r="K4" s="520"/>
    </row>
    <row r="5" spans="8:11" s="1" customFormat="1" ht="18" customHeight="1">
      <c r="H5" s="520" t="s">
        <v>144</v>
      </c>
      <c r="I5" s="520"/>
      <c r="J5" s="520"/>
      <c r="K5" s="520"/>
    </row>
    <row r="6" spans="1:11" s="1" customFormat="1" ht="18" customHeight="1">
      <c r="A6" s="3" t="s">
        <v>2</v>
      </c>
      <c r="H6" s="4"/>
      <c r="K6" s="11"/>
    </row>
    <row r="7" spans="1:11" s="1" customFormat="1" ht="18" customHeight="1">
      <c r="A7" s="4"/>
      <c r="H7" s="520" t="s">
        <v>3</v>
      </c>
      <c r="I7" s="520"/>
      <c r="J7" s="520"/>
      <c r="K7" s="520"/>
    </row>
    <row r="8" spans="1:11" s="1" customFormat="1" ht="18" customHeight="1">
      <c r="A8" s="4"/>
      <c r="H8" s="520" t="s">
        <v>4</v>
      </c>
      <c r="I8" s="520"/>
      <c r="J8" s="520"/>
      <c r="K8" s="520"/>
    </row>
    <row r="9" spans="1:11" s="1" customFormat="1" ht="42" customHeight="1">
      <c r="A9" s="4"/>
      <c r="H9" s="2"/>
      <c r="K9" s="46"/>
    </row>
    <row r="10" spans="1:11" ht="24" customHeight="1">
      <c r="A10" s="522" t="s">
        <v>267</v>
      </c>
      <c r="B10" s="522"/>
      <c r="C10" s="522"/>
      <c r="D10" s="522"/>
      <c r="E10" s="522"/>
      <c r="F10" s="522"/>
      <c r="G10" s="522"/>
      <c r="H10" s="522"/>
      <c r="I10" s="522"/>
      <c r="J10" s="522"/>
      <c r="K10" s="522"/>
    </row>
    <row r="11" spans="1:11" ht="24" customHeight="1">
      <c r="A11" s="523"/>
      <c r="B11" s="523"/>
      <c r="C11" s="523"/>
      <c r="D11" s="523"/>
      <c r="E11" s="523"/>
      <c r="F11" s="523"/>
      <c r="G11" s="523"/>
      <c r="H11" s="523"/>
      <c r="I11" s="523"/>
      <c r="J11" s="523"/>
      <c r="K11" s="52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4" t="s">
        <v>84</v>
      </c>
      <c r="B14" s="525"/>
      <c r="C14" s="526"/>
      <c r="D14" s="527">
        <f>'1-1'!D14:F14</f>
        <v>1190000</v>
      </c>
      <c r="E14" s="528"/>
      <c r="F14" s="529"/>
      <c r="G14" s="593"/>
      <c r="H14" s="594"/>
      <c r="I14" s="594"/>
      <c r="J14" s="594"/>
      <c r="K14" s="97">
        <f>'1-1'!K14</f>
        <v>0</v>
      </c>
    </row>
    <row r="15" spans="1:11" ht="39" customHeight="1" thickBot="1">
      <c r="A15" s="19"/>
      <c r="B15" s="18" t="s">
        <v>8</v>
      </c>
      <c r="C15" s="17" t="s">
        <v>9</v>
      </c>
      <c r="D15" s="16" t="s">
        <v>123</v>
      </c>
      <c r="E15" s="16" t="s">
        <v>122</v>
      </c>
      <c r="F15" s="17" t="s">
        <v>10</v>
      </c>
      <c r="G15" s="17" t="s">
        <v>11</v>
      </c>
      <c r="H15" s="441" t="s">
        <v>248</v>
      </c>
      <c r="I15" s="16" t="s">
        <v>12</v>
      </c>
      <c r="J15" s="440" t="s">
        <v>254</v>
      </c>
      <c r="K15" s="23" t="s">
        <v>15</v>
      </c>
    </row>
    <row r="16" spans="1:11" ht="39" customHeight="1" thickTop="1">
      <c r="A16" s="21" t="s">
        <v>102</v>
      </c>
      <c r="B16" s="427">
        <f>'1-1'!B21</f>
        <v>85000</v>
      </c>
      <c r="C16" s="320">
        <f>'1-1'!C21</f>
        <v>201360</v>
      </c>
      <c r="D16" s="320">
        <f>'1-1'!D21</f>
        <v>425870</v>
      </c>
      <c r="E16" s="320">
        <f>'1-1'!E21</f>
        <v>0</v>
      </c>
      <c r="F16" s="320">
        <f>'1-1'!F21</f>
        <v>120000</v>
      </c>
      <c r="G16" s="320">
        <f>'1-1'!G21</f>
        <v>80000</v>
      </c>
      <c r="H16" s="320">
        <f>'1-1'!H21</f>
        <v>0</v>
      </c>
      <c r="I16" s="320">
        <f>'1-1'!I21</f>
        <v>0</v>
      </c>
      <c r="J16" s="428">
        <f>'1-1'!J21</f>
        <v>59630</v>
      </c>
      <c r="K16" s="429">
        <f aca="true" t="shared" si="0" ref="K16:K22">SUM(B16:J16)</f>
        <v>971860</v>
      </c>
    </row>
    <row r="17" spans="1:11" ht="39" customHeight="1">
      <c r="A17" s="21" t="s">
        <v>16</v>
      </c>
      <c r="B17" s="427">
        <f>'随時②-2'!G38</f>
        <v>0</v>
      </c>
      <c r="C17" s="320">
        <f>'随時②-2'!G39</f>
        <v>0</v>
      </c>
      <c r="D17" s="320">
        <f>'随時②-2'!G40</f>
        <v>0</v>
      </c>
      <c r="E17" s="320">
        <f>'随時②-2'!G41</f>
        <v>0</v>
      </c>
      <c r="F17" s="320">
        <f>'随時②-2'!G42</f>
        <v>0</v>
      </c>
      <c r="G17" s="320">
        <f>'随時②-2'!G43</f>
        <v>0</v>
      </c>
      <c r="H17" s="320">
        <f>'随時②-2'!G44</f>
        <v>0</v>
      </c>
      <c r="I17" s="320">
        <f>'随時②-2'!G45</f>
        <v>0</v>
      </c>
      <c r="J17" s="428">
        <f>'随時②-2'!G46</f>
        <v>0</v>
      </c>
      <c r="K17" s="429">
        <f t="shared" si="0"/>
        <v>0</v>
      </c>
    </row>
    <row r="18" spans="1:11" ht="39" customHeight="1" thickBot="1">
      <c r="A18" s="34" t="s">
        <v>177</v>
      </c>
      <c r="B18" s="430">
        <f>'随時②-2'!H38</f>
        <v>0</v>
      </c>
      <c r="C18" s="431">
        <f>'随時②-2'!H39</f>
        <v>0</v>
      </c>
      <c r="D18" s="431">
        <f>'随時②-2'!H40</f>
        <v>0</v>
      </c>
      <c r="E18" s="431">
        <f>'随時②-2'!H41</f>
        <v>0</v>
      </c>
      <c r="F18" s="431">
        <f>'随時②-2'!H42</f>
        <v>0</v>
      </c>
      <c r="G18" s="431">
        <f>'随時②-2'!H43</f>
        <v>0</v>
      </c>
      <c r="H18" s="431">
        <f>'随時②-2'!H44</f>
        <v>0</v>
      </c>
      <c r="I18" s="431">
        <f>'随時②-2'!H45</f>
        <v>0</v>
      </c>
      <c r="J18" s="432">
        <f>'随時②-2'!H46</f>
        <v>0</v>
      </c>
      <c r="K18" s="433">
        <f t="shared" si="0"/>
        <v>0</v>
      </c>
    </row>
    <row r="19" spans="1:11" ht="39" customHeight="1" thickBot="1" thickTop="1">
      <c r="A19" s="35" t="s">
        <v>110</v>
      </c>
      <c r="B19" s="444">
        <f>B17-B18</f>
        <v>0</v>
      </c>
      <c r="C19" s="444">
        <f aca="true" t="shared" si="1" ref="C19:J19">C17-C18</f>
        <v>0</v>
      </c>
      <c r="D19" s="444">
        <f t="shared" si="1"/>
        <v>0</v>
      </c>
      <c r="E19" s="444">
        <f t="shared" si="1"/>
        <v>0</v>
      </c>
      <c r="F19" s="444">
        <f t="shared" si="1"/>
        <v>0</v>
      </c>
      <c r="G19" s="444">
        <f t="shared" si="1"/>
        <v>0</v>
      </c>
      <c r="H19" s="444">
        <f t="shared" si="1"/>
        <v>0</v>
      </c>
      <c r="I19" s="444">
        <f t="shared" si="1"/>
        <v>0</v>
      </c>
      <c r="J19" s="444">
        <f t="shared" si="1"/>
        <v>0</v>
      </c>
      <c r="K19" s="445">
        <f t="shared" si="0"/>
        <v>0</v>
      </c>
    </row>
    <row r="20" spans="1:11" ht="39" customHeight="1" thickTop="1">
      <c r="A20" s="30" t="s">
        <v>164</v>
      </c>
      <c r="B20" s="223">
        <f>SUM(B16:B17)</f>
        <v>85000</v>
      </c>
      <c r="C20" s="223">
        <f aca="true" t="shared" si="2" ref="C20:J20">SUM(C16:C17)</f>
        <v>201360</v>
      </c>
      <c r="D20" s="223">
        <f t="shared" si="2"/>
        <v>425870</v>
      </c>
      <c r="E20" s="223">
        <f t="shared" si="2"/>
        <v>0</v>
      </c>
      <c r="F20" s="223">
        <f t="shared" si="2"/>
        <v>120000</v>
      </c>
      <c r="G20" s="223">
        <f t="shared" si="2"/>
        <v>80000</v>
      </c>
      <c r="H20" s="223">
        <f t="shared" si="2"/>
        <v>0</v>
      </c>
      <c r="I20" s="223">
        <f t="shared" si="2"/>
        <v>0</v>
      </c>
      <c r="J20" s="223">
        <f t="shared" si="2"/>
        <v>59630</v>
      </c>
      <c r="K20" s="426">
        <f t="shared" si="0"/>
        <v>971860</v>
      </c>
    </row>
    <row r="21" spans="1:11" ht="39" customHeight="1">
      <c r="A21" s="21" t="s">
        <v>165</v>
      </c>
      <c r="B21" s="446">
        <f>'1-1'!B22</f>
        <v>0</v>
      </c>
      <c r="C21" s="446">
        <f>'1-1'!C22</f>
        <v>0</v>
      </c>
      <c r="D21" s="446">
        <f>'1-1'!D22</f>
        <v>0</v>
      </c>
      <c r="E21" s="446">
        <f>'1-1'!E22</f>
        <v>0</v>
      </c>
      <c r="F21" s="446">
        <f>'1-1'!F22</f>
        <v>0</v>
      </c>
      <c r="G21" s="446">
        <f>'1-1'!G22</f>
        <v>0</v>
      </c>
      <c r="H21" s="446">
        <f>'1-1'!H22</f>
        <v>0</v>
      </c>
      <c r="I21" s="446">
        <f>'1-1'!I22</f>
        <v>0</v>
      </c>
      <c r="J21" s="446">
        <f>'1-1'!J22</f>
        <v>0</v>
      </c>
      <c r="K21" s="429">
        <f t="shared" si="0"/>
        <v>0</v>
      </c>
    </row>
    <row r="22" spans="1:11" ht="39" customHeight="1" thickBot="1">
      <c r="A22" s="22" t="s">
        <v>163</v>
      </c>
      <c r="B22" s="219">
        <f>SUM(B20:B21)</f>
        <v>85000</v>
      </c>
      <c r="C22" s="219">
        <f aca="true" t="shared" si="3" ref="C22:J22">SUM(C20:C21)</f>
        <v>201360</v>
      </c>
      <c r="D22" s="219">
        <f t="shared" si="3"/>
        <v>425870</v>
      </c>
      <c r="E22" s="219">
        <f t="shared" si="3"/>
        <v>0</v>
      </c>
      <c r="F22" s="219">
        <f t="shared" si="3"/>
        <v>120000</v>
      </c>
      <c r="G22" s="219">
        <f t="shared" si="3"/>
        <v>80000</v>
      </c>
      <c r="H22" s="219">
        <f t="shared" si="3"/>
        <v>0</v>
      </c>
      <c r="I22" s="219">
        <f t="shared" si="3"/>
        <v>0</v>
      </c>
      <c r="J22" s="219">
        <f t="shared" si="3"/>
        <v>59630</v>
      </c>
      <c r="K22" s="222">
        <f t="shared" si="0"/>
        <v>971860</v>
      </c>
    </row>
    <row r="23" spans="1:11" ht="39" customHeight="1" thickBot="1">
      <c r="A23" s="32" t="s">
        <v>104</v>
      </c>
      <c r="B23" s="629" t="s">
        <v>135</v>
      </c>
      <c r="C23" s="627"/>
      <c r="D23" s="627"/>
      <c r="E23" s="627"/>
      <c r="F23" s="627"/>
      <c r="G23" s="627"/>
      <c r="H23" s="627"/>
      <c r="I23" s="627"/>
      <c r="J23" s="627"/>
      <c r="K23" s="628"/>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0" t="s">
        <v>145</v>
      </c>
      <c r="E3" s="96" t="s">
        <v>0</v>
      </c>
      <c r="F3" s="96" t="s">
        <v>196</v>
      </c>
      <c r="G3" s="96" t="s">
        <v>91</v>
      </c>
      <c r="H3" s="467" t="s">
        <v>245</v>
      </c>
      <c r="I3" s="96" t="s">
        <v>92</v>
      </c>
      <c r="J3" s="96" t="s">
        <v>93</v>
      </c>
      <c r="K3" s="227" t="s">
        <v>111</v>
      </c>
      <c r="L3" s="401" t="s">
        <v>107</v>
      </c>
    </row>
    <row r="4" spans="1:13" ht="13.5" customHeight="1">
      <c r="A4" s="91"/>
      <c r="B4" s="67"/>
      <c r="C4" s="67"/>
      <c r="D4" s="402"/>
      <c r="E4" s="314">
        <f>IF($D4="","",IF($D4&lt;=100,VLOOKUP($D4,'1-2'!$D$4:$L$103,2),VLOOKUP($D4,'随時①-2'!$D$4:$L$23,2)))</f>
      </c>
      <c r="F4" s="314">
        <f>IF($D4="","",IF($D4&lt;=100,VLOOKUP($D4,'1-2'!$D$4:$L$103,3),VLOOKUP($D4,'随時①-2'!$D$4:$L$23,3)))</f>
      </c>
      <c r="G4" s="224">
        <f>IF($D4="","",IF($D4&lt;=100,VLOOKUP($D4,'1-2'!$D$4:$L$103,4),VLOOKUP($D4,'随時①-2'!$D$4:$L$23,4)))</f>
      </c>
      <c r="H4" s="315">
        <f>IF($D4="","",IF($D4&lt;=100,VLOOKUP($D4,'1-2'!$D$4:$L$103,5),VLOOKUP($D4,'随時①-2'!$D$4:$L$23,5)))</f>
      </c>
      <c r="I4" s="315">
        <f>IF($D4="","",IF($D4&lt;=100,VLOOKUP($D4,'1-2'!$D$4:$L$103,6),VLOOKUP($D4,'随時①-2'!$D$4:$L$23,6)))</f>
      </c>
      <c r="J4" s="224">
        <f>IF($D4="","",IF($D4&lt;=100,VLOOKUP($D4,'1-2'!$D$4:$L$103,7),VLOOKUP($D4,'随時①-2'!$D$4:$L$23,7)))</f>
      </c>
      <c r="K4" s="403">
        <f>IF($D4="","",IF($D4&lt;=100,VLOOKUP($D4,'1-2'!$D$4:$L$103,8),VLOOKUP($D4,'随時①-2'!$D$4:$L$23,8)))</f>
      </c>
      <c r="L4" s="404">
        <f>IF($D4="","",IF($D4&lt;=100,VLOOKUP($D4,'1-2'!$D$4:$L$103,9),VLOOKUP($D4,'随時①-2'!$D$4:$L$23,9)))</f>
      </c>
      <c r="M4" s="5">
        <f aca="true" t="shared" si="0" ref="M4:M17">IF(K4="◎",J4,"")</f>
      </c>
    </row>
    <row r="5" spans="1:13" ht="14.25">
      <c r="A5" s="91"/>
      <c r="B5" s="67"/>
      <c r="C5" s="67"/>
      <c r="D5" s="405"/>
      <c r="E5" s="314">
        <f>IF($D5="","",IF($D5&lt;=100,VLOOKUP($D5,'1-2'!$D$4:$L$103,2),VLOOKUP($D5,'随時①-2'!$D$4:$L$23,2)))</f>
      </c>
      <c r="F5" s="314">
        <f>IF($D5="","",IF($D5&lt;=100,VLOOKUP($D5,'1-2'!$D$4:$L$103,3),VLOOKUP($D5,'随時①-2'!$D$4:$L$23,3)))</f>
      </c>
      <c r="G5" s="224">
        <f>IF($D5="","",IF($D5&lt;=100,VLOOKUP($D5,'1-2'!$D$4:$L$103,4),VLOOKUP($D5,'随時①-2'!$D$4:$L$23,4)))</f>
      </c>
      <c r="H5" s="315">
        <f>IF($D5="","",IF($D5&lt;=100,VLOOKUP($D5,'1-2'!$D$4:$L$103,5),VLOOKUP($D5,'随時①-2'!$D$4:$L$23,5)))</f>
      </c>
      <c r="I5" s="315">
        <f>IF($D5="","",IF($D5&lt;=100,VLOOKUP($D5,'1-2'!$D$4:$L$103,6),VLOOKUP($D5,'随時①-2'!$D$4:$L$23,6)))</f>
      </c>
      <c r="J5" s="224">
        <f>IF($D5="","",IF($D5&lt;=100,VLOOKUP($D5,'1-2'!$D$4:$L$103,7),VLOOKUP($D5,'随時①-2'!$D$4:$L$23,7)))</f>
      </c>
      <c r="K5" s="403">
        <f>IF($D5="","",IF($D5&lt;=100,VLOOKUP($D5,'1-2'!$D$4:$L$103,8),VLOOKUP($D5,'随時①-2'!$D$4:$L$23,8)))</f>
      </c>
      <c r="L5" s="404">
        <f>IF($D5="","",IF($D5&lt;=100,VLOOKUP($D5,'1-2'!$D$4:$L$103,9),VLOOKUP($D5,'随時①-2'!$D$4:$L$23,9)))</f>
      </c>
      <c r="M5" s="5">
        <f t="shared" si="0"/>
      </c>
    </row>
    <row r="6" spans="1:13" ht="14.25">
      <c r="A6" s="91"/>
      <c r="B6" s="67"/>
      <c r="C6" s="67"/>
      <c r="D6" s="405"/>
      <c r="E6" s="314">
        <f>IF($D6="","",IF($D6&lt;=100,VLOOKUP($D6,'1-2'!$D$4:$L$103,2),VLOOKUP($D6,'随時①-2'!$D$4:$L$23,2)))</f>
      </c>
      <c r="F6" s="314">
        <f>IF($D6="","",IF($D6&lt;=100,VLOOKUP($D6,'1-2'!$D$4:$L$103,3),VLOOKUP($D6,'随時①-2'!$D$4:$L$23,3)))</f>
      </c>
      <c r="G6" s="224">
        <f>IF($D6="","",IF($D6&lt;=100,VLOOKUP($D6,'1-2'!$D$4:$L$103,4),VLOOKUP($D6,'随時①-2'!$D$4:$L$23,4)))</f>
      </c>
      <c r="H6" s="315">
        <f>IF($D6="","",IF($D6&lt;=100,VLOOKUP($D6,'1-2'!$D$4:$L$103,5),VLOOKUP($D6,'随時①-2'!$D$4:$L$23,5)))</f>
      </c>
      <c r="I6" s="315">
        <f>IF($D6="","",IF($D6&lt;=100,VLOOKUP($D6,'1-2'!$D$4:$L$103,6),VLOOKUP($D6,'随時①-2'!$D$4:$L$23,6)))</f>
      </c>
      <c r="J6" s="224">
        <f>IF($D6="","",IF($D6&lt;=100,VLOOKUP($D6,'1-2'!$D$4:$L$103,7),VLOOKUP($D6,'随時①-2'!$D$4:$L$23,7)))</f>
      </c>
      <c r="K6" s="403">
        <f>IF($D6="","",IF($D6&lt;=100,VLOOKUP($D6,'1-2'!$D$4:$L$103,8),VLOOKUP($D6,'随時①-2'!$D$4:$L$23,8)))</f>
      </c>
      <c r="L6" s="404">
        <f>IF($D6="","",IF($D6&lt;=100,VLOOKUP($D6,'1-2'!$D$4:$L$103,9),VLOOKUP($D6,'随時①-2'!$D$4:$L$23,9)))</f>
      </c>
      <c r="M6" s="5">
        <f t="shared" si="0"/>
      </c>
    </row>
    <row r="7" spans="1:13" ht="14.25">
      <c r="A7" s="91"/>
      <c r="B7" s="67"/>
      <c r="C7" s="67"/>
      <c r="D7" s="405"/>
      <c r="E7" s="314">
        <f>IF($D7="","",IF($D7&lt;=100,VLOOKUP($D7,'1-2'!$D$4:$L$103,2),VLOOKUP($D7,'随時①-2'!$D$4:$L$23,2)))</f>
      </c>
      <c r="F7" s="314">
        <f>IF($D7="","",IF($D7&lt;=100,VLOOKUP($D7,'1-2'!$D$4:$L$103,3),VLOOKUP($D7,'随時①-2'!$D$4:$L$23,3)))</f>
      </c>
      <c r="G7" s="224">
        <f>IF($D7="","",IF($D7&lt;=100,VLOOKUP($D7,'1-2'!$D$4:$L$103,4),VLOOKUP($D7,'随時①-2'!$D$4:$L$23,4)))</f>
      </c>
      <c r="H7" s="315">
        <f>IF($D7="","",IF($D7&lt;=100,VLOOKUP($D7,'1-2'!$D$4:$L$103,5),VLOOKUP($D7,'随時①-2'!$D$4:$L$23,5)))</f>
      </c>
      <c r="I7" s="315">
        <f>IF($D7="","",IF($D7&lt;=100,VLOOKUP($D7,'1-2'!$D$4:$L$103,6),VLOOKUP($D7,'随時①-2'!$D$4:$L$23,6)))</f>
      </c>
      <c r="J7" s="224">
        <f>IF($D7="","",IF($D7&lt;=100,VLOOKUP($D7,'1-2'!$D$4:$L$103,7),VLOOKUP($D7,'随時①-2'!$D$4:$L$23,7)))</f>
      </c>
      <c r="K7" s="403">
        <f>IF($D7="","",IF($D7&lt;=100,VLOOKUP($D7,'1-2'!$D$4:$L$103,8),VLOOKUP($D7,'随時①-2'!$D$4:$L$23,8)))</f>
      </c>
      <c r="L7" s="404">
        <f>IF($D7="","",IF($D7&lt;=100,VLOOKUP($D7,'1-2'!$D$4:$L$103,9),VLOOKUP($D7,'随時①-2'!$D$4:$L$23,9)))</f>
      </c>
      <c r="M7" s="5">
        <f t="shared" si="0"/>
      </c>
    </row>
    <row r="8" spans="1:13" ht="14.25">
      <c r="A8" s="91"/>
      <c r="B8" s="67"/>
      <c r="C8" s="67"/>
      <c r="D8" s="405"/>
      <c r="E8" s="314">
        <f>IF($D8="","",IF($D8&lt;=100,VLOOKUP($D8,'1-2'!$D$4:$L$103,2),VLOOKUP($D8,'随時①-2'!$D$4:$L$23,2)))</f>
      </c>
      <c r="F8" s="314">
        <f>IF($D8="","",IF($D8&lt;=100,VLOOKUP($D8,'1-2'!$D$4:$L$103,3),VLOOKUP($D8,'随時①-2'!$D$4:$L$23,3)))</f>
      </c>
      <c r="G8" s="224">
        <f>IF($D8="","",IF($D8&lt;=100,VLOOKUP($D8,'1-2'!$D$4:$L$103,4),VLOOKUP($D8,'随時①-2'!$D$4:$L$23,4)))</f>
      </c>
      <c r="H8" s="315">
        <f>IF($D8="","",IF($D8&lt;=100,VLOOKUP($D8,'1-2'!$D$4:$L$103,5),VLOOKUP($D8,'随時①-2'!$D$4:$L$23,5)))</f>
      </c>
      <c r="I8" s="315">
        <f>IF($D8="","",IF($D8&lt;=100,VLOOKUP($D8,'1-2'!$D$4:$L$103,6),VLOOKUP($D8,'随時①-2'!$D$4:$L$23,6)))</f>
      </c>
      <c r="J8" s="224">
        <f>IF($D8="","",IF($D8&lt;=100,VLOOKUP($D8,'1-2'!$D$4:$L$103,7),VLOOKUP($D8,'随時①-2'!$D$4:$L$23,7)))</f>
      </c>
      <c r="K8" s="403">
        <f>IF($D8="","",IF($D8&lt;=100,VLOOKUP($D8,'1-2'!$D$4:$L$103,8),VLOOKUP($D8,'随時①-2'!$D$4:$L$23,8)))</f>
      </c>
      <c r="L8" s="404">
        <f>IF($D8="","",IF($D8&lt;=100,VLOOKUP($D8,'1-2'!$D$4:$L$103,9),VLOOKUP($D8,'随時①-2'!$D$4:$L$23,9)))</f>
      </c>
      <c r="M8" s="5">
        <f t="shared" si="0"/>
      </c>
    </row>
    <row r="9" spans="1:13" ht="14.25">
      <c r="A9" s="91"/>
      <c r="B9" s="67"/>
      <c r="C9" s="67"/>
      <c r="D9" s="405"/>
      <c r="E9" s="314">
        <f>IF($D9="","",IF($D9&lt;=100,VLOOKUP($D9,'1-2'!$D$4:$L$103,2),VLOOKUP($D9,'随時①-2'!$D$4:$L$23,2)))</f>
      </c>
      <c r="F9" s="314">
        <f>IF($D9="","",IF($D9&lt;=100,VLOOKUP($D9,'1-2'!$D$4:$L$103,3),VLOOKUP($D9,'随時①-2'!$D$4:$L$23,3)))</f>
      </c>
      <c r="G9" s="224">
        <f>IF($D9="","",IF($D9&lt;=100,VLOOKUP($D9,'1-2'!$D$4:$L$103,4),VLOOKUP($D9,'随時①-2'!$D$4:$L$23,4)))</f>
      </c>
      <c r="H9" s="315">
        <f>IF($D9="","",IF($D9&lt;=100,VLOOKUP($D9,'1-2'!$D$4:$L$103,5),VLOOKUP($D9,'随時①-2'!$D$4:$L$23,5)))</f>
      </c>
      <c r="I9" s="315">
        <f>IF($D9="","",IF($D9&lt;=100,VLOOKUP($D9,'1-2'!$D$4:$L$103,6),VLOOKUP($D9,'随時①-2'!$D$4:$L$23,6)))</f>
      </c>
      <c r="J9" s="224">
        <f>IF($D9="","",IF($D9&lt;=100,VLOOKUP($D9,'1-2'!$D$4:$L$103,7),VLOOKUP($D9,'随時①-2'!$D$4:$L$23,7)))</f>
      </c>
      <c r="K9" s="403">
        <f>IF($D9="","",IF($D9&lt;=100,VLOOKUP($D9,'1-2'!$D$4:$L$103,8),VLOOKUP($D9,'随時①-2'!$D$4:$L$23,8)))</f>
      </c>
      <c r="L9" s="404">
        <f>IF($D9="","",IF($D9&lt;=100,VLOOKUP($D9,'1-2'!$D$4:$L$103,9),VLOOKUP($D9,'随時①-2'!$D$4:$L$23,9)))</f>
      </c>
      <c r="M9" s="5">
        <f t="shared" si="0"/>
      </c>
    </row>
    <row r="10" spans="1:13" ht="14.25">
      <c r="A10" s="91"/>
      <c r="B10" s="67"/>
      <c r="C10" s="67"/>
      <c r="D10" s="405"/>
      <c r="E10" s="314">
        <f>IF($D10="","",IF($D10&lt;=100,VLOOKUP($D10,'1-2'!$D$4:$L$103,2),VLOOKUP($D10,'随時①-2'!$D$4:$L$23,2)))</f>
      </c>
      <c r="F10" s="314">
        <f>IF($D10="","",IF($D10&lt;=100,VLOOKUP($D10,'1-2'!$D$4:$L$103,3),VLOOKUP($D10,'随時①-2'!$D$4:$L$23,3)))</f>
      </c>
      <c r="G10" s="224">
        <f>IF($D10="","",IF($D10&lt;=100,VLOOKUP($D10,'1-2'!$D$4:$L$103,4),VLOOKUP($D10,'随時①-2'!$D$4:$L$23,4)))</f>
      </c>
      <c r="H10" s="315">
        <f>IF($D10="","",IF($D10&lt;=100,VLOOKUP($D10,'1-2'!$D$4:$L$103,5),VLOOKUP($D10,'随時①-2'!$D$4:$L$23,5)))</f>
      </c>
      <c r="I10" s="315">
        <f>IF($D10="","",IF($D10&lt;=100,VLOOKUP($D10,'1-2'!$D$4:$L$103,6),VLOOKUP($D10,'随時①-2'!$D$4:$L$23,6)))</f>
      </c>
      <c r="J10" s="224">
        <f>IF($D10="","",IF($D10&lt;=100,VLOOKUP($D10,'1-2'!$D$4:$L$103,7),VLOOKUP($D10,'随時①-2'!$D$4:$L$23,7)))</f>
      </c>
      <c r="K10" s="403">
        <f>IF($D10="","",IF($D10&lt;=100,VLOOKUP($D10,'1-2'!$D$4:$L$103,8),VLOOKUP($D10,'随時①-2'!$D$4:$L$23,8)))</f>
      </c>
      <c r="L10" s="404">
        <f>IF($D10="","",IF($D10&lt;=100,VLOOKUP($D10,'1-2'!$D$4:$L$103,9),VLOOKUP($D10,'随時①-2'!$D$4:$L$23,9)))</f>
      </c>
      <c r="M10" s="5">
        <f t="shared" si="0"/>
      </c>
    </row>
    <row r="11" spans="1:13" ht="13.5" customHeight="1">
      <c r="A11" s="91"/>
      <c r="B11" s="67"/>
      <c r="C11" s="67"/>
      <c r="D11" s="402"/>
      <c r="E11" s="314">
        <f>IF($D11="","",IF($D11&lt;=100,VLOOKUP($D11,'1-2'!$D$4:$L$103,2),VLOOKUP($D11,'随時①-2'!$D$4:$L$23,2)))</f>
      </c>
      <c r="F11" s="314">
        <f>IF($D11="","",IF($D11&lt;=100,VLOOKUP($D11,'1-2'!$D$4:$L$103,3),VLOOKUP($D11,'随時①-2'!$D$4:$L$23,3)))</f>
      </c>
      <c r="G11" s="224">
        <f>IF($D11="","",IF($D11&lt;=100,VLOOKUP($D11,'1-2'!$D$4:$L$103,4),VLOOKUP($D11,'随時①-2'!$D$4:$L$23,4)))</f>
      </c>
      <c r="H11" s="315">
        <f>IF($D11="","",IF($D11&lt;=100,VLOOKUP($D11,'1-2'!$D$4:$L$103,5),VLOOKUP($D11,'随時①-2'!$D$4:$L$23,5)))</f>
      </c>
      <c r="I11" s="315">
        <f>IF($D11="","",IF($D11&lt;=100,VLOOKUP($D11,'1-2'!$D$4:$L$103,6),VLOOKUP($D11,'随時①-2'!$D$4:$L$23,6)))</f>
      </c>
      <c r="J11" s="224">
        <f>IF($D11="","",IF($D11&lt;=100,VLOOKUP($D11,'1-2'!$D$4:$L$103,7),VLOOKUP($D11,'随時①-2'!$D$4:$L$23,7)))</f>
      </c>
      <c r="K11" s="403">
        <f>IF($D11="","",IF($D11&lt;=100,VLOOKUP($D11,'1-2'!$D$4:$L$103,8),VLOOKUP($D11,'随時①-2'!$D$4:$L$23,8)))</f>
      </c>
      <c r="L11" s="404">
        <f>IF($D11="","",IF($D11&lt;=100,VLOOKUP($D11,'1-2'!$D$4:$L$103,9),VLOOKUP($D11,'随時①-2'!$D$4:$L$23,9)))</f>
      </c>
      <c r="M11" s="5">
        <f t="shared" si="0"/>
      </c>
    </row>
    <row r="12" spans="1:13" ht="14.25">
      <c r="A12" s="91"/>
      <c r="B12" s="67"/>
      <c r="C12" s="67"/>
      <c r="D12" s="405"/>
      <c r="E12" s="314">
        <f>IF($D12="","",IF($D12&lt;=100,VLOOKUP($D12,'1-2'!$D$4:$L$103,2),VLOOKUP($D12,'随時①-2'!$D$4:$L$23,2)))</f>
      </c>
      <c r="F12" s="314">
        <f>IF($D12="","",IF($D12&lt;=100,VLOOKUP($D12,'1-2'!$D$4:$L$103,3),VLOOKUP($D12,'随時①-2'!$D$4:$L$23,3)))</f>
      </c>
      <c r="G12" s="224">
        <f>IF($D12="","",IF($D12&lt;=100,VLOOKUP($D12,'1-2'!$D$4:$L$103,4),VLOOKUP($D12,'随時①-2'!$D$4:$L$23,4)))</f>
      </c>
      <c r="H12" s="315">
        <f>IF($D12="","",IF($D12&lt;=100,VLOOKUP($D12,'1-2'!$D$4:$L$103,5),VLOOKUP($D12,'随時①-2'!$D$4:$L$23,5)))</f>
      </c>
      <c r="I12" s="315">
        <f>IF($D12="","",IF($D12&lt;=100,VLOOKUP($D12,'1-2'!$D$4:$L$103,6),VLOOKUP($D12,'随時①-2'!$D$4:$L$23,6)))</f>
      </c>
      <c r="J12" s="224">
        <f>IF($D12="","",IF($D12&lt;=100,VLOOKUP($D12,'1-2'!$D$4:$L$103,7),VLOOKUP($D12,'随時①-2'!$D$4:$L$23,7)))</f>
      </c>
      <c r="K12" s="403">
        <f>IF($D12="","",IF($D12&lt;=100,VLOOKUP($D12,'1-2'!$D$4:$L$103,8),VLOOKUP($D12,'随時①-2'!$D$4:$L$23,8)))</f>
      </c>
      <c r="L12" s="404">
        <f>IF($D12="","",IF($D12&lt;=100,VLOOKUP($D12,'1-2'!$D$4:$L$103,9),VLOOKUP($D12,'随時①-2'!$D$4:$L$23,9)))</f>
      </c>
      <c r="M12" s="5">
        <f t="shared" si="0"/>
      </c>
    </row>
    <row r="13" spans="1:13" ht="14.25">
      <c r="A13" s="91"/>
      <c r="B13" s="67"/>
      <c r="C13" s="67"/>
      <c r="D13" s="405"/>
      <c r="E13" s="314">
        <f>IF($D13="","",IF($D13&lt;=100,VLOOKUP($D13,'1-2'!$D$4:$L$103,2),VLOOKUP($D13,'随時①-2'!$D$4:$L$23,2)))</f>
      </c>
      <c r="F13" s="314">
        <f>IF($D13="","",IF($D13&lt;=100,VLOOKUP($D13,'1-2'!$D$4:$L$103,3),VLOOKUP($D13,'随時①-2'!$D$4:$L$23,3)))</f>
      </c>
      <c r="G13" s="224">
        <f>IF($D13="","",IF($D13&lt;=100,VLOOKUP($D13,'1-2'!$D$4:$L$103,4),VLOOKUP($D13,'随時①-2'!$D$4:$L$23,4)))</f>
      </c>
      <c r="H13" s="315">
        <f>IF($D13="","",IF($D13&lt;=100,VLOOKUP($D13,'1-2'!$D$4:$L$103,5),VLOOKUP($D13,'随時①-2'!$D$4:$L$23,5)))</f>
      </c>
      <c r="I13" s="315">
        <f>IF($D13="","",IF($D13&lt;=100,VLOOKUP($D13,'1-2'!$D$4:$L$103,6),VLOOKUP($D13,'随時①-2'!$D$4:$L$23,6)))</f>
      </c>
      <c r="J13" s="224">
        <f>IF($D13="","",IF($D13&lt;=100,VLOOKUP($D13,'1-2'!$D$4:$L$103,7),VLOOKUP($D13,'随時①-2'!$D$4:$L$23,7)))</f>
      </c>
      <c r="K13" s="403">
        <f>IF($D13="","",IF($D13&lt;=100,VLOOKUP($D13,'1-2'!$D$4:$L$103,8),VLOOKUP($D13,'随時①-2'!$D$4:$L$23,8)))</f>
      </c>
      <c r="L13" s="404">
        <f>IF($D13="","",IF($D13&lt;=100,VLOOKUP($D13,'1-2'!$D$4:$L$103,9),VLOOKUP($D13,'随時①-2'!$D$4:$L$23,9)))</f>
      </c>
      <c r="M13" s="5">
        <f t="shared" si="0"/>
      </c>
    </row>
    <row r="14" spans="1:13" ht="14.25">
      <c r="A14" s="91"/>
      <c r="B14" s="67"/>
      <c r="C14" s="67"/>
      <c r="D14" s="405"/>
      <c r="E14" s="314">
        <f>IF($D14="","",IF($D14&lt;=100,VLOOKUP($D14,'1-2'!$D$4:$L$103,2),VLOOKUP($D14,'随時①-2'!$D$4:$L$23,2)))</f>
      </c>
      <c r="F14" s="314">
        <f>IF($D14="","",IF($D14&lt;=100,VLOOKUP($D14,'1-2'!$D$4:$L$103,3),VLOOKUP($D14,'随時①-2'!$D$4:$L$23,3)))</f>
      </c>
      <c r="G14" s="224">
        <f>IF($D14="","",IF($D14&lt;=100,VLOOKUP($D14,'1-2'!$D$4:$L$103,4),VLOOKUP($D14,'随時①-2'!$D$4:$L$23,4)))</f>
      </c>
      <c r="H14" s="315">
        <f>IF($D14="","",IF($D14&lt;=100,VLOOKUP($D14,'1-2'!$D$4:$L$103,5),VLOOKUP($D14,'随時①-2'!$D$4:$L$23,5)))</f>
      </c>
      <c r="I14" s="315">
        <f>IF($D14="","",IF($D14&lt;=100,VLOOKUP($D14,'1-2'!$D$4:$L$103,6),VLOOKUP($D14,'随時①-2'!$D$4:$L$23,6)))</f>
      </c>
      <c r="J14" s="224">
        <f>IF($D14="","",IF($D14&lt;=100,VLOOKUP($D14,'1-2'!$D$4:$L$103,7),VLOOKUP($D14,'随時①-2'!$D$4:$L$23,7)))</f>
      </c>
      <c r="K14" s="403">
        <f>IF($D14="","",IF($D14&lt;=100,VLOOKUP($D14,'1-2'!$D$4:$L$103,8),VLOOKUP($D14,'随時①-2'!$D$4:$L$23,8)))</f>
      </c>
      <c r="L14" s="404">
        <f>IF($D14="","",IF($D14&lt;=100,VLOOKUP($D14,'1-2'!$D$4:$L$103,9),VLOOKUP($D14,'随時①-2'!$D$4:$L$23,9)))</f>
      </c>
      <c r="M14" s="5">
        <f t="shared" si="0"/>
      </c>
    </row>
    <row r="15" spans="1:13" ht="14.25">
      <c r="A15" s="91"/>
      <c r="B15" s="67"/>
      <c r="C15" s="67"/>
      <c r="D15" s="405"/>
      <c r="E15" s="314">
        <f>IF($D15="","",IF($D15&lt;=100,VLOOKUP($D15,'1-2'!$D$4:$L$103,2),VLOOKUP($D15,'随時①-2'!$D$4:$L$23,2)))</f>
      </c>
      <c r="F15" s="314">
        <f>IF($D15="","",IF($D15&lt;=100,VLOOKUP($D15,'1-2'!$D$4:$L$103,3),VLOOKUP($D15,'随時①-2'!$D$4:$L$23,3)))</f>
      </c>
      <c r="G15" s="224">
        <f>IF($D15="","",IF($D15&lt;=100,VLOOKUP($D15,'1-2'!$D$4:$L$103,4),VLOOKUP($D15,'随時①-2'!$D$4:$L$23,4)))</f>
      </c>
      <c r="H15" s="315">
        <f>IF($D15="","",IF($D15&lt;=100,VLOOKUP($D15,'1-2'!$D$4:$L$103,5),VLOOKUP($D15,'随時①-2'!$D$4:$L$23,5)))</f>
      </c>
      <c r="I15" s="315">
        <f>IF($D15="","",IF($D15&lt;=100,VLOOKUP($D15,'1-2'!$D$4:$L$103,6),VLOOKUP($D15,'随時①-2'!$D$4:$L$23,6)))</f>
      </c>
      <c r="J15" s="224">
        <f>IF($D15="","",IF($D15&lt;=100,VLOOKUP($D15,'1-2'!$D$4:$L$103,7),VLOOKUP($D15,'随時①-2'!$D$4:$L$23,7)))</f>
      </c>
      <c r="K15" s="403">
        <f>IF($D15="","",IF($D15&lt;=100,VLOOKUP($D15,'1-2'!$D$4:$L$103,8),VLOOKUP($D15,'随時①-2'!$D$4:$L$23,8)))</f>
      </c>
      <c r="L15" s="404">
        <f>IF($D15="","",IF($D15&lt;=100,VLOOKUP($D15,'1-2'!$D$4:$L$103,9),VLOOKUP($D15,'随時①-2'!$D$4:$L$23,9)))</f>
      </c>
      <c r="M15" s="5">
        <f t="shared" si="0"/>
      </c>
    </row>
    <row r="16" spans="1:13" ht="14.25">
      <c r="A16" s="91"/>
      <c r="B16" s="67"/>
      <c r="C16" s="67"/>
      <c r="D16" s="405"/>
      <c r="E16" s="314">
        <f>IF($D16="","",IF($D16&lt;=100,VLOOKUP($D16,'1-2'!$D$4:$L$103,2),VLOOKUP($D16,'随時①-2'!$D$4:$L$23,2)))</f>
      </c>
      <c r="F16" s="314">
        <f>IF($D16="","",IF($D16&lt;=100,VLOOKUP($D16,'1-2'!$D$4:$L$103,3),VLOOKUP($D16,'随時①-2'!$D$4:$L$23,3)))</f>
      </c>
      <c r="G16" s="224">
        <f>IF($D16="","",IF($D16&lt;=100,VLOOKUP($D16,'1-2'!$D$4:$L$103,4),VLOOKUP($D16,'随時①-2'!$D$4:$L$23,4)))</f>
      </c>
      <c r="H16" s="315">
        <f>IF($D16="","",IF($D16&lt;=100,VLOOKUP($D16,'1-2'!$D$4:$L$103,5),VLOOKUP($D16,'随時①-2'!$D$4:$L$23,5)))</f>
      </c>
      <c r="I16" s="315">
        <f>IF($D16="","",IF($D16&lt;=100,VLOOKUP($D16,'1-2'!$D$4:$L$103,6),VLOOKUP($D16,'随時①-2'!$D$4:$L$23,6)))</f>
      </c>
      <c r="J16" s="224">
        <f>IF($D16="","",IF($D16&lt;=100,VLOOKUP($D16,'1-2'!$D$4:$L$103,7),VLOOKUP($D16,'随時①-2'!$D$4:$L$23,7)))</f>
      </c>
      <c r="K16" s="403">
        <f>IF($D16="","",IF($D16&lt;=100,VLOOKUP($D16,'1-2'!$D$4:$L$103,8),VLOOKUP($D16,'随時①-2'!$D$4:$L$23,8)))</f>
      </c>
      <c r="L16" s="404">
        <f>IF($D16="","",IF($D16&lt;=100,VLOOKUP($D16,'1-2'!$D$4:$L$103,9),VLOOKUP($D16,'随時①-2'!$D$4:$L$23,9)))</f>
      </c>
      <c r="M16" s="5">
        <f t="shared" si="0"/>
      </c>
    </row>
    <row r="17" spans="1:13" ht="14.25">
      <c r="A17" s="91"/>
      <c r="B17" s="67"/>
      <c r="C17" s="67"/>
      <c r="D17" s="405"/>
      <c r="E17" s="314">
        <f>IF($D17="","",IF($D17&lt;=100,VLOOKUP($D17,'1-2'!$D$4:$L$103,2),VLOOKUP($D17,'随時①-2'!$D$4:$L$23,2)))</f>
      </c>
      <c r="F17" s="314">
        <f>IF($D17="","",IF($D17&lt;=100,VLOOKUP($D17,'1-2'!$D$4:$L$103,3),VLOOKUP($D17,'随時①-2'!$D$4:$L$23,3)))</f>
      </c>
      <c r="G17" s="224">
        <f>IF($D17="","",IF($D17&lt;=100,VLOOKUP($D17,'1-2'!$D$4:$L$103,4),VLOOKUP($D17,'随時①-2'!$D$4:$L$23,4)))</f>
      </c>
      <c r="H17" s="315">
        <f>IF($D17="","",IF($D17&lt;=100,VLOOKUP($D17,'1-2'!$D$4:$L$103,5),VLOOKUP($D17,'随時①-2'!$D$4:$L$23,5)))</f>
      </c>
      <c r="I17" s="315">
        <f>IF($D17="","",IF($D17&lt;=100,VLOOKUP($D17,'1-2'!$D$4:$L$103,6),VLOOKUP($D17,'随時①-2'!$D$4:$L$23,6)))</f>
      </c>
      <c r="J17" s="224">
        <f>IF($D17="","",IF($D17&lt;=100,VLOOKUP($D17,'1-2'!$D$4:$L$103,7),VLOOKUP($D17,'随時①-2'!$D$4:$L$23,7)))</f>
      </c>
      <c r="K17" s="403">
        <f>IF($D17="","",IF($D17&lt;=100,VLOOKUP($D17,'1-2'!$D$4:$L$103,8),VLOOKUP($D17,'随時①-2'!$D$4:$L$23,8)))</f>
      </c>
      <c r="L17" s="404">
        <f>IF($D17="","",IF($D17&lt;=100,VLOOKUP($D17,'1-2'!$D$4:$L$103,9),VLOOKUP($D17,'随時①-2'!$D$4:$L$23,9)))</f>
      </c>
      <c r="M17" s="5">
        <f t="shared" si="0"/>
      </c>
    </row>
    <row r="18" spans="1:13" ht="15" thickBot="1">
      <c r="A18" s="91"/>
      <c r="B18" s="67"/>
      <c r="C18" s="67"/>
      <c r="D18" s="406"/>
      <c r="E18" s="344">
        <f>IF($D18="","",IF($D18&lt;=100,VLOOKUP($D18,'1-2'!$D$4:$L$103,2),VLOOKUP($D18,'随時①-2'!$D$4:$L$23,2)))</f>
      </c>
      <c r="F18" s="344">
        <f>IF($D18="","",IF($D18&lt;=100,VLOOKUP($D18,'1-2'!$D$4:$L$103,3),VLOOKUP($D18,'随時①-2'!$D$4:$L$23,3)))</f>
      </c>
      <c r="G18" s="407">
        <f>IF($D18="","",IF($D18&lt;=100,VLOOKUP($D18,'1-2'!$D$4:$L$103,4),VLOOKUP($D18,'随時①-2'!$D$4:$L$23,4)))</f>
      </c>
      <c r="H18" s="408">
        <f>IF($D18="","",IF($D18&lt;=100,VLOOKUP($D18,'1-2'!$D$4:$L$103,5),VLOOKUP($D18,'随時①-2'!$D$4:$L$23,5)))</f>
      </c>
      <c r="I18" s="408">
        <f>IF($D18="","",IF($D18&lt;=100,VLOOKUP($D18,'1-2'!$D$4:$L$103,6),VLOOKUP($D18,'随時①-2'!$D$4:$L$23,6)))</f>
      </c>
      <c r="J18" s="407">
        <f>IF($D18="","",IF($D18&lt;=100,VLOOKUP($D18,'1-2'!$D$4:$L$103,7),VLOOKUP($D18,'随時①-2'!$D$4:$L$23,7)))</f>
      </c>
      <c r="K18" s="409">
        <f>IF($D18="","",IF($D18&lt;=100,VLOOKUP($D18,'1-2'!$D$4:$L$103,8),VLOOKUP($D18,'随時①-2'!$D$4:$L$23,8)))</f>
      </c>
      <c r="L18" s="410">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17" t="s">
        <v>140</v>
      </c>
      <c r="B20" s="400" t="s">
        <v>141</v>
      </c>
      <c r="C20" s="94" t="s">
        <v>143</v>
      </c>
      <c r="D20" s="94" t="s">
        <v>146</v>
      </c>
      <c r="E20" s="96" t="s">
        <v>0</v>
      </c>
      <c r="F20" s="96" t="s">
        <v>196</v>
      </c>
      <c r="G20" s="96" t="s">
        <v>91</v>
      </c>
      <c r="H20" s="467" t="s">
        <v>245</v>
      </c>
      <c r="I20" s="96" t="s">
        <v>92</v>
      </c>
      <c r="J20" s="96" t="s">
        <v>93</v>
      </c>
      <c r="K20" s="227" t="s">
        <v>111</v>
      </c>
      <c r="L20" s="401" t="s">
        <v>107</v>
      </c>
    </row>
    <row r="21" spans="1:13" ht="14.25">
      <c r="A21" s="359"/>
      <c r="B21" s="241"/>
      <c r="C21" s="261"/>
      <c r="D21" s="393">
        <v>201</v>
      </c>
      <c r="E21" s="274"/>
      <c r="F21" s="274"/>
      <c r="G21" s="275"/>
      <c r="H21" s="276"/>
      <c r="I21" s="276"/>
      <c r="J21" s="394">
        <f>G21*H21*I21</f>
        <v>0</v>
      </c>
      <c r="K21" s="277"/>
      <c r="L21" s="278"/>
      <c r="M21" s="5">
        <f aca="true" t="shared" si="1" ref="M21:M35">IF(K21="◎",J21,"")</f>
      </c>
    </row>
    <row r="22" spans="1:13" ht="14.25">
      <c r="A22" s="250"/>
      <c r="B22" s="251"/>
      <c r="C22" s="252"/>
      <c r="D22" s="395">
        <v>202</v>
      </c>
      <c r="E22" s="274"/>
      <c r="F22" s="255"/>
      <c r="G22" s="256"/>
      <c r="H22" s="257"/>
      <c r="I22" s="257"/>
      <c r="J22" s="258">
        <f>G22*H22*I22</f>
        <v>0</v>
      </c>
      <c r="K22" s="259"/>
      <c r="L22" s="260"/>
      <c r="M22" s="5">
        <f t="shared" si="1"/>
      </c>
    </row>
    <row r="23" spans="1:13" ht="14.25">
      <c r="A23" s="250"/>
      <c r="B23" s="251"/>
      <c r="C23" s="252"/>
      <c r="D23" s="395">
        <v>203</v>
      </c>
      <c r="E23" s="274"/>
      <c r="F23" s="255"/>
      <c r="G23" s="256"/>
      <c r="H23" s="257"/>
      <c r="I23" s="257"/>
      <c r="J23" s="258">
        <f aca="true" t="shared" si="2" ref="J23:J35">G23*H23*I23</f>
        <v>0</v>
      </c>
      <c r="K23" s="259"/>
      <c r="L23" s="260"/>
      <c r="M23" s="5">
        <f t="shared" si="1"/>
      </c>
    </row>
    <row r="24" spans="1:13" ht="14.25">
      <c r="A24" s="250"/>
      <c r="B24" s="251"/>
      <c r="C24" s="252"/>
      <c r="D24" s="395">
        <v>204</v>
      </c>
      <c r="E24" s="274"/>
      <c r="F24" s="255"/>
      <c r="G24" s="256"/>
      <c r="H24" s="257"/>
      <c r="I24" s="257"/>
      <c r="J24" s="258">
        <f t="shared" si="2"/>
        <v>0</v>
      </c>
      <c r="K24" s="259"/>
      <c r="L24" s="260"/>
      <c r="M24" s="5">
        <f t="shared" si="1"/>
      </c>
    </row>
    <row r="25" spans="1:13" ht="14.25">
      <c r="A25" s="250"/>
      <c r="B25" s="251"/>
      <c r="C25" s="252"/>
      <c r="D25" s="395">
        <v>205</v>
      </c>
      <c r="E25" s="274"/>
      <c r="F25" s="255"/>
      <c r="G25" s="256"/>
      <c r="H25" s="257"/>
      <c r="I25" s="257"/>
      <c r="J25" s="258">
        <f t="shared" si="2"/>
        <v>0</v>
      </c>
      <c r="K25" s="259"/>
      <c r="L25" s="260"/>
      <c r="M25" s="5">
        <f t="shared" si="1"/>
      </c>
    </row>
    <row r="26" spans="1:13" ht="14.25">
      <c r="A26" s="250"/>
      <c r="B26" s="251"/>
      <c r="C26" s="252"/>
      <c r="D26" s="395">
        <v>206</v>
      </c>
      <c r="E26" s="274"/>
      <c r="F26" s="255"/>
      <c r="G26" s="256"/>
      <c r="H26" s="257"/>
      <c r="I26" s="257"/>
      <c r="J26" s="258">
        <f t="shared" si="2"/>
        <v>0</v>
      </c>
      <c r="K26" s="259"/>
      <c r="L26" s="260"/>
      <c r="M26" s="5">
        <f t="shared" si="1"/>
      </c>
    </row>
    <row r="27" spans="1:13" ht="14.25">
      <c r="A27" s="250"/>
      <c r="B27" s="251"/>
      <c r="C27" s="252"/>
      <c r="D27" s="395">
        <v>207</v>
      </c>
      <c r="E27" s="274"/>
      <c r="F27" s="255"/>
      <c r="G27" s="256"/>
      <c r="H27" s="257"/>
      <c r="I27" s="257"/>
      <c r="J27" s="258">
        <f t="shared" si="2"/>
        <v>0</v>
      </c>
      <c r="K27" s="259"/>
      <c r="L27" s="260"/>
      <c r="M27" s="5">
        <f t="shared" si="1"/>
      </c>
    </row>
    <row r="28" spans="1:13" ht="14.25">
      <c r="A28" s="250"/>
      <c r="B28" s="251"/>
      <c r="C28" s="252"/>
      <c r="D28" s="395">
        <v>208</v>
      </c>
      <c r="E28" s="274"/>
      <c r="F28" s="255"/>
      <c r="G28" s="256"/>
      <c r="H28" s="257"/>
      <c r="I28" s="257"/>
      <c r="J28" s="258">
        <f t="shared" si="2"/>
        <v>0</v>
      </c>
      <c r="K28" s="259"/>
      <c r="L28" s="260"/>
      <c r="M28" s="5">
        <f t="shared" si="1"/>
      </c>
    </row>
    <row r="29" spans="1:13" ht="14.25">
      <c r="A29" s="250"/>
      <c r="B29" s="251"/>
      <c r="C29" s="252"/>
      <c r="D29" s="395">
        <v>209</v>
      </c>
      <c r="E29" s="274"/>
      <c r="F29" s="255"/>
      <c r="G29" s="256"/>
      <c r="H29" s="257"/>
      <c r="I29" s="257"/>
      <c r="J29" s="258">
        <f t="shared" si="2"/>
        <v>0</v>
      </c>
      <c r="K29" s="259"/>
      <c r="L29" s="260"/>
      <c r="M29" s="5">
        <f t="shared" si="1"/>
      </c>
    </row>
    <row r="30" spans="1:13" ht="13.5">
      <c r="A30" s="250"/>
      <c r="B30" s="251"/>
      <c r="C30" s="252"/>
      <c r="D30" s="395">
        <v>210</v>
      </c>
      <c r="E30" s="274"/>
      <c r="F30" s="255"/>
      <c r="G30" s="256"/>
      <c r="H30" s="257"/>
      <c r="I30" s="257"/>
      <c r="J30" s="258">
        <f t="shared" si="2"/>
        <v>0</v>
      </c>
      <c r="K30" s="259"/>
      <c r="L30" s="260"/>
      <c r="M30" s="5">
        <f t="shared" si="1"/>
      </c>
    </row>
    <row r="31" spans="1:13" ht="13.5">
      <c r="A31" s="250"/>
      <c r="B31" s="251"/>
      <c r="C31" s="252"/>
      <c r="D31" s="395">
        <v>211</v>
      </c>
      <c r="E31" s="274"/>
      <c r="F31" s="255"/>
      <c r="G31" s="256"/>
      <c r="H31" s="257"/>
      <c r="I31" s="257"/>
      <c r="J31" s="258">
        <f t="shared" si="2"/>
        <v>0</v>
      </c>
      <c r="K31" s="259"/>
      <c r="L31" s="260"/>
      <c r="M31" s="5">
        <f t="shared" si="1"/>
      </c>
    </row>
    <row r="32" spans="1:13" ht="13.5">
      <c r="A32" s="250"/>
      <c r="B32" s="251"/>
      <c r="C32" s="252"/>
      <c r="D32" s="395">
        <v>212</v>
      </c>
      <c r="E32" s="274"/>
      <c r="F32" s="255"/>
      <c r="G32" s="256"/>
      <c r="H32" s="257"/>
      <c r="I32" s="257"/>
      <c r="J32" s="258">
        <f t="shared" si="2"/>
        <v>0</v>
      </c>
      <c r="K32" s="259"/>
      <c r="L32" s="260"/>
      <c r="M32" s="5">
        <f t="shared" si="1"/>
      </c>
    </row>
    <row r="33" spans="1:13" ht="13.5">
      <c r="A33" s="250"/>
      <c r="B33" s="251"/>
      <c r="C33" s="252"/>
      <c r="D33" s="395">
        <v>213</v>
      </c>
      <c r="E33" s="274"/>
      <c r="F33" s="255"/>
      <c r="G33" s="256"/>
      <c r="H33" s="257"/>
      <c r="I33" s="257"/>
      <c r="J33" s="258">
        <f t="shared" si="2"/>
        <v>0</v>
      </c>
      <c r="K33" s="259"/>
      <c r="L33" s="260"/>
      <c r="M33" s="5">
        <f t="shared" si="1"/>
      </c>
    </row>
    <row r="34" spans="1:13" ht="13.5">
      <c r="A34" s="250"/>
      <c r="B34" s="251"/>
      <c r="C34" s="252"/>
      <c r="D34" s="395">
        <v>214</v>
      </c>
      <c r="E34" s="274"/>
      <c r="F34" s="255"/>
      <c r="G34" s="256"/>
      <c r="H34" s="257"/>
      <c r="I34" s="257"/>
      <c r="J34" s="258">
        <f t="shared" si="2"/>
        <v>0</v>
      </c>
      <c r="K34" s="259"/>
      <c r="L34" s="260"/>
      <c r="M34" s="5">
        <f t="shared" si="1"/>
      </c>
    </row>
    <row r="35" spans="1:13" ht="14.25" thickBot="1">
      <c r="A35" s="389"/>
      <c r="B35" s="396"/>
      <c r="C35" s="397"/>
      <c r="D35" s="398">
        <v>215</v>
      </c>
      <c r="E35" s="287"/>
      <c r="F35" s="287"/>
      <c r="G35" s="288"/>
      <c r="H35" s="289"/>
      <c r="I35" s="289"/>
      <c r="J35" s="290">
        <f t="shared" si="2"/>
        <v>0</v>
      </c>
      <c r="K35" s="399"/>
      <c r="L35" s="292"/>
      <c r="M35" s="5">
        <f t="shared" si="1"/>
      </c>
    </row>
    <row r="36" spans="1:7" ht="24" customHeight="1" thickBot="1">
      <c r="A36" s="53"/>
      <c r="B36" s="53"/>
      <c r="C36" s="53"/>
      <c r="D36" s="53"/>
      <c r="E36" s="28" t="s">
        <v>247</v>
      </c>
      <c r="F36" s="632"/>
      <c r="G36" s="632"/>
    </row>
    <row r="37" spans="1:12" ht="24" customHeight="1" thickBot="1">
      <c r="A37" s="53"/>
      <c r="B37" s="53"/>
      <c r="C37" s="53"/>
      <c r="D37" s="53"/>
      <c r="E37" s="239" t="s">
        <v>96</v>
      </c>
      <c r="F37" s="229" t="s">
        <v>109</v>
      </c>
      <c r="G37" s="156" t="s">
        <v>16</v>
      </c>
      <c r="H37" s="633" t="s">
        <v>244</v>
      </c>
      <c r="I37" s="634"/>
      <c r="J37" s="229" t="s">
        <v>108</v>
      </c>
      <c r="K37" s="534" t="s">
        <v>192</v>
      </c>
      <c r="L37" s="610"/>
    </row>
    <row r="38" spans="1:12" ht="14.25" thickTop="1">
      <c r="A38" s="53"/>
      <c r="B38" s="53"/>
      <c r="C38" s="53"/>
      <c r="D38" s="53"/>
      <c r="E38" s="295" t="s">
        <v>85</v>
      </c>
      <c r="F38" s="346">
        <f>'1-1'!B21</f>
        <v>85000</v>
      </c>
      <c r="G38" s="348">
        <f aca="true" t="shared" si="3" ref="G38:G46">-SUMIF($E$4:$E$18,$E38,$J$4:$J$18)+SUMIF($E$21:$E$35,$E38,$J$21:$J$35)</f>
        <v>0</v>
      </c>
      <c r="H38" s="543">
        <f aca="true" t="shared" si="4" ref="H38:H46">-SUMIF($E$4:$E$18,$E38,$M$4:$M$18)+SUMIF($E$21:$E$35,$E38,$M$21:$M$35)</f>
        <v>0</v>
      </c>
      <c r="I38" s="543"/>
      <c r="J38" s="347">
        <f aca="true" t="shared" si="5" ref="J38:J46">G38-H38</f>
        <v>0</v>
      </c>
      <c r="K38" s="543">
        <f aca="true" t="shared" si="6" ref="K38:K46">F38+G38</f>
        <v>85000</v>
      </c>
      <c r="L38" s="624"/>
    </row>
    <row r="39" spans="1:12" ht="13.5">
      <c r="A39" s="53"/>
      <c r="B39" s="53"/>
      <c r="C39" s="53"/>
      <c r="D39" s="53"/>
      <c r="E39" s="296" t="s">
        <v>86</v>
      </c>
      <c r="F39" s="350">
        <f>'1-1'!C21</f>
        <v>201360</v>
      </c>
      <c r="G39" s="348">
        <f t="shared" si="3"/>
        <v>0</v>
      </c>
      <c r="H39" s="551">
        <f t="shared" si="4"/>
        <v>0</v>
      </c>
      <c r="I39" s="551"/>
      <c r="J39" s="350">
        <f t="shared" si="5"/>
        <v>0</v>
      </c>
      <c r="K39" s="551">
        <f t="shared" si="6"/>
        <v>201360</v>
      </c>
      <c r="L39" s="554"/>
    </row>
    <row r="40" spans="1:12" ht="13.5">
      <c r="A40" s="53"/>
      <c r="B40" s="53"/>
      <c r="C40" s="53"/>
      <c r="D40" s="53"/>
      <c r="E40" s="296" t="s">
        <v>124</v>
      </c>
      <c r="F40" s="350">
        <f>'1-1'!D21</f>
        <v>425870</v>
      </c>
      <c r="G40" s="348">
        <f t="shared" si="3"/>
        <v>0</v>
      </c>
      <c r="H40" s="551">
        <f t="shared" si="4"/>
        <v>0</v>
      </c>
      <c r="I40" s="551"/>
      <c r="J40" s="350">
        <f t="shared" si="5"/>
        <v>0</v>
      </c>
      <c r="K40" s="551">
        <f t="shared" si="6"/>
        <v>425870</v>
      </c>
      <c r="L40" s="554"/>
    </row>
    <row r="41" spans="1:12" ht="13.5">
      <c r="A41" s="53"/>
      <c r="B41" s="53"/>
      <c r="C41" s="53"/>
      <c r="D41" s="53"/>
      <c r="E41" s="296" t="s">
        <v>125</v>
      </c>
      <c r="F41" s="350">
        <f>'1-1'!E21</f>
        <v>0</v>
      </c>
      <c r="G41" s="348">
        <f t="shared" si="3"/>
        <v>0</v>
      </c>
      <c r="H41" s="551">
        <f t="shared" si="4"/>
        <v>0</v>
      </c>
      <c r="I41" s="551"/>
      <c r="J41" s="350">
        <f t="shared" si="5"/>
        <v>0</v>
      </c>
      <c r="K41" s="551">
        <f t="shared" si="6"/>
        <v>0</v>
      </c>
      <c r="L41" s="554"/>
    </row>
    <row r="42" spans="1:12" ht="13.5">
      <c r="A42" s="53"/>
      <c r="B42" s="53"/>
      <c r="C42" s="53"/>
      <c r="D42" s="53"/>
      <c r="E42" s="296" t="s">
        <v>87</v>
      </c>
      <c r="F42" s="350">
        <f>'1-1'!F21</f>
        <v>120000</v>
      </c>
      <c r="G42" s="348">
        <f t="shared" si="3"/>
        <v>0</v>
      </c>
      <c r="H42" s="551">
        <f t="shared" si="4"/>
        <v>0</v>
      </c>
      <c r="I42" s="551"/>
      <c r="J42" s="350">
        <f t="shared" si="5"/>
        <v>0</v>
      </c>
      <c r="K42" s="551">
        <f t="shared" si="6"/>
        <v>120000</v>
      </c>
      <c r="L42" s="554"/>
    </row>
    <row r="43" spans="1:12" ht="13.5">
      <c r="A43" s="53"/>
      <c r="B43" s="53"/>
      <c r="C43" s="53"/>
      <c r="D43" s="53"/>
      <c r="E43" s="296" t="s">
        <v>88</v>
      </c>
      <c r="F43" s="350">
        <f>'1-1'!G21</f>
        <v>80000</v>
      </c>
      <c r="G43" s="348">
        <f t="shared" si="3"/>
        <v>0</v>
      </c>
      <c r="H43" s="551">
        <f t="shared" si="4"/>
        <v>0</v>
      </c>
      <c r="I43" s="551"/>
      <c r="J43" s="350">
        <f t="shared" si="5"/>
        <v>0</v>
      </c>
      <c r="K43" s="551">
        <f t="shared" si="6"/>
        <v>80000</v>
      </c>
      <c r="L43" s="554"/>
    </row>
    <row r="44" spans="1:12" ht="13.5">
      <c r="A44" s="53"/>
      <c r="B44" s="53"/>
      <c r="C44" s="53"/>
      <c r="D44" s="53"/>
      <c r="E44" s="296" t="s">
        <v>89</v>
      </c>
      <c r="F44" s="350">
        <f>'1-1'!H21</f>
        <v>0</v>
      </c>
      <c r="G44" s="348">
        <f t="shared" si="3"/>
        <v>0</v>
      </c>
      <c r="H44" s="551">
        <f t="shared" si="4"/>
        <v>0</v>
      </c>
      <c r="I44" s="551"/>
      <c r="J44" s="350">
        <f t="shared" si="5"/>
        <v>0</v>
      </c>
      <c r="K44" s="551">
        <f t="shared" si="6"/>
        <v>0</v>
      </c>
      <c r="L44" s="554"/>
    </row>
    <row r="45" spans="1:12" ht="13.5">
      <c r="A45" s="53"/>
      <c r="B45" s="53"/>
      <c r="C45" s="53"/>
      <c r="D45" s="53"/>
      <c r="E45" s="296" t="s">
        <v>90</v>
      </c>
      <c r="F45" s="350">
        <f>'1-1'!I21</f>
        <v>0</v>
      </c>
      <c r="G45" s="348">
        <f t="shared" si="3"/>
        <v>0</v>
      </c>
      <c r="H45" s="551">
        <f t="shared" si="4"/>
        <v>0</v>
      </c>
      <c r="I45" s="551"/>
      <c r="J45" s="350">
        <f t="shared" si="5"/>
        <v>0</v>
      </c>
      <c r="K45" s="551">
        <f t="shared" si="6"/>
        <v>0</v>
      </c>
      <c r="L45" s="554"/>
    </row>
    <row r="46" spans="1:12" ht="14.25" thickBot="1">
      <c r="A46" s="53"/>
      <c r="B46" s="53"/>
      <c r="C46" s="53"/>
      <c r="D46" s="53"/>
      <c r="E46" s="296" t="s">
        <v>137</v>
      </c>
      <c r="F46" s="391">
        <f>'1-1'!J21</f>
        <v>59630</v>
      </c>
      <c r="G46" s="348">
        <f t="shared" si="3"/>
        <v>0</v>
      </c>
      <c r="H46" s="595">
        <f t="shared" si="4"/>
        <v>0</v>
      </c>
      <c r="I46" s="595"/>
      <c r="J46" s="351">
        <f t="shared" si="5"/>
        <v>0</v>
      </c>
      <c r="K46" s="595">
        <f t="shared" si="6"/>
        <v>59630</v>
      </c>
      <c r="L46" s="596"/>
    </row>
    <row r="47" spans="1:12" ht="15" thickBot="1" thickTop="1">
      <c r="A47" s="53"/>
      <c r="B47" s="53"/>
      <c r="C47" s="53"/>
      <c r="D47" s="53"/>
      <c r="E47" s="392" t="s">
        <v>15</v>
      </c>
      <c r="F47" s="353">
        <f>SUM(F38:F46)</f>
        <v>971860</v>
      </c>
      <c r="G47" s="354">
        <f>SUM(G38:G46)</f>
        <v>0</v>
      </c>
      <c r="H47" s="630">
        <f>SUM(H38:I46)</f>
        <v>0</v>
      </c>
      <c r="I47" s="631"/>
      <c r="J47" s="355">
        <f>SUM(J38:J46)</f>
        <v>0</v>
      </c>
      <c r="K47" s="630">
        <f>SUM(K38:L46)</f>
        <v>971860</v>
      </c>
      <c r="L47" s="635"/>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6">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9" t="s">
        <v>314</v>
      </c>
      <c r="I1" s="519"/>
      <c r="J1" s="519"/>
      <c r="K1" s="519"/>
    </row>
    <row r="2" spans="8:11" s="1" customFormat="1" ht="18" customHeight="1">
      <c r="H2" s="519" t="s">
        <v>315</v>
      </c>
      <c r="I2" s="519"/>
      <c r="J2" s="519"/>
      <c r="K2" s="519"/>
    </row>
    <row r="3" s="1" customFormat="1" ht="18" customHeight="1">
      <c r="K3" s="2"/>
    </row>
    <row r="4" spans="8:11" s="1" customFormat="1" ht="18" customHeight="1">
      <c r="H4" s="520" t="s">
        <v>318</v>
      </c>
      <c r="I4" s="520"/>
      <c r="J4" s="520"/>
      <c r="K4" s="520"/>
    </row>
    <row r="5" spans="8:11" s="1" customFormat="1" ht="18" customHeight="1">
      <c r="H5" s="521">
        <v>43018</v>
      </c>
      <c r="I5" s="520"/>
      <c r="J5" s="520"/>
      <c r="K5" s="520"/>
    </row>
    <row r="6" spans="1:11" s="1" customFormat="1" ht="18" customHeight="1">
      <c r="A6" s="3" t="s">
        <v>2</v>
      </c>
      <c r="H6" s="4"/>
      <c r="K6" s="11"/>
    </row>
    <row r="7" spans="1:11" s="1" customFormat="1" ht="18" customHeight="1">
      <c r="A7" s="4"/>
      <c r="H7" s="520" t="s">
        <v>316</v>
      </c>
      <c r="I7" s="520"/>
      <c r="J7" s="520"/>
      <c r="K7" s="520"/>
    </row>
    <row r="8" spans="1:11" s="1" customFormat="1" ht="18" customHeight="1">
      <c r="A8" s="4"/>
      <c r="H8" s="520" t="s">
        <v>317</v>
      </c>
      <c r="I8" s="520"/>
      <c r="J8" s="520"/>
      <c r="K8" s="520"/>
    </row>
    <row r="9" spans="1:11" s="1" customFormat="1" ht="42" customHeight="1">
      <c r="A9" s="4"/>
      <c r="H9" s="2"/>
      <c r="K9" s="46"/>
    </row>
    <row r="10" spans="1:11" ht="24" customHeight="1">
      <c r="A10" s="522" t="s">
        <v>269</v>
      </c>
      <c r="B10" s="522"/>
      <c r="C10" s="522"/>
      <c r="D10" s="522"/>
      <c r="E10" s="522"/>
      <c r="F10" s="522"/>
      <c r="G10" s="522"/>
      <c r="H10" s="522"/>
      <c r="I10" s="522"/>
      <c r="J10" s="522"/>
      <c r="K10" s="522"/>
    </row>
    <row r="11" spans="1:11" ht="24" customHeight="1">
      <c r="A11" s="523"/>
      <c r="B11" s="523"/>
      <c r="C11" s="523"/>
      <c r="D11" s="523"/>
      <c r="E11" s="523"/>
      <c r="F11" s="523"/>
      <c r="G11" s="523"/>
      <c r="H11" s="523"/>
      <c r="I11" s="523"/>
      <c r="J11" s="523"/>
      <c r="K11" s="52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4" t="s">
        <v>84</v>
      </c>
      <c r="B14" s="525"/>
      <c r="C14" s="526"/>
      <c r="D14" s="527">
        <f>'1-1'!D14:F14</f>
        <v>1190000</v>
      </c>
      <c r="E14" s="528"/>
      <c r="F14" s="529"/>
      <c r="G14" s="593"/>
      <c r="H14" s="594"/>
      <c r="I14" s="594"/>
      <c r="J14" s="594"/>
      <c r="K14" s="97">
        <f>'1-1'!K14</f>
        <v>0</v>
      </c>
    </row>
    <row r="15" spans="1:11" ht="39" customHeight="1" thickBot="1">
      <c r="A15" s="19"/>
      <c r="B15" s="18" t="s">
        <v>8</v>
      </c>
      <c r="C15" s="17" t="s">
        <v>9</v>
      </c>
      <c r="D15" s="16" t="s">
        <v>123</v>
      </c>
      <c r="E15" s="16" t="s">
        <v>122</v>
      </c>
      <c r="F15" s="17" t="s">
        <v>10</v>
      </c>
      <c r="G15" s="17" t="s">
        <v>11</v>
      </c>
      <c r="H15" s="441" t="s">
        <v>248</v>
      </c>
      <c r="I15" s="16" t="s">
        <v>12</v>
      </c>
      <c r="J15" s="440" t="s">
        <v>252</v>
      </c>
      <c r="K15" s="23" t="s">
        <v>15</v>
      </c>
    </row>
    <row r="16" spans="1:11" ht="39" customHeight="1" thickTop="1">
      <c r="A16" s="21" t="s">
        <v>167</v>
      </c>
      <c r="B16" s="427">
        <f>'2-1'!B23</f>
        <v>21000</v>
      </c>
      <c r="C16" s="427">
        <f>'2-1'!C23</f>
        <v>0</v>
      </c>
      <c r="D16" s="427">
        <f>'2-1'!D23</f>
        <v>462035</v>
      </c>
      <c r="E16" s="427">
        <f>'2-1'!E23</f>
        <v>0</v>
      </c>
      <c r="F16" s="427">
        <f>'2-1'!F23</f>
        <v>21600</v>
      </c>
      <c r="G16" s="427">
        <f>'2-1'!G23</f>
        <v>0</v>
      </c>
      <c r="H16" s="427">
        <f>'2-1'!H23</f>
        <v>0</v>
      </c>
      <c r="I16" s="427">
        <f>'2-1'!I23</f>
        <v>0</v>
      </c>
      <c r="J16" s="427">
        <f>'2-1'!J23</f>
        <v>0</v>
      </c>
      <c r="K16" s="429">
        <f aca="true" t="shared" si="0" ref="K16:K23">SUM(B16:J16)</f>
        <v>504635</v>
      </c>
    </row>
    <row r="17" spans="1:11" ht="39" customHeight="1">
      <c r="A17" s="21" t="s">
        <v>177</v>
      </c>
      <c r="B17" s="427">
        <f>'2-1'!B24</f>
        <v>0</v>
      </c>
      <c r="C17" s="427">
        <f>'2-1'!C24</f>
        <v>0</v>
      </c>
      <c r="D17" s="427">
        <f>'2-1'!D24</f>
        <v>0</v>
      </c>
      <c r="E17" s="427">
        <f>'2-1'!E24</f>
        <v>0</v>
      </c>
      <c r="F17" s="427">
        <f>'2-1'!F24</f>
        <v>0</v>
      </c>
      <c r="G17" s="427">
        <f>'2-1'!G24</f>
        <v>0</v>
      </c>
      <c r="H17" s="427">
        <f>'2-1'!H24</f>
        <v>0</v>
      </c>
      <c r="I17" s="427">
        <f>'2-1'!I24</f>
        <v>0</v>
      </c>
      <c r="J17" s="427">
        <f>'2-1'!J24</f>
        <v>0</v>
      </c>
      <c r="K17" s="429">
        <f t="shared" si="0"/>
        <v>0</v>
      </c>
    </row>
    <row r="18" spans="1:11" ht="39" customHeight="1">
      <c r="A18" s="34" t="s">
        <v>170</v>
      </c>
      <c r="B18" s="430">
        <f>B16-B17</f>
        <v>21000</v>
      </c>
      <c r="C18" s="430">
        <f aca="true" t="shared" si="1" ref="C18:J18">C16-C17</f>
        <v>0</v>
      </c>
      <c r="D18" s="430">
        <f t="shared" si="1"/>
        <v>462035</v>
      </c>
      <c r="E18" s="430">
        <f t="shared" si="1"/>
        <v>0</v>
      </c>
      <c r="F18" s="430">
        <f t="shared" si="1"/>
        <v>21600</v>
      </c>
      <c r="G18" s="430">
        <f t="shared" si="1"/>
        <v>0</v>
      </c>
      <c r="H18" s="430">
        <f t="shared" si="1"/>
        <v>0</v>
      </c>
      <c r="I18" s="430">
        <f t="shared" si="1"/>
        <v>0</v>
      </c>
      <c r="J18" s="430">
        <f t="shared" si="1"/>
        <v>0</v>
      </c>
      <c r="K18" s="433">
        <f t="shared" si="0"/>
        <v>504635</v>
      </c>
    </row>
    <row r="19" spans="1:11" ht="39" customHeight="1">
      <c r="A19" s="21" t="s">
        <v>16</v>
      </c>
      <c r="B19" s="427">
        <f>'随時③-2'!G38</f>
        <v>20000</v>
      </c>
      <c r="C19" s="320">
        <f>'随時③-2'!G39</f>
        <v>0</v>
      </c>
      <c r="D19" s="320">
        <f>'随時③-2'!G40</f>
        <v>-20000</v>
      </c>
      <c r="E19" s="320">
        <f>'随時③-2'!G41</f>
        <v>0</v>
      </c>
      <c r="F19" s="320">
        <f>'随時③-2'!G42</f>
        <v>0</v>
      </c>
      <c r="G19" s="320">
        <f>'随時③-2'!G43</f>
        <v>0</v>
      </c>
      <c r="H19" s="320">
        <f>'随時③-2'!G44</f>
        <v>0</v>
      </c>
      <c r="I19" s="320">
        <f>'随時③-2'!G45</f>
        <v>0</v>
      </c>
      <c r="J19" s="428">
        <f>'随時③-2'!G46</f>
        <v>0</v>
      </c>
      <c r="K19" s="429">
        <f t="shared" si="0"/>
        <v>0</v>
      </c>
    </row>
    <row r="20" spans="1:11" ht="39" customHeight="1" thickBot="1">
      <c r="A20" s="43" t="s">
        <v>177</v>
      </c>
      <c r="B20" s="442">
        <f>'随時③-2'!H38</f>
        <v>0</v>
      </c>
      <c r="C20" s="442">
        <f>'随時③-2'!H39</f>
        <v>0</v>
      </c>
      <c r="D20" s="442">
        <f>'随時③-2'!H40</f>
        <v>0</v>
      </c>
      <c r="E20" s="442">
        <f>'随時③-2'!H41</f>
        <v>0</v>
      </c>
      <c r="F20" s="442">
        <f>'随時③-2'!H42</f>
        <v>0</v>
      </c>
      <c r="G20" s="442">
        <f>'随時③-2'!H43</f>
        <v>0</v>
      </c>
      <c r="H20" s="442">
        <f>'随時③-2'!H44</f>
        <v>0</v>
      </c>
      <c r="I20" s="442">
        <f>'随時③-2'!H45</f>
        <v>0</v>
      </c>
      <c r="J20" s="442">
        <f>'随時③-2'!H46</f>
        <v>0</v>
      </c>
      <c r="K20" s="443">
        <f t="shared" si="0"/>
        <v>0</v>
      </c>
    </row>
    <row r="21" spans="1:11" ht="39" customHeight="1" thickBot="1">
      <c r="A21" s="32" t="s">
        <v>110</v>
      </c>
      <c r="B21" s="434">
        <f>B19-B20</f>
        <v>20000</v>
      </c>
      <c r="C21" s="434">
        <f aca="true" t="shared" si="2" ref="C21:J21">C19-C20</f>
        <v>0</v>
      </c>
      <c r="D21" s="434">
        <f t="shared" si="2"/>
        <v>-20000</v>
      </c>
      <c r="E21" s="434">
        <f t="shared" si="2"/>
        <v>0</v>
      </c>
      <c r="F21" s="434">
        <f t="shared" si="2"/>
        <v>0</v>
      </c>
      <c r="G21" s="434">
        <f t="shared" si="2"/>
        <v>0</v>
      </c>
      <c r="H21" s="434">
        <f t="shared" si="2"/>
        <v>0</v>
      </c>
      <c r="I21" s="434">
        <f t="shared" si="2"/>
        <v>0</v>
      </c>
      <c r="J21" s="434">
        <f t="shared" si="2"/>
        <v>0</v>
      </c>
      <c r="K21" s="436">
        <f t="shared" si="0"/>
        <v>0</v>
      </c>
    </row>
    <row r="22" spans="1:11" ht="39" customHeight="1">
      <c r="A22" s="30" t="s">
        <v>168</v>
      </c>
      <c r="B22" s="223">
        <f>B16+B19</f>
        <v>41000</v>
      </c>
      <c r="C22" s="223">
        <f aca="true" t="shared" si="3" ref="C22:J22">C16+C19</f>
        <v>0</v>
      </c>
      <c r="D22" s="223">
        <f t="shared" si="3"/>
        <v>442035</v>
      </c>
      <c r="E22" s="223">
        <f t="shared" si="3"/>
        <v>0</v>
      </c>
      <c r="F22" s="223">
        <f t="shared" si="3"/>
        <v>21600</v>
      </c>
      <c r="G22" s="223">
        <f t="shared" si="3"/>
        <v>0</v>
      </c>
      <c r="H22" s="223">
        <f t="shared" si="3"/>
        <v>0</v>
      </c>
      <c r="I22" s="223">
        <f t="shared" si="3"/>
        <v>0</v>
      </c>
      <c r="J22" s="223">
        <f t="shared" si="3"/>
        <v>0</v>
      </c>
      <c r="K22" s="426">
        <f t="shared" si="0"/>
        <v>504635</v>
      </c>
    </row>
    <row r="23" spans="1:11" ht="39" customHeight="1" thickBot="1">
      <c r="A23" s="22" t="s">
        <v>169</v>
      </c>
      <c r="B23" s="219">
        <f>'2-1'!B19+'随時③-1'!B22</f>
        <v>95800</v>
      </c>
      <c r="C23" s="219">
        <f>'2-1'!C19+'随時③-1'!C22</f>
        <v>152822</v>
      </c>
      <c r="D23" s="219">
        <f>'2-1'!D19+'随時③-1'!D22</f>
        <v>758723</v>
      </c>
      <c r="E23" s="219">
        <f>'2-1'!E19+'随時③-1'!E22</f>
        <v>0</v>
      </c>
      <c r="F23" s="219">
        <f>'2-1'!F19+'随時③-1'!F22</f>
        <v>82665</v>
      </c>
      <c r="G23" s="219">
        <f>'2-1'!G19+'随時③-1'!G22</f>
        <v>48060</v>
      </c>
      <c r="H23" s="219">
        <f>'2-1'!H19+'随時③-1'!H22</f>
        <v>0</v>
      </c>
      <c r="I23" s="219">
        <f>'2-1'!I19+'随時③-1'!I22</f>
        <v>0</v>
      </c>
      <c r="J23" s="219">
        <f>'2-1'!J19+'随時③-1'!J22</f>
        <v>51930</v>
      </c>
      <c r="K23" s="222">
        <f t="shared" si="0"/>
        <v>1190000</v>
      </c>
    </row>
    <row r="24" spans="1:11" ht="39" customHeight="1" thickBot="1">
      <c r="A24" s="32" t="s">
        <v>104</v>
      </c>
      <c r="B24" s="636" t="s">
        <v>319</v>
      </c>
      <c r="C24" s="570"/>
      <c r="D24" s="570"/>
      <c r="E24" s="570"/>
      <c r="F24" s="570"/>
      <c r="G24" s="570"/>
      <c r="H24" s="570"/>
      <c r="I24" s="570"/>
      <c r="J24" s="570"/>
      <c r="K24" s="571"/>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3">
      <selection activeCell="F28" sqref="F2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4" t="s">
        <v>145</v>
      </c>
      <c r="E3" s="96" t="s">
        <v>0</v>
      </c>
      <c r="F3" s="96" t="s">
        <v>196</v>
      </c>
      <c r="G3" s="96" t="s">
        <v>91</v>
      </c>
      <c r="H3" s="467" t="s">
        <v>245</v>
      </c>
      <c r="I3" s="96" t="s">
        <v>92</v>
      </c>
      <c r="J3" s="96" t="s">
        <v>93</v>
      </c>
      <c r="K3" s="227" t="s">
        <v>111</v>
      </c>
      <c r="L3" s="294" t="s">
        <v>107</v>
      </c>
    </row>
    <row r="4" spans="1:13" ht="14.25">
      <c r="A4" s="91"/>
      <c r="B4" s="67"/>
      <c r="C4" s="67"/>
      <c r="D4" s="402">
        <v>303</v>
      </c>
      <c r="E4" s="314" t="str">
        <f>IF($D4="","",IF($D4&lt;=100,VLOOKUP($D4,'1-2'!$D$4:$L$103,2),IF($D4&lt;=200,VLOOKUP($D4,'随時①-2'!$D$4:$L$23,2),IF($D4&lt;=300,VLOOKUP($D4,'随時②-2'!$D$21:$L$35,2),VLOOKUP($D4,'2-4'!$D$4:$L$103,2)))))</f>
        <v>消耗需用費</v>
      </c>
      <c r="F4" s="314" t="str">
        <f>IF($D4="","",IF($D4&lt;=100,VLOOKUP($D4,'1-2'!$D$4:$L$103,3),IF($D4&lt;=200,VLOOKUP($D4,'随時①-2'!$D$4:$L$23,3),IF($D4&lt;=300,VLOOKUP($D4,'随時②-2'!$D$21:$L$35,3),VLOOKUP($D4,'2-4'!$D$4:$L$103,3)))))</f>
        <v>人権研修講師謝礼（下期実施・対象：職員）</v>
      </c>
      <c r="G4" s="224">
        <f>IF($D4="","",IF($D4&lt;=100,VLOOKUP($D4,'1-2'!$D$4:$L$103,4),IF($D4&lt;=200,VLOOKUP($D4,'随時①-2'!$D$4:$L$23,4),IF($D4&lt;=300,VLOOKUP($D4,'随時②-2'!$D$21:$L$35,4),VLOOKUP($D4,'2-4'!$D$4:$L$103,4)))))</f>
        <v>20000</v>
      </c>
      <c r="H4" s="315">
        <f>IF($D4="","",IF($D4&lt;=100,VLOOKUP($D4,'1-2'!$D$4:$L$103,5),IF($D4&lt;=200,VLOOKUP($D4,'随時①-2'!$D$4:$L$23,5),IF($D4&lt;=300,VLOOKUP($D4,'随時②-2'!$D$21:$L$35,5),VLOOKUP($D4,'2-4'!$D$4:$L$103,5)))))</f>
        <v>1</v>
      </c>
      <c r="I4" s="315">
        <f>IF($D4="","",IF($D4&lt;=100,VLOOKUP($D4,'1-2'!$D$4:$L$103,6),IF($D4&lt;=200,VLOOKUP($D4,'随時①-2'!$D$4:$L$23,6),IF($D4&lt;=300,VLOOKUP($D4,'随時②-2'!$D$21:$L$35,6),VLOOKUP($D4,'2-4'!$D$4:$L$103,6)))))</f>
        <v>1</v>
      </c>
      <c r="J4" s="224">
        <f>IF($D4="","",IF($D4&lt;=100,VLOOKUP($D4,'1-2'!$D$4:$L$103,7),IF($D4&lt;=200,VLOOKUP($D4,'随時①-2'!$D$4:$L$23,7),IF($D4&lt;=300,VLOOKUP($D4,'随時②-2'!$D$21:$L$35,7),VLOOKUP($D4,'2-4'!$D$4:$L$103,7)))))</f>
        <v>20000</v>
      </c>
      <c r="K4" s="314">
        <f>IF($D4="","",IF($D4&lt;=100,VLOOKUP($D4,'1-2'!$D$4:$L$103,8),IF($D4&lt;=200,VLOOKUP($D4,'随時①-2'!$D$4:$L$23,8),IF($D4&lt;=300,VLOOKUP($D4,'随時②-2'!$D$21:$L$35,8),VLOOKUP($D4,'2-4'!$D$4:$L$103,8)))))</f>
        <v>0</v>
      </c>
      <c r="L4" s="411">
        <f>IF($D4="","",IF($D4&lt;=100,VLOOKUP($D4,'1-2'!$D$4:$L$103,9),IF($D4&lt;=200,VLOOKUP($D4,'随時①-2'!$D$4:$L$23,9),IF($D4&lt;=300,VLOOKUP($D4,'随時②-2'!$D$21:$L$35,9),VLOOKUP($D4,'2-4'!$D$4:$L$103,9)))))</f>
        <v>0</v>
      </c>
      <c r="M4" s="5">
        <f aca="true" t="shared" si="0" ref="M4:M18">IF(K4="◎",J4,"")</f>
      </c>
    </row>
    <row r="5" spans="1:13" ht="14.25">
      <c r="A5" s="91"/>
      <c r="B5" s="67"/>
      <c r="C5" s="67"/>
      <c r="D5" s="405"/>
      <c r="E5" s="314">
        <f>IF($D5="","",IF($D5&lt;=100,VLOOKUP($D5,'1-2'!$D$4:$L$103,2),IF($D5&lt;=200,VLOOKUP($D5,'随時①-2'!$D$4:$L$23,2),IF($D5&lt;=300,VLOOKUP($D5,'随時②-2'!$D$21:$L$35,2),VLOOKUP($D5,'2-4'!$D$4:$L$103,2)))))</f>
      </c>
      <c r="F5" s="314">
        <f>IF($D5="","",IF($D5&lt;=100,VLOOKUP($D5,'1-2'!$D$4:$L$103,3),IF($D5&lt;=200,VLOOKUP($D5,'随時①-2'!$D$4:$L$23,3),IF($D5&lt;=300,VLOOKUP($D5,'随時②-2'!$D$21:$L$35,3),VLOOKUP($D5,'2-4'!$D$4:$L$103,3)))))</f>
      </c>
      <c r="G5" s="224">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4">
        <f>IF($D5="","",IF($D5&lt;=100,VLOOKUP($D5,'1-2'!$D$4:$L$103,7),IF($D5&lt;=200,VLOOKUP($D5,'随時①-2'!$D$4:$L$23,7),IF($D5&lt;=300,VLOOKUP($D5,'随時②-2'!$D$21:$L$35,7),VLOOKUP($D5,'2-4'!$D$4:$L$103,7)))))</f>
      </c>
      <c r="K5" s="314">
        <f>IF($D5="","",IF($D5&lt;=100,VLOOKUP($D5,'1-2'!$D$4:$L$103,8),IF($D5&lt;=200,VLOOKUP($D5,'随時①-2'!$D$4:$L$23,8),IF($D5&lt;=300,VLOOKUP($D5,'随時②-2'!$D$21:$L$35,8),VLOOKUP($D5,'2-4'!$D$4:$L$103,8)))))</f>
      </c>
      <c r="L5" s="411">
        <f>IF($D5="","",IF($D5&lt;=100,VLOOKUP($D5,'1-2'!$D$4:$L$103,9),IF($D5&lt;=200,VLOOKUP($D5,'随時①-2'!$D$4:$L$23,9),IF($D5&lt;=300,VLOOKUP($D5,'随時②-2'!$D$21:$L$35,9),VLOOKUP($D5,'2-4'!$D$4:$L$103,9)))))</f>
      </c>
      <c r="M5" s="5">
        <f t="shared" si="0"/>
      </c>
    </row>
    <row r="6" spans="1:13" ht="14.25">
      <c r="A6" s="91"/>
      <c r="B6" s="67"/>
      <c r="C6" s="67"/>
      <c r="D6" s="405"/>
      <c r="E6" s="314">
        <f>IF($D6="","",IF($D6&lt;=100,VLOOKUP($D6,'1-2'!$D$4:$L$103,2),IF($D6&lt;=200,VLOOKUP($D6,'随時①-2'!$D$4:$L$23,2),IF($D6&lt;=300,VLOOKUP($D6,'随時②-2'!$D$21:$L$35,2),VLOOKUP($D6,'2-4'!$D$4:$L$103,2)))))</f>
      </c>
      <c r="F6" s="314">
        <f>IF($D6="","",IF($D6&lt;=100,VLOOKUP($D6,'1-2'!$D$4:$L$103,3),IF($D6&lt;=200,VLOOKUP($D6,'随時①-2'!$D$4:$L$23,3),IF($D6&lt;=300,VLOOKUP($D6,'随時②-2'!$D$21:$L$35,3),VLOOKUP($D6,'2-4'!$D$4:$L$103,3)))))</f>
      </c>
      <c r="G6" s="224">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4">
        <f>IF($D6="","",IF($D6&lt;=100,VLOOKUP($D6,'1-2'!$D$4:$L$103,7),IF($D6&lt;=200,VLOOKUP($D6,'随時①-2'!$D$4:$L$23,7),IF($D6&lt;=300,VLOOKUP($D6,'随時②-2'!$D$21:$L$35,7),VLOOKUP($D6,'2-4'!$D$4:$L$103,7)))))</f>
      </c>
      <c r="K6" s="314">
        <f>IF($D6="","",IF($D6&lt;=100,VLOOKUP($D6,'1-2'!$D$4:$L$103,8),IF($D6&lt;=200,VLOOKUP($D6,'随時①-2'!$D$4:$L$23,8),IF($D6&lt;=300,VLOOKUP($D6,'随時②-2'!$D$21:$L$35,8),VLOOKUP($D6,'2-4'!$D$4:$L$103,8)))))</f>
      </c>
      <c r="L6" s="411">
        <f>IF($D6="","",IF($D6&lt;=100,VLOOKUP($D6,'1-2'!$D$4:$L$103,9),IF($D6&lt;=200,VLOOKUP($D6,'随時①-2'!$D$4:$L$23,9),IF($D6&lt;=300,VLOOKUP($D6,'随時②-2'!$D$21:$L$35,9),VLOOKUP($D6,'2-4'!$D$4:$L$103,9)))))</f>
      </c>
      <c r="M6" s="5">
        <f t="shared" si="0"/>
      </c>
    </row>
    <row r="7" spans="1:13" ht="14.25">
      <c r="A7" s="91"/>
      <c r="B7" s="67"/>
      <c r="C7" s="67"/>
      <c r="D7" s="405"/>
      <c r="E7" s="314">
        <f>IF($D7="","",IF($D7&lt;=100,VLOOKUP($D7,'1-2'!$D$4:$L$103,2),IF($D7&lt;=200,VLOOKUP($D7,'随時①-2'!$D$4:$L$23,2),IF($D7&lt;=300,VLOOKUP($D7,'随時②-2'!$D$21:$L$35,2),VLOOKUP($D7,'2-4'!$D$4:$L$103,2)))))</f>
      </c>
      <c r="F7" s="314">
        <f>IF($D7="","",IF($D7&lt;=100,VLOOKUP($D7,'1-2'!$D$4:$L$103,3),IF($D7&lt;=200,VLOOKUP($D7,'随時①-2'!$D$4:$L$23,3),IF($D7&lt;=300,VLOOKUP($D7,'随時②-2'!$D$21:$L$35,3),VLOOKUP($D7,'2-4'!$D$4:$L$103,3)))))</f>
      </c>
      <c r="G7" s="224">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4">
        <f>IF($D7="","",IF($D7&lt;=100,VLOOKUP($D7,'1-2'!$D$4:$L$103,7),IF($D7&lt;=200,VLOOKUP($D7,'随時①-2'!$D$4:$L$23,7),IF($D7&lt;=300,VLOOKUP($D7,'随時②-2'!$D$21:$L$35,7),VLOOKUP($D7,'2-4'!$D$4:$L$103,7)))))</f>
      </c>
      <c r="K7" s="314">
        <f>IF($D7="","",IF($D7&lt;=100,VLOOKUP($D7,'1-2'!$D$4:$L$103,8),IF($D7&lt;=200,VLOOKUP($D7,'随時①-2'!$D$4:$L$23,8),IF($D7&lt;=300,VLOOKUP($D7,'随時②-2'!$D$21:$L$35,8),VLOOKUP($D7,'2-4'!$D$4:$L$103,8)))))</f>
      </c>
      <c r="L7" s="411">
        <f>IF($D7="","",IF($D7&lt;=100,VLOOKUP($D7,'1-2'!$D$4:$L$103,9),IF($D7&lt;=200,VLOOKUP($D7,'随時①-2'!$D$4:$L$23,9),IF($D7&lt;=300,VLOOKUP($D7,'随時②-2'!$D$21:$L$35,9),VLOOKUP($D7,'2-4'!$D$4:$L$103,9)))))</f>
      </c>
      <c r="M7" s="5">
        <f t="shared" si="0"/>
      </c>
    </row>
    <row r="8" spans="1:13" ht="14.25">
      <c r="A8" s="91"/>
      <c r="B8" s="67"/>
      <c r="C8" s="67"/>
      <c r="D8" s="405"/>
      <c r="E8" s="314">
        <f>IF($D8="","",IF($D8&lt;=100,VLOOKUP($D8,'1-2'!$D$4:$L$103,2),IF($D8&lt;=200,VLOOKUP($D8,'随時①-2'!$D$4:$L$23,2),IF($D8&lt;=300,VLOOKUP($D8,'随時②-2'!$D$21:$L$35,2),VLOOKUP($D8,'2-4'!$D$4:$L$103,2)))))</f>
      </c>
      <c r="F8" s="314">
        <f>IF($D8="","",IF($D8&lt;=100,VLOOKUP($D8,'1-2'!$D$4:$L$103,3),IF($D8&lt;=200,VLOOKUP($D8,'随時①-2'!$D$4:$L$23,3),IF($D8&lt;=300,VLOOKUP($D8,'随時②-2'!$D$21:$L$35,3),VLOOKUP($D8,'2-4'!$D$4:$L$103,3)))))</f>
      </c>
      <c r="G8" s="224">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4">
        <f>IF($D8="","",IF($D8&lt;=100,VLOOKUP($D8,'1-2'!$D$4:$L$103,7),IF($D8&lt;=200,VLOOKUP($D8,'随時①-2'!$D$4:$L$23,7),IF($D8&lt;=300,VLOOKUP($D8,'随時②-2'!$D$21:$L$35,7),VLOOKUP($D8,'2-4'!$D$4:$L$103,7)))))</f>
      </c>
      <c r="K8" s="314">
        <f>IF($D8="","",IF($D8&lt;=100,VLOOKUP($D8,'1-2'!$D$4:$L$103,8),IF($D8&lt;=200,VLOOKUP($D8,'随時①-2'!$D$4:$L$23,8),IF($D8&lt;=300,VLOOKUP($D8,'随時②-2'!$D$21:$L$35,8),VLOOKUP($D8,'2-4'!$D$4:$L$103,8)))))</f>
      </c>
      <c r="L8" s="411">
        <f>IF($D8="","",IF($D8&lt;=100,VLOOKUP($D8,'1-2'!$D$4:$L$103,9),IF($D8&lt;=200,VLOOKUP($D8,'随時①-2'!$D$4:$L$23,9),IF($D8&lt;=300,VLOOKUP($D8,'随時②-2'!$D$21:$L$35,9),VLOOKUP($D8,'2-4'!$D$4:$L$103,9)))))</f>
      </c>
      <c r="M8" s="5">
        <f t="shared" si="0"/>
      </c>
    </row>
    <row r="9" spans="1:13" ht="14.25">
      <c r="A9" s="91"/>
      <c r="B9" s="67"/>
      <c r="C9" s="67"/>
      <c r="D9" s="405"/>
      <c r="E9" s="314">
        <f>IF($D9="","",IF($D9&lt;=100,VLOOKUP($D9,'1-2'!$D$4:$L$103,2),IF($D9&lt;=200,VLOOKUP($D9,'随時①-2'!$D$4:$L$23,2),IF($D9&lt;=300,VLOOKUP($D9,'随時②-2'!$D$21:$L$35,2),VLOOKUP($D9,'2-4'!$D$4:$L$103,2)))))</f>
      </c>
      <c r="F9" s="314">
        <f>IF($D9="","",IF($D9&lt;=100,VLOOKUP($D9,'1-2'!$D$4:$L$103,3),IF($D9&lt;=200,VLOOKUP($D9,'随時①-2'!$D$4:$L$23,3),IF($D9&lt;=300,VLOOKUP($D9,'随時②-2'!$D$21:$L$35,3),VLOOKUP($D9,'2-4'!$D$4:$L$103,3)))))</f>
      </c>
      <c r="G9" s="224">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4">
        <f>IF($D9="","",IF($D9&lt;=100,VLOOKUP($D9,'1-2'!$D$4:$L$103,7),IF($D9&lt;=200,VLOOKUP($D9,'随時①-2'!$D$4:$L$23,7),IF($D9&lt;=300,VLOOKUP($D9,'随時②-2'!$D$21:$L$35,7),VLOOKUP($D9,'2-4'!$D$4:$L$103,7)))))</f>
      </c>
      <c r="K9" s="314">
        <f>IF($D9="","",IF($D9&lt;=100,VLOOKUP($D9,'1-2'!$D$4:$L$103,8),IF($D9&lt;=200,VLOOKUP($D9,'随時①-2'!$D$4:$L$23,8),IF($D9&lt;=300,VLOOKUP($D9,'随時②-2'!$D$21:$L$35,8),VLOOKUP($D9,'2-4'!$D$4:$L$103,8)))))</f>
      </c>
      <c r="L9" s="411">
        <f>IF($D9="","",IF($D9&lt;=100,VLOOKUP($D9,'1-2'!$D$4:$L$103,9),IF($D9&lt;=200,VLOOKUP($D9,'随時①-2'!$D$4:$L$23,9),IF($D9&lt;=300,VLOOKUP($D9,'随時②-2'!$D$21:$L$35,9),VLOOKUP($D9,'2-4'!$D$4:$L$103,9)))))</f>
      </c>
      <c r="M9" s="5">
        <f t="shared" si="0"/>
      </c>
    </row>
    <row r="10" spans="1:13" ht="14.25">
      <c r="A10" s="91"/>
      <c r="B10" s="67"/>
      <c r="C10" s="67"/>
      <c r="D10" s="405"/>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1">
        <f>IF($D10="","",IF($D10&lt;=100,VLOOKUP($D10,'1-2'!$D$4:$L$103,9),IF($D10&lt;=200,VLOOKUP($D10,'随時①-2'!$D$4:$L$23,9),IF($D10&lt;=300,VLOOKUP($D10,'随時②-2'!$D$21:$L$35,9),VLOOKUP($D10,'2-4'!$D$4:$L$103,9)))))</f>
      </c>
      <c r="M10" s="5">
        <f t="shared" si="0"/>
      </c>
    </row>
    <row r="11" spans="1:13" ht="14.25">
      <c r="A11" s="91"/>
      <c r="B11" s="67"/>
      <c r="C11" s="67"/>
      <c r="D11" s="405"/>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1">
        <f>IF($D11="","",IF($D11&lt;=100,VLOOKUP($D11,'1-2'!$D$4:$L$103,9),IF($D11&lt;=200,VLOOKUP($D11,'随時①-2'!$D$4:$L$23,9),IF($D11&lt;=300,VLOOKUP($D11,'随時②-2'!$D$21:$L$35,9),VLOOKUP($D11,'2-4'!$D$4:$L$103,9)))))</f>
      </c>
      <c r="M11" s="5">
        <f t="shared" si="0"/>
      </c>
    </row>
    <row r="12" spans="1:13" ht="14.25">
      <c r="A12" s="91"/>
      <c r="B12" s="67"/>
      <c r="C12" s="67"/>
      <c r="D12" s="405"/>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79">
        <f>IF($D12="","",IF($D12&lt;=100,VLOOKUP($D12,'1-2'!$D$4:$L$103,8),IF($D12&lt;=200,VLOOKUP($D12,'随時①-2'!$D$4:$L$23,8),IF($D12&lt;=300,VLOOKUP($D12,'随時②-2'!$D$21:$L$35,8),VLOOKUP($D12,'2-4'!$D$4:$L$103,8)))))</f>
      </c>
      <c r="L12" s="411">
        <f>IF($D12="","",IF($D12&lt;=100,VLOOKUP($D12,'1-2'!$D$4:$L$103,9),IF($D12&lt;=200,VLOOKUP($D12,'随時①-2'!$D$4:$L$23,9),IF($D12&lt;=300,VLOOKUP($D12,'随時②-2'!$D$21:$L$35,9),VLOOKUP($D12,'2-4'!$D$4:$L$103,9)))))</f>
      </c>
      <c r="M12" s="5">
        <f t="shared" si="0"/>
      </c>
    </row>
    <row r="13" spans="1:13" ht="14.25">
      <c r="A13" s="91"/>
      <c r="B13" s="67"/>
      <c r="C13" s="67"/>
      <c r="D13" s="405"/>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1">
        <f>IF($D13="","",IF($D13&lt;=100,VLOOKUP($D13,'1-2'!$D$4:$L$103,9),IF($D13&lt;=200,VLOOKUP($D13,'随時①-2'!$D$4:$L$23,9),IF($D13&lt;=300,VLOOKUP($D13,'随時②-2'!$D$21:$L$35,9),VLOOKUP($D13,'2-4'!$D$4:$L$103,9)))))</f>
      </c>
      <c r="M13" s="5">
        <f t="shared" si="0"/>
      </c>
    </row>
    <row r="14" spans="1:13" ht="14.25">
      <c r="A14" s="91"/>
      <c r="B14" s="67"/>
      <c r="C14" s="67"/>
      <c r="D14" s="405"/>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1">
        <f>IF($D14="","",IF($D14&lt;=100,VLOOKUP($D14,'1-2'!$D$4:$L$103,9),IF($D14&lt;=200,VLOOKUP($D14,'随時①-2'!$D$4:$L$23,9),IF($D14&lt;=300,VLOOKUP($D14,'随時②-2'!$D$21:$L$35,9),VLOOKUP($D14,'2-4'!$D$4:$L$103,9)))))</f>
      </c>
      <c r="M14" s="5">
        <f t="shared" si="0"/>
      </c>
    </row>
    <row r="15" spans="1:13" ht="14.25">
      <c r="A15" s="91"/>
      <c r="B15" s="67"/>
      <c r="C15" s="67"/>
      <c r="D15" s="405"/>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1">
        <f>IF($D15="","",IF($D15&lt;=100,VLOOKUP($D15,'1-2'!$D$4:$L$103,9),IF($D15&lt;=200,VLOOKUP($D15,'随時①-2'!$D$4:$L$23,9),IF($D15&lt;=300,VLOOKUP($D15,'随時②-2'!$D$21:$L$35,9),VLOOKUP($D15,'2-4'!$D$4:$L$103,9)))))</f>
      </c>
      <c r="M15" s="5">
        <f t="shared" si="0"/>
      </c>
    </row>
    <row r="16" spans="1:13" ht="14.25">
      <c r="A16" s="91"/>
      <c r="B16" s="67"/>
      <c r="C16" s="67"/>
      <c r="D16" s="405"/>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1">
        <f>IF($D16="","",IF($D16&lt;=100,VLOOKUP($D16,'1-2'!$D$4:$L$103,9),IF($D16&lt;=200,VLOOKUP($D16,'随時①-2'!$D$4:$L$23,9),IF($D16&lt;=300,VLOOKUP($D16,'随時②-2'!$D$21:$L$35,9),VLOOKUP($D16,'2-4'!$D$4:$L$103,9)))))</f>
      </c>
      <c r="M16" s="5">
        <f t="shared" si="0"/>
      </c>
    </row>
    <row r="17" spans="1:13" ht="14.25">
      <c r="A17" s="91"/>
      <c r="B17" s="67"/>
      <c r="C17" s="67"/>
      <c r="D17" s="405"/>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1">
        <f>IF($D17="","",IF($D17&lt;=100,VLOOKUP($D17,'1-2'!$D$4:$L$103,9),IF($D17&lt;=200,VLOOKUP($D17,'随時①-2'!$D$4:$L$23,9),IF($D17&lt;=300,VLOOKUP($D17,'随時②-2'!$D$21:$L$35,9),VLOOKUP($D17,'2-4'!$D$4:$L$103,9)))))</f>
      </c>
      <c r="M17" s="5">
        <f t="shared" si="0"/>
      </c>
    </row>
    <row r="18" spans="1:13" ht="15" thickBot="1">
      <c r="A18" s="91"/>
      <c r="B18" s="67"/>
      <c r="C18" s="67"/>
      <c r="D18" s="406"/>
      <c r="E18" s="344">
        <f>IF($D18="","",IF($D18&lt;=100,VLOOKUP($D18,'1-2'!$D$4:$L$103,2),IF($D18&lt;=200,VLOOKUP($D18,'随時①-2'!$D$4:$L$23,2),IF($D18&lt;=300,VLOOKUP($D18,'随時②-2'!$D$21:$L$35,2),VLOOKUP($D18,'2-4'!$D$4:$L$103,2)))))</f>
      </c>
      <c r="F18" s="412">
        <f>IF($D18="","",IF($D18&lt;=100,VLOOKUP($D18,'1-2'!$D$4:$L$103,3),IF($D18&lt;=200,VLOOKUP($D18,'随時①-2'!$D$4:$L$23,3),IF($D18&lt;=300,VLOOKUP($D18,'随時②-2'!$D$21:$L$35,3),VLOOKUP($D18,'2-4'!$D$4:$L$103,3)))))</f>
      </c>
      <c r="G18" s="407">
        <f>IF($D18="","",IF($D18&lt;=100,VLOOKUP($D18,'1-2'!$D$4:$L$103,4),IF($D18&lt;=200,VLOOKUP($D18,'随時①-2'!$D$4:$L$23,4),IF($D18&lt;=300,VLOOKUP($D18,'随時②-2'!$D$21:$L$35,4),VLOOKUP($D18,'2-4'!$D$4:$L$103,4)))))</f>
      </c>
      <c r="H18" s="408">
        <f>IF($D18="","",IF($D18&lt;=100,VLOOKUP($D18,'1-2'!$D$4:$L$103,5),IF($D18&lt;=200,VLOOKUP($D18,'随時①-2'!$D$4:$L$23,5),IF($D18&lt;=300,VLOOKUP($D18,'随時②-2'!$D$21:$L$35,5),VLOOKUP($D18,'2-4'!$D$4:$L$103,5)))))</f>
      </c>
      <c r="I18" s="408">
        <f>IF($D18="","",IF($D18&lt;=100,VLOOKUP($D18,'1-2'!$D$4:$L$103,6),IF($D18&lt;=200,VLOOKUP($D18,'随時①-2'!$D$4:$L$23,6),IF($D18&lt;=300,VLOOKUP($D18,'随時②-2'!$D$21:$L$35,6),VLOOKUP($D18,'2-4'!$D$4:$L$103,6)))))</f>
      </c>
      <c r="J18" s="407">
        <f>IF($D18="","",IF($D18&lt;=100,VLOOKUP($D18,'1-2'!$D$4:$L$103,7),IF($D18&lt;=200,VLOOKUP($D18,'随時①-2'!$D$4:$L$23,7),IF($D18&lt;=300,VLOOKUP($D18,'随時②-2'!$D$21:$L$35,7),VLOOKUP($D18,'2-4'!$D$4:$L$103,7)))))</f>
      </c>
      <c r="K18" s="412">
        <f>IF($D18="","",IF($D18&lt;=100,VLOOKUP($D18,'1-2'!$D$4:$L$103,8),IF($D18&lt;=200,VLOOKUP($D18,'随時①-2'!$D$4:$L$23,8),IF($D18&lt;=300,VLOOKUP($D18,'随時②-2'!$D$21:$L$35,8),VLOOKUP($D18,'2-4'!$D$4:$L$103,8)))))</f>
      </c>
      <c r="L18" s="413">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18" t="s">
        <v>140</v>
      </c>
      <c r="B20" s="400" t="s">
        <v>141</v>
      </c>
      <c r="C20" s="96" t="s">
        <v>143</v>
      </c>
      <c r="D20" s="94" t="s">
        <v>145</v>
      </c>
      <c r="E20" s="96" t="s">
        <v>0</v>
      </c>
      <c r="F20" s="96" t="s">
        <v>196</v>
      </c>
      <c r="G20" s="96" t="s">
        <v>91</v>
      </c>
      <c r="H20" s="467" t="s">
        <v>245</v>
      </c>
      <c r="I20" s="96" t="s">
        <v>92</v>
      </c>
      <c r="J20" s="96" t="s">
        <v>93</v>
      </c>
      <c r="K20" s="227" t="s">
        <v>111</v>
      </c>
      <c r="L20" s="401" t="s">
        <v>107</v>
      </c>
    </row>
    <row r="21" spans="1:13" s="459" customFormat="1" ht="13.5" customHeight="1">
      <c r="A21" s="359">
        <v>1</v>
      </c>
      <c r="B21" s="241" t="s">
        <v>298</v>
      </c>
      <c r="C21" s="483" t="s">
        <v>284</v>
      </c>
      <c r="D21" s="458">
        <v>401</v>
      </c>
      <c r="E21" s="274" t="s">
        <v>85</v>
      </c>
      <c r="F21" s="274" t="s">
        <v>313</v>
      </c>
      <c r="G21" s="339">
        <v>20000</v>
      </c>
      <c r="H21" s="340">
        <v>1</v>
      </c>
      <c r="I21" s="340">
        <v>1</v>
      </c>
      <c r="J21" s="380">
        <f>G21*H21*I21</f>
        <v>20000</v>
      </c>
      <c r="K21" s="277"/>
      <c r="L21" s="278"/>
      <c r="M21" s="459">
        <f aca="true" t="shared" si="1" ref="M21:M35">IF(K21="◎",J21,"")</f>
      </c>
    </row>
    <row r="22" spans="1:13" s="459" customFormat="1" ht="13.5" customHeight="1">
      <c r="A22" s="250"/>
      <c r="B22" s="251"/>
      <c r="C22" s="252"/>
      <c r="D22" s="460">
        <v>402</v>
      </c>
      <c r="E22" s="274"/>
      <c r="F22" s="255"/>
      <c r="G22" s="318"/>
      <c r="H22" s="319"/>
      <c r="I22" s="319"/>
      <c r="J22" s="380">
        <f aca="true" t="shared" si="2" ref="J22:J35">G22*H22*I22</f>
        <v>0</v>
      </c>
      <c r="K22" s="259"/>
      <c r="L22" s="260"/>
      <c r="M22" s="459">
        <f t="shared" si="1"/>
      </c>
    </row>
    <row r="23" spans="1:13" s="459" customFormat="1" ht="13.5" customHeight="1">
      <c r="A23" s="250"/>
      <c r="B23" s="251"/>
      <c r="C23" s="252"/>
      <c r="D23" s="460">
        <v>403</v>
      </c>
      <c r="E23" s="274"/>
      <c r="F23" s="255"/>
      <c r="G23" s="318"/>
      <c r="H23" s="319"/>
      <c r="I23" s="319"/>
      <c r="J23" s="380">
        <f t="shared" si="2"/>
        <v>0</v>
      </c>
      <c r="K23" s="259"/>
      <c r="L23" s="260"/>
      <c r="M23" s="459">
        <f t="shared" si="1"/>
      </c>
    </row>
    <row r="24" spans="1:13" s="459" customFormat="1" ht="13.5" customHeight="1">
      <c r="A24" s="250"/>
      <c r="B24" s="251"/>
      <c r="C24" s="252"/>
      <c r="D24" s="460">
        <v>404</v>
      </c>
      <c r="E24" s="274"/>
      <c r="F24" s="255"/>
      <c r="G24" s="318"/>
      <c r="H24" s="319"/>
      <c r="I24" s="319"/>
      <c r="J24" s="380">
        <f t="shared" si="2"/>
        <v>0</v>
      </c>
      <c r="K24" s="259"/>
      <c r="L24" s="260"/>
      <c r="M24" s="459">
        <f t="shared" si="1"/>
      </c>
    </row>
    <row r="25" spans="1:13" s="459" customFormat="1" ht="13.5" customHeight="1">
      <c r="A25" s="250"/>
      <c r="B25" s="251"/>
      <c r="C25" s="252"/>
      <c r="D25" s="460">
        <v>405</v>
      </c>
      <c r="E25" s="274"/>
      <c r="F25" s="255"/>
      <c r="G25" s="318"/>
      <c r="H25" s="319"/>
      <c r="I25" s="319"/>
      <c r="J25" s="380">
        <f t="shared" si="2"/>
        <v>0</v>
      </c>
      <c r="K25" s="259"/>
      <c r="L25" s="260"/>
      <c r="M25" s="459">
        <f t="shared" si="1"/>
      </c>
    </row>
    <row r="26" spans="1:13" s="459" customFormat="1" ht="13.5" customHeight="1">
      <c r="A26" s="250"/>
      <c r="B26" s="251"/>
      <c r="C26" s="252"/>
      <c r="D26" s="460">
        <v>406</v>
      </c>
      <c r="E26" s="274"/>
      <c r="F26" s="255"/>
      <c r="G26" s="318"/>
      <c r="H26" s="319"/>
      <c r="I26" s="319"/>
      <c r="J26" s="380">
        <f t="shared" si="2"/>
        <v>0</v>
      </c>
      <c r="K26" s="259"/>
      <c r="L26" s="260"/>
      <c r="M26" s="459">
        <f t="shared" si="1"/>
      </c>
    </row>
    <row r="27" spans="1:13" s="459" customFormat="1" ht="13.5" customHeight="1">
      <c r="A27" s="250"/>
      <c r="B27" s="251"/>
      <c r="C27" s="252"/>
      <c r="D27" s="460">
        <v>407</v>
      </c>
      <c r="E27" s="274"/>
      <c r="F27" s="255"/>
      <c r="G27" s="318"/>
      <c r="H27" s="319"/>
      <c r="I27" s="319"/>
      <c r="J27" s="380">
        <f t="shared" si="2"/>
        <v>0</v>
      </c>
      <c r="K27" s="259"/>
      <c r="L27" s="260"/>
      <c r="M27" s="459">
        <f t="shared" si="1"/>
      </c>
    </row>
    <row r="28" spans="1:13" s="459" customFormat="1" ht="13.5" customHeight="1">
      <c r="A28" s="250"/>
      <c r="B28" s="251"/>
      <c r="C28" s="252"/>
      <c r="D28" s="460">
        <v>408</v>
      </c>
      <c r="E28" s="274"/>
      <c r="F28" s="255"/>
      <c r="G28" s="318"/>
      <c r="H28" s="319"/>
      <c r="I28" s="319"/>
      <c r="J28" s="380">
        <f t="shared" si="2"/>
        <v>0</v>
      </c>
      <c r="K28" s="259"/>
      <c r="L28" s="260"/>
      <c r="M28" s="459">
        <f t="shared" si="1"/>
      </c>
    </row>
    <row r="29" spans="1:13" s="459" customFormat="1" ht="13.5" customHeight="1">
      <c r="A29" s="250"/>
      <c r="B29" s="251"/>
      <c r="C29" s="252"/>
      <c r="D29" s="460">
        <v>409</v>
      </c>
      <c r="E29" s="274"/>
      <c r="F29" s="274"/>
      <c r="G29" s="318"/>
      <c r="H29" s="319"/>
      <c r="I29" s="319"/>
      <c r="J29" s="380">
        <f t="shared" si="2"/>
        <v>0</v>
      </c>
      <c r="K29" s="259"/>
      <c r="L29" s="260"/>
      <c r="M29" s="459">
        <f t="shared" si="1"/>
      </c>
    </row>
    <row r="30" spans="1:13" s="459" customFormat="1" ht="13.5" customHeight="1">
      <c r="A30" s="250"/>
      <c r="B30" s="251"/>
      <c r="C30" s="252"/>
      <c r="D30" s="460">
        <v>410</v>
      </c>
      <c r="E30" s="274"/>
      <c r="F30" s="255"/>
      <c r="G30" s="318"/>
      <c r="H30" s="319"/>
      <c r="I30" s="319"/>
      <c r="J30" s="380">
        <f t="shared" si="2"/>
        <v>0</v>
      </c>
      <c r="K30" s="259"/>
      <c r="L30" s="260"/>
      <c r="M30" s="459">
        <f t="shared" si="1"/>
      </c>
    </row>
    <row r="31" spans="1:13" s="459" customFormat="1" ht="13.5" customHeight="1">
      <c r="A31" s="250"/>
      <c r="B31" s="251"/>
      <c r="C31" s="252"/>
      <c r="D31" s="460">
        <v>411</v>
      </c>
      <c r="E31" s="274"/>
      <c r="F31" s="255"/>
      <c r="G31" s="318"/>
      <c r="H31" s="319"/>
      <c r="I31" s="319"/>
      <c r="J31" s="380">
        <f t="shared" si="2"/>
        <v>0</v>
      </c>
      <c r="K31" s="259"/>
      <c r="L31" s="260"/>
      <c r="M31" s="459">
        <f t="shared" si="1"/>
      </c>
    </row>
    <row r="32" spans="1:13" s="459" customFormat="1" ht="13.5" customHeight="1">
      <c r="A32" s="250"/>
      <c r="B32" s="251"/>
      <c r="C32" s="252"/>
      <c r="D32" s="460">
        <v>412</v>
      </c>
      <c r="E32" s="274"/>
      <c r="F32" s="255"/>
      <c r="G32" s="318"/>
      <c r="H32" s="319"/>
      <c r="I32" s="319"/>
      <c r="J32" s="380">
        <f t="shared" si="2"/>
        <v>0</v>
      </c>
      <c r="K32" s="259"/>
      <c r="L32" s="260"/>
      <c r="M32" s="459">
        <f t="shared" si="1"/>
      </c>
    </row>
    <row r="33" spans="1:13" s="459" customFormat="1" ht="13.5" customHeight="1">
      <c r="A33" s="250"/>
      <c r="B33" s="251"/>
      <c r="C33" s="252"/>
      <c r="D33" s="460">
        <v>413</v>
      </c>
      <c r="E33" s="274"/>
      <c r="F33" s="255"/>
      <c r="G33" s="318"/>
      <c r="H33" s="319"/>
      <c r="I33" s="319"/>
      <c r="J33" s="380">
        <f t="shared" si="2"/>
        <v>0</v>
      </c>
      <c r="K33" s="259"/>
      <c r="L33" s="260"/>
      <c r="M33" s="459">
        <f t="shared" si="1"/>
      </c>
    </row>
    <row r="34" spans="1:13" s="459" customFormat="1" ht="13.5" customHeight="1">
      <c r="A34" s="250"/>
      <c r="B34" s="251"/>
      <c r="C34" s="252"/>
      <c r="D34" s="460">
        <v>414</v>
      </c>
      <c r="E34" s="274"/>
      <c r="F34" s="255"/>
      <c r="G34" s="318"/>
      <c r="H34" s="319"/>
      <c r="I34" s="319"/>
      <c r="J34" s="380">
        <f t="shared" si="2"/>
        <v>0</v>
      </c>
      <c r="K34" s="259"/>
      <c r="L34" s="260"/>
      <c r="M34" s="459">
        <f t="shared" si="1"/>
      </c>
    </row>
    <row r="35" spans="1:13" s="459" customFormat="1" ht="13.5" customHeight="1" thickBot="1">
      <c r="A35" s="389"/>
      <c r="B35" s="396"/>
      <c r="C35" s="397"/>
      <c r="D35" s="461">
        <v>415</v>
      </c>
      <c r="E35" s="287"/>
      <c r="F35" s="287"/>
      <c r="G35" s="462"/>
      <c r="H35" s="463"/>
      <c r="I35" s="463"/>
      <c r="J35" s="455">
        <f t="shared" si="2"/>
        <v>0</v>
      </c>
      <c r="K35" s="464"/>
      <c r="L35" s="465"/>
      <c r="M35" s="459">
        <f t="shared" si="1"/>
      </c>
    </row>
    <row r="36" spans="1:7" ht="24" customHeight="1" thickBot="1">
      <c r="A36" s="53"/>
      <c r="B36" s="53"/>
      <c r="C36" s="53"/>
      <c r="E36" s="424" t="s">
        <v>246</v>
      </c>
      <c r="F36" s="632"/>
      <c r="G36" s="632"/>
    </row>
    <row r="37" spans="1:12" ht="24" customHeight="1" thickBot="1">
      <c r="A37" s="53"/>
      <c r="B37" s="53"/>
      <c r="C37" s="53"/>
      <c r="E37" s="239" t="s">
        <v>96</v>
      </c>
      <c r="F37" s="229" t="s">
        <v>171</v>
      </c>
      <c r="G37" s="229" t="s">
        <v>16</v>
      </c>
      <c r="H37" s="633" t="s">
        <v>244</v>
      </c>
      <c r="I37" s="634"/>
      <c r="J37" s="156" t="s">
        <v>108</v>
      </c>
      <c r="K37" s="599" t="s">
        <v>193</v>
      </c>
      <c r="L37" s="600"/>
    </row>
    <row r="38" spans="1:12" ht="14.25" thickTop="1">
      <c r="A38" s="53"/>
      <c r="B38" s="53"/>
      <c r="C38" s="53"/>
      <c r="E38" s="296" t="s">
        <v>85</v>
      </c>
      <c r="F38" s="346">
        <f>'2-1'!B23</f>
        <v>21000</v>
      </c>
      <c r="G38" s="346">
        <f aca="true" t="shared" si="3" ref="G38:G46">-SUMIF($E$4:$E$18,$E38,$J$4:$J$18)+SUMIF($E$21:$E$35,$E38,$J$21:$J$35)</f>
        <v>20000</v>
      </c>
      <c r="H38" s="544">
        <f aca="true" t="shared" si="4" ref="H38:H46">-SUMIF($E$4:$E$18,$E38,$M$4:$M$18)+SUMIF($E$21:$E$35,$E38,$M$21:$M$35)</f>
        <v>0</v>
      </c>
      <c r="I38" s="617"/>
      <c r="J38" s="348">
        <f aca="true" t="shared" si="5" ref="J38:J46">G38-H38</f>
        <v>20000</v>
      </c>
      <c r="K38" s="561">
        <f aca="true" t="shared" si="6" ref="K38:K46">F38+G38</f>
        <v>41000</v>
      </c>
      <c r="L38" s="601"/>
    </row>
    <row r="39" spans="1:12" ht="13.5">
      <c r="A39" s="53"/>
      <c r="B39" s="53"/>
      <c r="C39" s="53"/>
      <c r="E39" s="296" t="s">
        <v>86</v>
      </c>
      <c r="F39" s="350">
        <f>'2-1'!C23</f>
        <v>0</v>
      </c>
      <c r="G39" s="346">
        <f t="shared" si="3"/>
        <v>0</v>
      </c>
      <c r="H39" s="552">
        <f t="shared" si="4"/>
        <v>0</v>
      </c>
      <c r="I39" s="606"/>
      <c r="J39" s="348">
        <f t="shared" si="5"/>
        <v>0</v>
      </c>
      <c r="K39" s="561">
        <f t="shared" si="6"/>
        <v>0</v>
      </c>
      <c r="L39" s="601"/>
    </row>
    <row r="40" spans="1:12" ht="13.5">
      <c r="A40" s="53"/>
      <c r="B40" s="53"/>
      <c r="C40" s="53"/>
      <c r="E40" s="296" t="s">
        <v>124</v>
      </c>
      <c r="F40" s="350">
        <f>'2-1'!D23</f>
        <v>462035</v>
      </c>
      <c r="G40" s="346">
        <f t="shared" si="3"/>
        <v>-20000</v>
      </c>
      <c r="H40" s="552">
        <f t="shared" si="4"/>
        <v>0</v>
      </c>
      <c r="I40" s="606"/>
      <c r="J40" s="348">
        <f t="shared" si="5"/>
        <v>-20000</v>
      </c>
      <c r="K40" s="561">
        <f t="shared" si="6"/>
        <v>442035</v>
      </c>
      <c r="L40" s="601"/>
    </row>
    <row r="41" spans="1:12" ht="13.5">
      <c r="A41" s="53"/>
      <c r="B41" s="53"/>
      <c r="C41" s="53"/>
      <c r="E41" s="296" t="s">
        <v>125</v>
      </c>
      <c r="F41" s="350">
        <f>'2-1'!E23</f>
        <v>0</v>
      </c>
      <c r="G41" s="346">
        <f t="shared" si="3"/>
        <v>0</v>
      </c>
      <c r="H41" s="552">
        <f t="shared" si="4"/>
        <v>0</v>
      </c>
      <c r="I41" s="606"/>
      <c r="J41" s="348">
        <f t="shared" si="5"/>
        <v>0</v>
      </c>
      <c r="K41" s="561">
        <f t="shared" si="6"/>
        <v>0</v>
      </c>
      <c r="L41" s="601"/>
    </row>
    <row r="42" spans="1:12" ht="13.5">
      <c r="A42" s="53"/>
      <c r="B42" s="53"/>
      <c r="C42" s="53"/>
      <c r="E42" s="296" t="s">
        <v>87</v>
      </c>
      <c r="F42" s="350">
        <f>'2-1'!F23</f>
        <v>21600</v>
      </c>
      <c r="G42" s="346">
        <f t="shared" si="3"/>
        <v>0</v>
      </c>
      <c r="H42" s="552">
        <f t="shared" si="4"/>
        <v>0</v>
      </c>
      <c r="I42" s="606"/>
      <c r="J42" s="348">
        <f t="shared" si="5"/>
        <v>0</v>
      </c>
      <c r="K42" s="561">
        <f t="shared" si="6"/>
        <v>21600</v>
      </c>
      <c r="L42" s="601"/>
    </row>
    <row r="43" spans="1:12" ht="13.5">
      <c r="A43" s="53"/>
      <c r="B43" s="53"/>
      <c r="C43" s="53"/>
      <c r="E43" s="296" t="s">
        <v>88</v>
      </c>
      <c r="F43" s="350">
        <f>'2-1'!G23</f>
        <v>0</v>
      </c>
      <c r="G43" s="346">
        <f t="shared" si="3"/>
        <v>0</v>
      </c>
      <c r="H43" s="552">
        <f t="shared" si="4"/>
        <v>0</v>
      </c>
      <c r="I43" s="606"/>
      <c r="J43" s="348">
        <f t="shared" si="5"/>
        <v>0</v>
      </c>
      <c r="K43" s="561">
        <f t="shared" si="6"/>
        <v>0</v>
      </c>
      <c r="L43" s="601"/>
    </row>
    <row r="44" spans="1:12" ht="13.5">
      <c r="A44" s="53"/>
      <c r="B44" s="53"/>
      <c r="C44" s="53"/>
      <c r="E44" s="296" t="s">
        <v>89</v>
      </c>
      <c r="F44" s="350">
        <f>'2-1'!H23</f>
        <v>0</v>
      </c>
      <c r="G44" s="346">
        <f t="shared" si="3"/>
        <v>0</v>
      </c>
      <c r="H44" s="552">
        <f t="shared" si="4"/>
        <v>0</v>
      </c>
      <c r="I44" s="606"/>
      <c r="J44" s="348">
        <f t="shared" si="5"/>
        <v>0</v>
      </c>
      <c r="K44" s="561">
        <f t="shared" si="6"/>
        <v>0</v>
      </c>
      <c r="L44" s="601"/>
    </row>
    <row r="45" spans="1:12" ht="13.5">
      <c r="A45" s="53"/>
      <c r="B45" s="53"/>
      <c r="C45" s="53"/>
      <c r="E45" s="296" t="s">
        <v>90</v>
      </c>
      <c r="F45" s="350">
        <f>'2-1'!I23</f>
        <v>0</v>
      </c>
      <c r="G45" s="346">
        <f t="shared" si="3"/>
        <v>0</v>
      </c>
      <c r="H45" s="552">
        <f t="shared" si="4"/>
        <v>0</v>
      </c>
      <c r="I45" s="606"/>
      <c r="J45" s="348">
        <f t="shared" si="5"/>
        <v>0</v>
      </c>
      <c r="K45" s="561">
        <f t="shared" si="6"/>
        <v>0</v>
      </c>
      <c r="L45" s="601"/>
    </row>
    <row r="46" spans="1:12" ht="14.25" thickBot="1">
      <c r="A46" s="53"/>
      <c r="B46" s="53"/>
      <c r="C46" s="53"/>
      <c r="E46" s="296" t="s">
        <v>137</v>
      </c>
      <c r="F46" s="391">
        <f>'2-1'!J23</f>
        <v>0</v>
      </c>
      <c r="G46" s="346">
        <f t="shared" si="3"/>
        <v>0</v>
      </c>
      <c r="H46" s="638">
        <f t="shared" si="4"/>
        <v>0</v>
      </c>
      <c r="I46" s="639"/>
      <c r="J46" s="348">
        <f t="shared" si="5"/>
        <v>0</v>
      </c>
      <c r="K46" s="595">
        <f t="shared" si="6"/>
        <v>0</v>
      </c>
      <c r="L46" s="596"/>
    </row>
    <row r="47" spans="1:12" ht="15" thickBot="1" thickTop="1">
      <c r="A47" s="53"/>
      <c r="B47" s="53"/>
      <c r="C47" s="53"/>
      <c r="E47" s="392" t="s">
        <v>15</v>
      </c>
      <c r="F47" s="353">
        <f>SUM(F38:F46)</f>
        <v>504635</v>
      </c>
      <c r="G47" s="353">
        <f>SUM(G38:G46)</f>
        <v>0</v>
      </c>
      <c r="H47" s="637">
        <f>SUM(H38:I46)</f>
        <v>0</v>
      </c>
      <c r="I47" s="631"/>
      <c r="J47" s="354">
        <f>SUM(J38:J46)</f>
        <v>0</v>
      </c>
      <c r="K47" s="597">
        <f>SUM(K38:L46)</f>
        <v>504635</v>
      </c>
      <c r="L47" s="598"/>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2"/>
  <sheetViews>
    <sheetView showZeros="0" view="pageBreakPreview" zoomScaleSheetLayoutView="100" workbookViewId="0" topLeftCell="A1">
      <pane xSplit="4" ySplit="3" topLeftCell="F4" activePane="bottomRight" state="frozen"/>
      <selection pane="topLeft" activeCell="F29" sqref="F29:J29"/>
      <selection pane="topRight" activeCell="F29" sqref="F29:J29"/>
      <selection pane="bottomLeft" activeCell="F29" sqref="F29:J29"/>
      <selection pane="bottomRight" activeCell="C28" sqref="C2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41" t="s">
        <v>142</v>
      </c>
      <c r="G2" s="539"/>
      <c r="H2" s="539"/>
      <c r="I2" s="539"/>
      <c r="J2" s="542"/>
      <c r="K2" s="538" t="s">
        <v>115</v>
      </c>
      <c r="L2" s="539"/>
      <c r="M2" s="539"/>
      <c r="N2" s="539"/>
      <c r="O2" s="540"/>
      <c r="P2" s="13"/>
    </row>
    <row r="3" spans="1:21" ht="30" customHeight="1">
      <c r="A3" s="415" t="s">
        <v>140</v>
      </c>
      <c r="B3" s="293" t="s">
        <v>141</v>
      </c>
      <c r="C3" s="60" t="s">
        <v>143</v>
      </c>
      <c r="D3" s="96" t="s">
        <v>160</v>
      </c>
      <c r="E3" s="96" t="s">
        <v>0</v>
      </c>
      <c r="F3" s="96" t="s">
        <v>196</v>
      </c>
      <c r="G3" s="96" t="s">
        <v>91</v>
      </c>
      <c r="H3" s="467" t="s">
        <v>245</v>
      </c>
      <c r="I3" s="96" t="s">
        <v>92</v>
      </c>
      <c r="J3" s="96" t="s">
        <v>93</v>
      </c>
      <c r="K3" s="382" t="s">
        <v>198</v>
      </c>
      <c r="L3" s="383" t="s">
        <v>91</v>
      </c>
      <c r="M3" s="467" t="s">
        <v>245</v>
      </c>
      <c r="N3" s="383" t="s">
        <v>92</v>
      </c>
      <c r="O3" s="384" t="s">
        <v>93</v>
      </c>
      <c r="P3" s="227" t="s">
        <v>111</v>
      </c>
      <c r="Q3" s="294" t="s">
        <v>107</v>
      </c>
      <c r="R3" s="62" t="s">
        <v>147</v>
      </c>
      <c r="S3" s="61" t="s">
        <v>148</v>
      </c>
      <c r="T3" s="61" t="s">
        <v>149</v>
      </c>
      <c r="U3" s="61" t="s">
        <v>150</v>
      </c>
    </row>
    <row r="4" spans="1:21" ht="30" customHeight="1">
      <c r="A4" s="360">
        <f>'1-2'!A4</f>
        <v>1</v>
      </c>
      <c r="B4" s="361" t="str">
        <f>'1-2'!B4</f>
        <v>2-1-(1)</v>
      </c>
      <c r="C4" s="362" t="str">
        <f>'1-2'!C4</f>
        <v>八尾高スタンダードの見える化</v>
      </c>
      <c r="D4" s="242">
        <v>1</v>
      </c>
      <c r="E4" s="301" t="str">
        <f>'2-2'!E4</f>
        <v>負担金、補助及び交付金</v>
      </c>
      <c r="F4" s="301" t="str">
        <f>'2-2'!F4</f>
        <v>各種団体負担金（会費）</v>
      </c>
      <c r="G4" s="302">
        <f>'2-2'!G4</f>
        <v>49930</v>
      </c>
      <c r="H4" s="303">
        <f>'2-2'!H4</f>
        <v>1</v>
      </c>
      <c r="I4" s="303">
        <f>'2-2'!I4</f>
        <v>1</v>
      </c>
      <c r="J4" s="363">
        <f>'2-2'!J4</f>
        <v>49930</v>
      </c>
      <c r="K4" s="364" t="str">
        <f>'2-2'!K4</f>
        <v>各種団体負担金（会費）</v>
      </c>
      <c r="L4" s="302">
        <f>'2-2'!L4</f>
        <v>49930</v>
      </c>
      <c r="M4" s="303">
        <f>'2-2'!M4</f>
        <v>1</v>
      </c>
      <c r="N4" s="303">
        <f>'2-2'!N4</f>
        <v>1</v>
      </c>
      <c r="O4" s="365">
        <f>L4*M4*N4</f>
        <v>49930</v>
      </c>
      <c r="P4" s="366">
        <f>'2-2'!P4</f>
        <v>0</v>
      </c>
      <c r="Q4" s="367" t="str">
        <f>'2-2'!Q4</f>
        <v>詳細は様式２－３のとおり</v>
      </c>
      <c r="R4" s="25">
        <f>IF(AND(ISNA(MATCH($D4,'随時②-2'!$D$4:$D$18,0)),ISNA(MATCH($D4,'随時③-2'!$D$4:$D$18,0))),0,1)</f>
        <v>0</v>
      </c>
      <c r="S4" s="63">
        <f aca="true" t="shared" si="0" ref="S4:S15">IF(P4="◎",J4,"")</f>
      </c>
      <c r="T4" s="63">
        <f aca="true" t="shared" si="1" ref="T4:T15">IF(P4="◎",O4,"")</f>
      </c>
      <c r="U4" s="5">
        <f>IF($E4=0,"",VLOOKUP($E4,$V$5:$X$13,2))</f>
        <v>9</v>
      </c>
    </row>
    <row r="5" spans="1:23" ht="30" customHeight="1">
      <c r="A5" s="368">
        <f>'1-2'!A5</f>
        <v>0</v>
      </c>
      <c r="B5" s="369" t="str">
        <f>'1-2'!B5</f>
        <v>2-1-(1)</v>
      </c>
      <c r="C5" s="370" t="str">
        <f>'1-2'!C5</f>
        <v>八尾高スタンダードの見える化</v>
      </c>
      <c r="D5" s="253">
        <v>2</v>
      </c>
      <c r="E5" s="313" t="str">
        <f>'2-2'!E5</f>
        <v>旅費</v>
      </c>
      <c r="F5" s="314" t="str">
        <f>'2-2'!F5</f>
        <v>全国高等学校総会・研究協議会（埼玉）</v>
      </c>
      <c r="G5" s="224">
        <f>'2-2'!G5</f>
        <v>39360</v>
      </c>
      <c r="H5" s="315">
        <f>'2-2'!H5</f>
        <v>1</v>
      </c>
      <c r="I5" s="315">
        <f>'2-2'!I5</f>
        <v>1</v>
      </c>
      <c r="J5" s="371">
        <f>'2-2'!J5</f>
        <v>39360</v>
      </c>
      <c r="K5" s="372" t="str">
        <f>'2-2'!K5</f>
        <v>全国高等学校総会・研究協議会（埼玉）</v>
      </c>
      <c r="L5" s="224">
        <f>'2-2'!L5</f>
        <v>38460</v>
      </c>
      <c r="M5" s="315">
        <f>'2-2'!M5</f>
        <v>1</v>
      </c>
      <c r="N5" s="315">
        <f>'2-2'!N5</f>
        <v>1</v>
      </c>
      <c r="O5" s="341">
        <f>L5*M5*N5</f>
        <v>38460</v>
      </c>
      <c r="P5" s="373">
        <f>'2-2'!P5</f>
        <v>0</v>
      </c>
      <c r="Q5" s="374">
        <f>'2-2'!Q5</f>
        <v>0</v>
      </c>
      <c r="R5" s="25">
        <f>IF(AND(ISNA(MATCH($D5,'随時②-2'!$D$4:$D$18,0)),ISNA(MATCH($D5,'随時③-2'!$D$4:$D$18,0))),0,1)</f>
        <v>0</v>
      </c>
      <c r="S5" s="63">
        <f t="shared" si="0"/>
      </c>
      <c r="T5" s="63">
        <f t="shared" si="1"/>
      </c>
      <c r="U5" s="5">
        <f aca="true" t="shared" si="2" ref="U5:U15">IF($E5=0,"",VLOOKUP($E5,$V$5:$X$13,2))</f>
        <v>2</v>
      </c>
      <c r="V5" s="5" t="s">
        <v>151</v>
      </c>
      <c r="W5" s="5">
        <v>6</v>
      </c>
    </row>
    <row r="6" spans="1:23" ht="30" customHeight="1">
      <c r="A6" s="368">
        <f>'1-2'!A6</f>
        <v>0</v>
      </c>
      <c r="B6" s="369" t="str">
        <f>'1-2'!B6</f>
        <v>2-1-(1)</v>
      </c>
      <c r="C6" s="370" t="str">
        <f>'1-2'!C6</f>
        <v>八尾高スタンダードの見える化</v>
      </c>
      <c r="D6" s="253">
        <v>3</v>
      </c>
      <c r="E6" s="313" t="str">
        <f>'2-2'!E6</f>
        <v>消耗需用費</v>
      </c>
      <c r="F6" s="314" t="str">
        <f>'2-2'!F6</f>
        <v>全国高等学校総会・研究協議会（埼玉）（資料代）</v>
      </c>
      <c r="G6" s="224">
        <f>'2-2'!G6</f>
        <v>3000</v>
      </c>
      <c r="H6" s="315">
        <f>'2-2'!H6</f>
        <v>1</v>
      </c>
      <c r="I6" s="315">
        <f>'2-2'!I6</f>
        <v>1</v>
      </c>
      <c r="J6" s="371">
        <f>'2-2'!J6</f>
        <v>3000</v>
      </c>
      <c r="K6" s="372" t="str">
        <f>'2-2'!K6</f>
        <v>全国高等学校総会・研究協議会（埼玉）（資料代）</v>
      </c>
      <c r="L6" s="224">
        <f>'2-2'!L6</f>
        <v>3000</v>
      </c>
      <c r="M6" s="315">
        <f>'2-2'!M6</f>
        <v>1</v>
      </c>
      <c r="N6" s="315">
        <f>'2-2'!N6</f>
        <v>1</v>
      </c>
      <c r="O6" s="341">
        <f aca="true" t="shared" si="3" ref="O6:O15">L6*M6*N6</f>
        <v>3000</v>
      </c>
      <c r="P6" s="373">
        <f>'2-2'!P6</f>
        <v>0</v>
      </c>
      <c r="Q6" s="374">
        <f>'2-2'!Q6</f>
        <v>0</v>
      </c>
      <c r="R6" s="25">
        <f>IF(AND(ISNA(MATCH($D6,'随時②-2'!$D$4:$D$18,0)),ISNA(MATCH($D6,'随時③-2'!$D$4:$D$18,0))),0,1)</f>
        <v>0</v>
      </c>
      <c r="S6" s="63">
        <f t="shared" si="0"/>
      </c>
      <c r="T6" s="63">
        <f t="shared" si="1"/>
      </c>
      <c r="U6" s="5">
        <f t="shared" si="2"/>
        <v>7</v>
      </c>
      <c r="V6" s="5" t="s">
        <v>152</v>
      </c>
      <c r="W6" s="5">
        <v>4</v>
      </c>
    </row>
    <row r="7" spans="1:23" ht="30" customHeight="1">
      <c r="A7" s="368">
        <f>'1-2'!A7</f>
        <v>0</v>
      </c>
      <c r="B7" s="369" t="str">
        <f>'1-2'!B7</f>
        <v>2-1-(1)</v>
      </c>
      <c r="C7" s="370" t="str">
        <f>'1-2'!C7</f>
        <v>八尾高スタンダードの見える化</v>
      </c>
      <c r="D7" s="253">
        <v>4</v>
      </c>
      <c r="E7" s="313" t="str">
        <f>'2-2'!E7</f>
        <v>負担金、補助及び交付金</v>
      </c>
      <c r="F7" s="314" t="str">
        <f>'2-2'!F7</f>
        <v>全国高等学校総会・研究協議会（埼玉）（参加費）</v>
      </c>
      <c r="G7" s="224">
        <f>'2-2'!G7</f>
        <v>2000</v>
      </c>
      <c r="H7" s="315">
        <f>'2-2'!H7</f>
        <v>1</v>
      </c>
      <c r="I7" s="315">
        <f>'2-2'!I7</f>
        <v>1</v>
      </c>
      <c r="J7" s="371">
        <f>'2-2'!J7</f>
        <v>2000</v>
      </c>
      <c r="K7" s="372" t="str">
        <f>'2-2'!K7</f>
        <v>全国高等学校総会・研究協議会（埼玉）（参加費）</v>
      </c>
      <c r="L7" s="224">
        <f>'2-2'!L7</f>
        <v>2000</v>
      </c>
      <c r="M7" s="315">
        <f>'2-2'!M7</f>
        <v>1</v>
      </c>
      <c r="N7" s="315">
        <f>'2-2'!N7</f>
        <v>1</v>
      </c>
      <c r="O7" s="341">
        <f t="shared" si="3"/>
        <v>2000</v>
      </c>
      <c r="P7" s="373">
        <f>'2-2'!P7</f>
        <v>0</v>
      </c>
      <c r="Q7" s="374">
        <f>'2-2'!Q7</f>
        <v>0</v>
      </c>
      <c r="R7" s="25">
        <f>IF(AND(ISNA(MATCH($D7,'随時②-2'!$D$4:$D$18,0)),ISNA(MATCH($D7,'随時③-2'!$D$4:$D$18,0))),0,1)</f>
        <v>0</v>
      </c>
      <c r="S7" s="63">
        <f t="shared" si="0"/>
      </c>
      <c r="T7" s="63">
        <f t="shared" si="1"/>
      </c>
      <c r="U7" s="5">
        <f t="shared" si="2"/>
        <v>9</v>
      </c>
      <c r="V7" s="5" t="s">
        <v>153</v>
      </c>
      <c r="W7" s="5">
        <v>7</v>
      </c>
    </row>
    <row r="8" spans="1:23" ht="30" customHeight="1">
      <c r="A8" s="368">
        <f>'1-2'!A8</f>
        <v>0</v>
      </c>
      <c r="B8" s="369" t="str">
        <f>'1-2'!B8</f>
        <v>2-1-(1)</v>
      </c>
      <c r="C8" s="370" t="str">
        <f>'1-2'!C8</f>
        <v>八尾高スタンダードの見える化</v>
      </c>
      <c r="D8" s="262">
        <v>5</v>
      </c>
      <c r="E8" s="313" t="str">
        <f>'2-2'!E8</f>
        <v>旅費</v>
      </c>
      <c r="F8" s="314" t="str">
        <f>'2-2'!F8</f>
        <v>全国高等学校PTA連合大会静岡大会</v>
      </c>
      <c r="G8" s="224">
        <f>'2-2'!G8</f>
        <v>30000</v>
      </c>
      <c r="H8" s="315">
        <f>'2-2'!H8</f>
        <v>1</v>
      </c>
      <c r="I8" s="315">
        <f>'2-2'!I8</f>
        <v>1</v>
      </c>
      <c r="J8" s="371">
        <f>'2-2'!J8</f>
        <v>30000</v>
      </c>
      <c r="K8" s="372" t="str">
        <f>'2-2'!K8</f>
        <v>全国高等学校PTA連合大会静岡大会</v>
      </c>
      <c r="L8" s="224">
        <f>'2-2'!L8</f>
        <v>0</v>
      </c>
      <c r="M8" s="315">
        <f>'2-2'!M8</f>
        <v>1</v>
      </c>
      <c r="N8" s="315">
        <f>'2-2'!N8</f>
        <v>1</v>
      </c>
      <c r="O8" s="341">
        <f t="shared" si="3"/>
        <v>0</v>
      </c>
      <c r="P8" s="373">
        <f>'2-2'!P8</f>
        <v>0</v>
      </c>
      <c r="Q8" s="374">
        <f>'2-2'!Q8</f>
        <v>0</v>
      </c>
      <c r="R8" s="25">
        <f>IF(AND(ISNA(MATCH($D8,'随時②-2'!$D$4:$D$18,0)),ISNA(MATCH($D8,'随時③-2'!$D$4:$D$18,0))),0,1)</f>
        <v>0</v>
      </c>
      <c r="S8" s="63">
        <f t="shared" si="0"/>
      </c>
      <c r="T8" s="63">
        <f t="shared" si="1"/>
      </c>
      <c r="U8" s="5">
        <f t="shared" si="2"/>
        <v>2</v>
      </c>
      <c r="V8" s="5" t="s">
        <v>154</v>
      </c>
      <c r="W8" s="5">
        <v>3</v>
      </c>
    </row>
    <row r="9" spans="1:23" ht="30" customHeight="1">
      <c r="A9" s="368">
        <f>'1-2'!A9</f>
        <v>0</v>
      </c>
      <c r="B9" s="369" t="str">
        <f>'1-2'!B9</f>
        <v>2-1-(1)</v>
      </c>
      <c r="C9" s="370" t="str">
        <f>'1-2'!C9</f>
        <v>八尾高スタンダードの見える化</v>
      </c>
      <c r="D9" s="253">
        <v>6</v>
      </c>
      <c r="E9" s="313" t="str">
        <f>'2-2'!E9</f>
        <v>負担金、補助及び交付金</v>
      </c>
      <c r="F9" s="314" t="str">
        <f>'2-2'!F9</f>
        <v>全国高等学校PTA連合大会静岡大会参加費</v>
      </c>
      <c r="G9" s="224">
        <f>'2-2'!G9</f>
        <v>7700</v>
      </c>
      <c r="H9" s="315">
        <f>'2-2'!H9</f>
        <v>1</v>
      </c>
      <c r="I9" s="315">
        <f>'2-2'!I9</f>
        <v>1</v>
      </c>
      <c r="J9" s="371">
        <f>'2-2'!J9</f>
        <v>7700</v>
      </c>
      <c r="K9" s="372" t="str">
        <f>'2-2'!K9</f>
        <v>全国高等学校PTA連合大会静岡大会参加費</v>
      </c>
      <c r="L9" s="224">
        <f>'2-2'!L9</f>
        <v>0</v>
      </c>
      <c r="M9" s="315">
        <f>'2-2'!M9</f>
        <v>1</v>
      </c>
      <c r="N9" s="315">
        <f>'2-2'!N9</f>
        <v>1</v>
      </c>
      <c r="O9" s="341">
        <f t="shared" si="3"/>
        <v>0</v>
      </c>
      <c r="P9" s="373">
        <f>'2-2'!P9</f>
        <v>0</v>
      </c>
      <c r="Q9" s="374">
        <f>'2-2'!Q9</f>
        <v>0</v>
      </c>
      <c r="R9" s="25">
        <f>IF(AND(ISNA(MATCH($D9,'随時②-2'!$D$4:$D$18,0)),ISNA(MATCH($D9,'随時③-2'!$D$4:$D$18,0))),0,1)</f>
        <v>0</v>
      </c>
      <c r="S9" s="63">
        <f t="shared" si="0"/>
      </c>
      <c r="T9" s="63">
        <f t="shared" si="1"/>
      </c>
      <c r="U9" s="5">
        <f t="shared" si="2"/>
        <v>9</v>
      </c>
      <c r="V9" s="5" t="s">
        <v>155</v>
      </c>
      <c r="W9" s="5">
        <v>8</v>
      </c>
    </row>
    <row r="10" spans="1:23" ht="30" customHeight="1">
      <c r="A10" s="368">
        <f>'1-2'!A10</f>
        <v>0</v>
      </c>
      <c r="B10" s="369" t="str">
        <f>'1-2'!B10</f>
        <v>2-1-(1)</v>
      </c>
      <c r="C10" s="370" t="str">
        <f>'1-2'!C10</f>
        <v>八尾高スタンダードの見える化</v>
      </c>
      <c r="D10" s="253">
        <v>7</v>
      </c>
      <c r="E10" s="313" t="str">
        <f>'2-2'!E10</f>
        <v>委託料</v>
      </c>
      <c r="F10" s="314" t="str">
        <f>'2-2'!F10</f>
        <v>授業アンケート業務委託料</v>
      </c>
      <c r="G10" s="224">
        <f>'2-2'!G10</f>
        <v>80000</v>
      </c>
      <c r="H10" s="315">
        <f>'2-2'!H10</f>
        <v>1</v>
      </c>
      <c r="I10" s="315">
        <f>'2-2'!I10</f>
        <v>1</v>
      </c>
      <c r="J10" s="371">
        <f>'2-2'!J10</f>
        <v>80000</v>
      </c>
      <c r="K10" s="372" t="str">
        <f>'2-2'!K10</f>
        <v>授業アンケート業務委託料</v>
      </c>
      <c r="L10" s="224">
        <f>'2-2'!L10</f>
        <v>48060</v>
      </c>
      <c r="M10" s="315">
        <f>'2-2'!M10</f>
        <v>1</v>
      </c>
      <c r="N10" s="315">
        <f>'2-2'!N10</f>
        <v>1</v>
      </c>
      <c r="O10" s="341">
        <f t="shared" si="3"/>
        <v>48060</v>
      </c>
      <c r="P10" s="373">
        <f>'2-2'!P10</f>
        <v>0</v>
      </c>
      <c r="Q10" s="374">
        <f>'2-2'!Q10</f>
        <v>0</v>
      </c>
      <c r="R10" s="25">
        <f>IF(AND(ISNA(MATCH($D10,'随時②-2'!$D$4:$D$18,0)),ISNA(MATCH($D10,'随時③-2'!$D$4:$D$18,0))),0,1)</f>
        <v>0</v>
      </c>
      <c r="S10" s="63">
        <f t="shared" si="0"/>
      </c>
      <c r="T10" s="63">
        <f t="shared" si="1"/>
      </c>
      <c r="U10" s="5">
        <f t="shared" si="2"/>
        <v>6</v>
      </c>
      <c r="V10" s="5" t="s">
        <v>159</v>
      </c>
      <c r="W10" s="5">
        <v>9</v>
      </c>
    </row>
    <row r="11" spans="1:23" ht="30" customHeight="1">
      <c r="A11" s="368">
        <f>'1-2'!A11</f>
        <v>0</v>
      </c>
      <c r="B11" s="369" t="str">
        <f>'1-2'!B11</f>
        <v>2-1-(1)</v>
      </c>
      <c r="C11" s="370" t="str">
        <f>'1-2'!C11</f>
        <v>八尾高スタンダードの見える化</v>
      </c>
      <c r="D11" s="262">
        <v>8</v>
      </c>
      <c r="E11" s="313" t="str">
        <f>'2-2'!E11</f>
        <v>消耗需用費</v>
      </c>
      <c r="F11" s="314" t="str">
        <f>'2-2'!F11</f>
        <v>広報資料印刷マスター・インク代</v>
      </c>
      <c r="G11" s="224">
        <f>'2-2'!G11</f>
        <v>152870</v>
      </c>
      <c r="H11" s="315">
        <f>'2-2'!H11</f>
        <v>1</v>
      </c>
      <c r="I11" s="315">
        <f>'2-2'!I11</f>
        <v>1</v>
      </c>
      <c r="J11" s="371">
        <f>'2-2'!J11</f>
        <v>152870</v>
      </c>
      <c r="K11" s="372" t="str">
        <f>'2-2'!K11</f>
        <v>広報資料印刷マスター・インク代</v>
      </c>
      <c r="L11" s="224">
        <f>'2-2'!L11</f>
        <v>113720</v>
      </c>
      <c r="M11" s="315">
        <f>'2-2'!M11</f>
        <v>1</v>
      </c>
      <c r="N11" s="315">
        <f>'2-2'!N11</f>
        <v>1</v>
      </c>
      <c r="O11" s="341">
        <f t="shared" si="3"/>
        <v>113720</v>
      </c>
      <c r="P11" s="373">
        <f>'2-2'!P11</f>
        <v>0</v>
      </c>
      <c r="Q11" s="374">
        <f>'2-2'!Q11</f>
        <v>0</v>
      </c>
      <c r="R11" s="25">
        <f>IF(AND(ISNA(MATCH($D11,'随時②-2'!$D$4:$D$18,0)),ISNA(MATCH($D11,'随時③-2'!$D$4:$D$18,0))),0,1)</f>
        <v>0</v>
      </c>
      <c r="S11" s="63">
        <f t="shared" si="0"/>
      </c>
      <c r="T11" s="63">
        <f t="shared" si="1"/>
      </c>
      <c r="U11" s="5">
        <f t="shared" si="2"/>
        <v>7</v>
      </c>
      <c r="V11" s="5" t="s">
        <v>156</v>
      </c>
      <c r="W11" s="5">
        <v>1</v>
      </c>
    </row>
    <row r="12" spans="1:23" ht="30" customHeight="1">
      <c r="A12" s="368">
        <f>'1-2'!A12</f>
        <v>0</v>
      </c>
      <c r="B12" s="369" t="str">
        <f>'1-2'!B12</f>
        <v>2-1-(1)</v>
      </c>
      <c r="C12" s="370" t="str">
        <f>'1-2'!C12</f>
        <v>八尾高スタンダードの見える化</v>
      </c>
      <c r="D12" s="262">
        <v>9</v>
      </c>
      <c r="E12" s="313" t="str">
        <f>'2-2'!E12</f>
        <v>消耗需用費</v>
      </c>
      <c r="F12" s="314" t="str">
        <f>'2-2'!F12</f>
        <v>府人権教育研究協議会研究集会（資料代）</v>
      </c>
      <c r="G12" s="224">
        <f>'2-2'!G12</f>
        <v>2000</v>
      </c>
      <c r="H12" s="315">
        <f>'2-2'!H12</f>
        <v>5</v>
      </c>
      <c r="I12" s="315">
        <f>'2-2'!I12</f>
        <v>1</v>
      </c>
      <c r="J12" s="371">
        <f>'2-2'!J12</f>
        <v>10000</v>
      </c>
      <c r="K12" s="372" t="str">
        <f>'2-2'!K12</f>
        <v>府人権教育研究協議会研究集会（資料代）</v>
      </c>
      <c r="L12" s="224">
        <f>'2-2'!L12</f>
        <v>2000</v>
      </c>
      <c r="M12" s="315">
        <f>'2-2'!M12</f>
        <v>3</v>
      </c>
      <c r="N12" s="315">
        <f>'2-2'!N12</f>
        <v>1</v>
      </c>
      <c r="O12" s="341">
        <f t="shared" si="3"/>
        <v>6000</v>
      </c>
      <c r="P12" s="373">
        <f>'2-2'!P12</f>
        <v>0</v>
      </c>
      <c r="Q12" s="374">
        <f>'2-2'!Q12</f>
        <v>0</v>
      </c>
      <c r="R12" s="25">
        <f>IF(AND(ISNA(MATCH($D12,'随時②-2'!$D$4:$D$18,0)),ISNA(MATCH($D12,'随時③-2'!$D$4:$D$18,0))),0,1)</f>
        <v>0</v>
      </c>
      <c r="S12" s="63">
        <f t="shared" si="0"/>
      </c>
      <c r="T12" s="63">
        <f t="shared" si="1"/>
      </c>
      <c r="U12" s="5">
        <f t="shared" si="2"/>
        <v>7</v>
      </c>
      <c r="V12" s="5" t="s">
        <v>157</v>
      </c>
      <c r="W12" s="5">
        <v>5</v>
      </c>
    </row>
    <row r="13" spans="1:23" ht="30" customHeight="1">
      <c r="A13" s="368">
        <f>'1-2'!A13</f>
        <v>0</v>
      </c>
      <c r="B13" s="369" t="str">
        <f>'1-2'!B13</f>
        <v>2-1-(1)</v>
      </c>
      <c r="C13" s="370" t="str">
        <f>'1-2'!C13</f>
        <v>八尾高スタンダードの見える化</v>
      </c>
      <c r="D13" s="272">
        <v>10</v>
      </c>
      <c r="E13" s="313" t="str">
        <f>'2-2'!E13</f>
        <v>消耗需用費</v>
      </c>
      <c r="F13" s="314" t="str">
        <f>'2-2'!F13</f>
        <v>府在日外国人教育研究協議会研究集会（資料代）</v>
      </c>
      <c r="G13" s="224">
        <f>'2-2'!G13</f>
        <v>2000</v>
      </c>
      <c r="H13" s="315">
        <f>'2-2'!H13</f>
        <v>1</v>
      </c>
      <c r="I13" s="315">
        <f>'2-2'!I13</f>
        <v>1</v>
      </c>
      <c r="J13" s="371">
        <f>'2-2'!J13</f>
        <v>2000</v>
      </c>
      <c r="K13" s="372" t="str">
        <f>'2-2'!K13</f>
        <v>府在日外国人教育研究協議会研究集会（資料代）</v>
      </c>
      <c r="L13" s="224">
        <f>'2-2'!L13</f>
        <v>0</v>
      </c>
      <c r="M13" s="315">
        <f>'2-2'!M13</f>
        <v>0</v>
      </c>
      <c r="N13" s="315">
        <f>'2-2'!N13</f>
        <v>1</v>
      </c>
      <c r="O13" s="341">
        <f t="shared" si="3"/>
        <v>0</v>
      </c>
      <c r="P13" s="373">
        <f>'2-2'!P13</f>
        <v>0</v>
      </c>
      <c r="Q13" s="374">
        <f>'2-2'!Q13</f>
        <v>0</v>
      </c>
      <c r="R13" s="25">
        <f>IF(AND(ISNA(MATCH($D13,'随時②-2'!$D$4:$D$18,0)),ISNA(MATCH($D13,'随時③-2'!$D$4:$D$18,0))),0,1)</f>
        <v>0</v>
      </c>
      <c r="S13" s="63">
        <f t="shared" si="0"/>
      </c>
      <c r="T13" s="63">
        <f t="shared" si="1"/>
      </c>
      <c r="U13" s="5">
        <f t="shared" si="2"/>
        <v>7</v>
      </c>
      <c r="V13" s="5" t="s">
        <v>158</v>
      </c>
      <c r="W13" s="5">
        <v>2</v>
      </c>
    </row>
    <row r="14" spans="1:21" ht="30" customHeight="1">
      <c r="A14" s="368">
        <f>'1-2'!A14</f>
        <v>0</v>
      </c>
      <c r="B14" s="369" t="str">
        <f>'1-2'!B14</f>
        <v>2-1-(1)</v>
      </c>
      <c r="C14" s="370" t="str">
        <f>'1-2'!C14</f>
        <v>八尾高スタンダードの見える化</v>
      </c>
      <c r="D14" s="253">
        <v>11</v>
      </c>
      <c r="E14" s="313" t="str">
        <f>'2-2'!E14</f>
        <v>消耗需用費</v>
      </c>
      <c r="F14" s="314" t="str">
        <f>'2-2'!F14</f>
        <v>カシオキーボード（音楽科用）</v>
      </c>
      <c r="G14" s="224">
        <f>'2-2'!G14</f>
        <v>15000</v>
      </c>
      <c r="H14" s="315">
        <f>'2-2'!H14</f>
        <v>4</v>
      </c>
      <c r="I14" s="315">
        <f>'2-2'!I14</f>
        <v>1</v>
      </c>
      <c r="J14" s="371">
        <f>'2-2'!J14</f>
        <v>60000</v>
      </c>
      <c r="K14" s="372" t="str">
        <f>'2-2'!K14</f>
        <v>カシオキーボード（音楽科用）</v>
      </c>
      <c r="L14" s="224">
        <f>'2-2'!L14</f>
        <v>14040</v>
      </c>
      <c r="M14" s="315">
        <f>'2-2'!M14</f>
        <v>4</v>
      </c>
      <c r="N14" s="315">
        <f>'2-2'!N14</f>
        <v>1</v>
      </c>
      <c r="O14" s="341">
        <f t="shared" si="3"/>
        <v>56160</v>
      </c>
      <c r="P14" s="373">
        <f>'2-2'!P14</f>
        <v>0</v>
      </c>
      <c r="Q14" s="374">
        <f>'2-2'!Q14</f>
        <v>0</v>
      </c>
      <c r="R14" s="25">
        <f>IF(AND(ISNA(MATCH($D14,'随時②-2'!$D$4:$D$18,0)),ISNA(MATCH($D14,'随時③-2'!$D$4:$D$18,0))),0,1)</f>
        <v>0</v>
      </c>
      <c r="S14" s="63">
        <f t="shared" si="0"/>
      </c>
      <c r="T14" s="63">
        <f t="shared" si="1"/>
      </c>
      <c r="U14" s="5">
        <f t="shared" si="2"/>
        <v>7</v>
      </c>
    </row>
    <row r="15" spans="1:21" ht="30" customHeight="1">
      <c r="A15" s="368">
        <f>'1-2'!A15</f>
        <v>0</v>
      </c>
      <c r="B15" s="369" t="str">
        <f>'1-2'!B15</f>
        <v>2-1-(1)</v>
      </c>
      <c r="C15" s="370" t="str">
        <f>'1-2'!C15</f>
        <v>八尾高スタンダードの見える化</v>
      </c>
      <c r="D15" s="253">
        <v>12</v>
      </c>
      <c r="E15" s="313" t="str">
        <f>'2-2'!E15</f>
        <v>消耗需用費</v>
      </c>
      <c r="F15" s="314" t="str">
        <f>'2-2'!F15</f>
        <v>「進路の手引き」作成費</v>
      </c>
      <c r="G15" s="224">
        <f>'2-2'!G15</f>
        <v>180</v>
      </c>
      <c r="H15" s="315">
        <f>'2-2'!H15</f>
        <v>1100</v>
      </c>
      <c r="I15" s="315">
        <f>'2-2'!I15</f>
        <v>1</v>
      </c>
      <c r="J15" s="371">
        <f>'2-2'!J15</f>
        <v>198000</v>
      </c>
      <c r="K15" s="372" t="str">
        <f>'2-2'!K15</f>
        <v>「進路の手引き」作成費</v>
      </c>
      <c r="L15" s="224">
        <f>'2-2'!L15</f>
        <v>137808</v>
      </c>
      <c r="M15" s="315">
        <f>'2-2'!M15</f>
        <v>1</v>
      </c>
      <c r="N15" s="315">
        <f>'2-2'!N15</f>
        <v>1</v>
      </c>
      <c r="O15" s="341">
        <f t="shared" si="3"/>
        <v>137808</v>
      </c>
      <c r="P15" s="373">
        <f>'2-2'!P15</f>
        <v>0</v>
      </c>
      <c r="Q15" s="374">
        <f>'2-2'!Q15</f>
        <v>0</v>
      </c>
      <c r="R15" s="25">
        <f>IF(AND(ISNA(MATCH($D15,'随時②-2'!$D$4:$D$18,0)),ISNA(MATCH($D15,'随時③-2'!$D$4:$D$18,0))),0,1)</f>
        <v>0</v>
      </c>
      <c r="S15" s="63">
        <f t="shared" si="0"/>
      </c>
      <c r="T15" s="63">
        <f t="shared" si="1"/>
      </c>
      <c r="U15" s="5">
        <f t="shared" si="2"/>
        <v>7</v>
      </c>
    </row>
    <row r="16" spans="1:21" ht="30" customHeight="1">
      <c r="A16" s="368">
        <f>'随時①-2'!A4</f>
        <v>1</v>
      </c>
      <c r="B16" s="369" t="str">
        <f>'随時①-2'!B4</f>
        <v>2-１-(1)</v>
      </c>
      <c r="C16" s="370" t="str">
        <f>'随時①-2'!C4</f>
        <v>八尾高スタンダードの見える化</v>
      </c>
      <c r="D16" s="262">
        <v>101</v>
      </c>
      <c r="E16" s="314" t="str">
        <f>'2-2'!E104</f>
        <v>報償費</v>
      </c>
      <c r="F16" s="314" t="str">
        <f>'2-2'!F104</f>
        <v>心理講座（ｺﾐｭﾆｹｰｼｮﾝﾜｰｸ）外部講師謝礼</v>
      </c>
      <c r="G16" s="224">
        <f>'2-2'!G104</f>
        <v>10000</v>
      </c>
      <c r="H16" s="315">
        <f>'2-2'!H104</f>
        <v>1</v>
      </c>
      <c r="I16" s="315">
        <f>'2-2'!I104</f>
        <v>2</v>
      </c>
      <c r="J16" s="371">
        <f>'2-2'!J104</f>
        <v>20000</v>
      </c>
      <c r="K16" s="372" t="str">
        <f>'2-2'!K104</f>
        <v>心理講座（ｺﾐｭﾆｹｰｼｮﾝﾜｰｸ）外部講師謝礼</v>
      </c>
      <c r="L16" s="224">
        <f>'2-2'!L104</f>
        <v>20800</v>
      </c>
      <c r="M16" s="315">
        <f>'2-2'!M104</f>
        <v>1</v>
      </c>
      <c r="N16" s="315">
        <f>'2-2'!N104</f>
        <v>1</v>
      </c>
      <c r="O16" s="341">
        <f aca="true" t="shared" si="4" ref="O16:O22">L16*M16*N16</f>
        <v>20800</v>
      </c>
      <c r="P16" s="373">
        <f>'2-2'!P104</f>
        <v>0</v>
      </c>
      <c r="Q16" s="374">
        <f>'2-2'!Q104</f>
        <v>0</v>
      </c>
      <c r="R16" s="25">
        <f>IF(AND(ISNA(MATCH($D16,'随時②-2'!$D$4:$D$18,0)),ISNA(MATCH($D16,'随時③-2'!$D$4:$D$18,0))),0,1)</f>
        <v>0</v>
      </c>
      <c r="S16" s="63">
        <f aca="true" t="shared" si="5" ref="S16:S22">IF(P16="◎",J16,"")</f>
      </c>
      <c r="T16" s="63">
        <f aca="true" t="shared" si="6" ref="T16:T22">IF(P16="◎",O16,"")</f>
      </c>
      <c r="U16" s="5">
        <f aca="true" t="shared" si="7" ref="U16:U22">IF($E16=0,"",VLOOKUP($E16,$V$5:$X$13,2))</f>
        <v>1</v>
      </c>
    </row>
    <row r="17" spans="1:21" ht="30" customHeight="1">
      <c r="A17" s="368">
        <f>'随時①-2'!A5</f>
        <v>2</v>
      </c>
      <c r="B17" s="369" t="str">
        <f>'随時①-2'!B5</f>
        <v>2-１-(3)</v>
      </c>
      <c r="C17" s="370" t="str">
        <f>'随時①-2'!C5</f>
        <v>1年次「1学期」ボトムアップ</v>
      </c>
      <c r="D17" s="253">
        <v>102</v>
      </c>
      <c r="E17" s="313" t="str">
        <f>'2-2'!E105</f>
        <v>旅費</v>
      </c>
      <c r="F17" s="313" t="str">
        <f>'2-2'!F105</f>
        <v>宿泊研修実施に伴う旅費</v>
      </c>
      <c r="G17" s="320">
        <f>'2-2'!G105</f>
        <v>11000</v>
      </c>
      <c r="H17" s="321">
        <f>'2-2'!H105</f>
        <v>12</v>
      </c>
      <c r="I17" s="321">
        <f>'2-2'!I105</f>
        <v>1</v>
      </c>
      <c r="J17" s="378">
        <f>'2-2'!J105</f>
        <v>132000</v>
      </c>
      <c r="K17" s="372" t="str">
        <f>'2-2'!K105</f>
        <v>宿泊研修実施に伴う旅費</v>
      </c>
      <c r="L17" s="224">
        <f>'2-2'!L105</f>
        <v>114362</v>
      </c>
      <c r="M17" s="315">
        <f>'2-2'!M105</f>
        <v>1</v>
      </c>
      <c r="N17" s="315">
        <f>'2-2'!N105</f>
        <v>1</v>
      </c>
      <c r="O17" s="308">
        <f t="shared" si="4"/>
        <v>114362</v>
      </c>
      <c r="P17" s="373">
        <f>'2-2'!P105</f>
        <v>0</v>
      </c>
      <c r="Q17" s="374">
        <f>'2-2'!Q105</f>
        <v>0</v>
      </c>
      <c r="R17" s="25">
        <f>IF(AND(ISNA(MATCH($D17,'随時②-2'!$D$4:$D$18,0)),ISNA(MATCH($D17,'随時③-2'!$D$4:$D$18,0))),0,1)</f>
        <v>0</v>
      </c>
      <c r="S17" s="63">
        <f t="shared" si="5"/>
      </c>
      <c r="T17" s="63">
        <f t="shared" si="6"/>
      </c>
      <c r="U17" s="5">
        <f t="shared" si="7"/>
        <v>2</v>
      </c>
    </row>
    <row r="18" spans="1:21" ht="30" customHeight="1">
      <c r="A18" s="368">
        <f>'随時①-2'!A6</f>
        <v>3</v>
      </c>
      <c r="B18" s="369" t="str">
        <f>'随時①-2'!B6</f>
        <v>2-1-(5)</v>
      </c>
      <c r="C18" s="370" t="str">
        <f>'随時①-2'!C6</f>
        <v>アドバンス教育コースの充実</v>
      </c>
      <c r="D18" s="253">
        <v>103</v>
      </c>
      <c r="E18" s="313" t="str">
        <f>'2-2'!E106</f>
        <v>報償費</v>
      </c>
      <c r="F18" s="313" t="str">
        <f>'2-2'!F106</f>
        <v>「アドバンス教育コース」外部講師謝礼</v>
      </c>
      <c r="G18" s="320">
        <f>'2-2'!G106</f>
        <v>5000</v>
      </c>
      <c r="H18" s="321">
        <f>'2-2'!H106</f>
        <v>4</v>
      </c>
      <c r="I18" s="321">
        <f>'2-2'!I106</f>
        <v>1</v>
      </c>
      <c r="J18" s="378">
        <f>'2-2'!J106</f>
        <v>20000</v>
      </c>
      <c r="K18" s="372" t="str">
        <f>'2-2'!K106</f>
        <v>「アドバンス教育コース」外部講師謝礼</v>
      </c>
      <c r="L18" s="224">
        <f>'2-2'!L106</f>
        <v>5000</v>
      </c>
      <c r="M18" s="315">
        <f>'2-2'!M106</f>
        <v>3</v>
      </c>
      <c r="N18" s="315">
        <f>'2-2'!N106</f>
        <v>1</v>
      </c>
      <c r="O18" s="308">
        <f t="shared" si="4"/>
        <v>15000</v>
      </c>
      <c r="P18" s="373">
        <f>'2-2'!P106</f>
        <v>0</v>
      </c>
      <c r="Q18" s="374">
        <f>'2-2'!Q106</f>
        <v>0</v>
      </c>
      <c r="R18" s="25">
        <f>IF(AND(ISNA(MATCH($D18,'随時②-2'!$D$4:$D$18,0)),ISNA(MATCH($D18,'随時③-2'!$D$4:$D$18,0))),0,1)</f>
        <v>0</v>
      </c>
      <c r="S18" s="63">
        <f t="shared" si="5"/>
      </c>
      <c r="T18" s="63">
        <f t="shared" si="6"/>
      </c>
      <c r="U18" s="5">
        <f t="shared" si="7"/>
        <v>1</v>
      </c>
    </row>
    <row r="19" spans="1:21" ht="30" customHeight="1">
      <c r="A19" s="368">
        <f>'随時①-2'!A7</f>
        <v>4</v>
      </c>
      <c r="B19" s="369" t="str">
        <f>'随時①-2'!B7</f>
        <v>2-3-(3)</v>
      </c>
      <c r="C19" s="370" t="str">
        <f>'随時①-2'!C7</f>
        <v>研修の充実</v>
      </c>
      <c r="D19" s="253">
        <v>104</v>
      </c>
      <c r="E19" s="313" t="str">
        <f>'2-2'!E107</f>
        <v>報償費</v>
      </c>
      <c r="F19" s="313" t="str">
        <f>'2-2'!F107</f>
        <v>人権研修講師謝礼（上期実施5月・対象：職員）</v>
      </c>
      <c r="G19" s="320">
        <f>'2-2'!G107</f>
        <v>20000</v>
      </c>
      <c r="H19" s="321">
        <f>'2-2'!H107</f>
        <v>1</v>
      </c>
      <c r="I19" s="321">
        <f>'2-2'!I107</f>
        <v>2</v>
      </c>
      <c r="J19" s="378">
        <f>'2-2'!J107</f>
        <v>40000</v>
      </c>
      <c r="K19" s="372" t="str">
        <f>'2-2'!K107</f>
        <v>人権研修講師謝礼（上期実施5月・対象：職員）</v>
      </c>
      <c r="L19" s="224">
        <f>'2-2'!L107</f>
        <v>14000</v>
      </c>
      <c r="M19" s="315">
        <f>'2-2'!M107</f>
        <v>1</v>
      </c>
      <c r="N19" s="315">
        <f>'2-2'!N107</f>
        <v>1</v>
      </c>
      <c r="O19" s="308">
        <f t="shared" si="4"/>
        <v>14000</v>
      </c>
      <c r="P19" s="373">
        <f>'2-2'!P107</f>
        <v>0</v>
      </c>
      <c r="Q19" s="374">
        <f>'2-2'!Q107</f>
        <v>0</v>
      </c>
      <c r="R19" s="25">
        <f>IF(AND(ISNA(MATCH($D19,'随時②-2'!$D$4:$D$18,0)),ISNA(MATCH($D19,'随時③-2'!$D$4:$D$18,0))),0,1)</f>
        <v>0</v>
      </c>
      <c r="S19" s="63">
        <f t="shared" si="5"/>
      </c>
      <c r="T19" s="63">
        <f t="shared" si="6"/>
      </c>
      <c r="U19" s="5">
        <f t="shared" si="7"/>
        <v>1</v>
      </c>
    </row>
    <row r="20" spans="1:21" ht="30" customHeight="1">
      <c r="A20" s="368">
        <f>'随時①-2'!A8</f>
        <v>0</v>
      </c>
      <c r="B20" s="369" t="str">
        <f>'随時①-2'!B8</f>
        <v>2-3-(3)</v>
      </c>
      <c r="C20" s="370" t="str">
        <f>'随時①-2'!C8</f>
        <v>研修の充実</v>
      </c>
      <c r="D20" s="253">
        <v>105</v>
      </c>
      <c r="E20" s="313" t="str">
        <f>'2-2'!E108</f>
        <v>報償費</v>
      </c>
      <c r="F20" s="313" t="str">
        <f>'2-2'!F108</f>
        <v>保健研修講師謝礼（上期6月実施・対象：職員）</v>
      </c>
      <c r="G20" s="320">
        <f>'2-2'!G108</f>
        <v>5000</v>
      </c>
      <c r="H20" s="321">
        <f>'2-2'!H108</f>
        <v>1</v>
      </c>
      <c r="I20" s="321">
        <f>'2-2'!I108</f>
        <v>1</v>
      </c>
      <c r="J20" s="378">
        <f>'2-2'!J108</f>
        <v>5000</v>
      </c>
      <c r="K20" s="372" t="str">
        <f>'2-2'!K108</f>
        <v>保健研修講師謝礼（上期6月実施・対象：職員）</v>
      </c>
      <c r="L20" s="224">
        <f>'2-2'!L108</f>
        <v>5000</v>
      </c>
      <c r="M20" s="315">
        <f>'2-2'!M108</f>
        <v>1</v>
      </c>
      <c r="N20" s="315">
        <f>'2-2'!N108</f>
        <v>1</v>
      </c>
      <c r="O20" s="308">
        <f t="shared" si="4"/>
        <v>5000</v>
      </c>
      <c r="P20" s="373">
        <f>'2-2'!P108</f>
        <v>0</v>
      </c>
      <c r="Q20" s="374">
        <f>'2-2'!Q108</f>
        <v>0</v>
      </c>
      <c r="R20" s="25">
        <f>IF(AND(ISNA(MATCH($D20,'随時②-2'!$D$4:$D$18,0)),ISNA(MATCH($D20,'随時③-2'!$D$4:$D$18,0))),0,1)</f>
        <v>0</v>
      </c>
      <c r="S20" s="63">
        <f t="shared" si="5"/>
      </c>
      <c r="T20" s="63">
        <f t="shared" si="6"/>
      </c>
      <c r="U20" s="5">
        <f t="shared" si="7"/>
        <v>1</v>
      </c>
    </row>
    <row r="21" spans="1:21" ht="30" customHeight="1">
      <c r="A21" s="368">
        <f>'随時①-2'!A9</f>
        <v>5</v>
      </c>
      <c r="B21" s="369" t="str">
        <f>'随時①-2'!B9</f>
        <v>2-4-(2)</v>
      </c>
      <c r="C21" s="370" t="str">
        <f>'随時①-2'!C9</f>
        <v>地域の教育機関（中学校等）との連携</v>
      </c>
      <c r="D21" s="253">
        <v>106</v>
      </c>
      <c r="E21" s="313" t="str">
        <f>'2-2'!E109</f>
        <v>役務費</v>
      </c>
      <c r="F21" s="313" t="str">
        <f>'2-2'!F109</f>
        <v>オープンキャンパス実施に伴う賠償保険</v>
      </c>
      <c r="G21" s="320">
        <f>'2-2'!G109</f>
        <v>60</v>
      </c>
      <c r="H21" s="321">
        <f>'2-2'!H109</f>
        <v>700</v>
      </c>
      <c r="I21" s="321">
        <f>'2-2'!I109</f>
        <v>2</v>
      </c>
      <c r="J21" s="378">
        <f>'2-2'!J109</f>
        <v>84000</v>
      </c>
      <c r="K21" s="372" t="str">
        <f>'2-2'!K109</f>
        <v>オープンキャンパス実施に伴う賠償保険</v>
      </c>
      <c r="L21" s="224">
        <f>'2-2'!L109</f>
        <v>45461</v>
      </c>
      <c r="M21" s="315">
        <f>'2-2'!M109</f>
        <v>1</v>
      </c>
      <c r="N21" s="315">
        <f>'2-2'!N109</f>
        <v>1</v>
      </c>
      <c r="O21" s="308">
        <f t="shared" si="4"/>
        <v>45461</v>
      </c>
      <c r="P21" s="373">
        <f>'2-2'!P109</f>
        <v>0</v>
      </c>
      <c r="Q21" s="374">
        <f>'2-2'!Q109</f>
        <v>0</v>
      </c>
      <c r="R21" s="25">
        <f>IF(AND(ISNA(MATCH($D21,'随時②-2'!$D$4:$D$18,0)),ISNA(MATCH($D21,'随時③-2'!$D$4:$D$18,0))),0,1)</f>
        <v>0</v>
      </c>
      <c r="S21" s="63">
        <f t="shared" si="5"/>
      </c>
      <c r="T21" s="63">
        <f t="shared" si="6"/>
      </c>
      <c r="U21" s="5">
        <f t="shared" si="7"/>
        <v>5</v>
      </c>
    </row>
    <row r="22" spans="1:21" ht="30" customHeight="1">
      <c r="A22" s="368">
        <f>'随時①-2'!A10</f>
        <v>0</v>
      </c>
      <c r="B22" s="369" t="str">
        <f>'随時①-2'!B10</f>
        <v>2-4-(2)</v>
      </c>
      <c r="C22" s="370" t="str">
        <f>'随時①-2'!C10</f>
        <v>地域の教育機関（中学校等）との連携</v>
      </c>
      <c r="D22" s="253">
        <v>107</v>
      </c>
      <c r="E22" s="313" t="str">
        <f>'2-2'!E110</f>
        <v>役務費</v>
      </c>
      <c r="F22" s="313" t="str">
        <f>'2-2'!F110</f>
        <v>オープンキャンパス実施に伴う郵送費</v>
      </c>
      <c r="G22" s="320">
        <f>'2-2'!G110</f>
        <v>120</v>
      </c>
      <c r="H22" s="321">
        <f>'2-2'!H110</f>
        <v>150</v>
      </c>
      <c r="I22" s="321">
        <f>'2-2'!I110</f>
        <v>2</v>
      </c>
      <c r="J22" s="378">
        <f>'2-2'!J110</f>
        <v>36000</v>
      </c>
      <c r="K22" s="372" t="str">
        <f>'2-2'!K110</f>
        <v>オープンキャンパス実施に伴う郵送費</v>
      </c>
      <c r="L22" s="224">
        <f>'2-2'!L110</f>
        <v>15604</v>
      </c>
      <c r="M22" s="315">
        <f>'2-2'!M110</f>
        <v>1</v>
      </c>
      <c r="N22" s="315">
        <f>'2-2'!N110</f>
        <v>1</v>
      </c>
      <c r="O22" s="308">
        <f t="shared" si="4"/>
        <v>15604</v>
      </c>
      <c r="P22" s="373">
        <f>'2-2'!P110</f>
        <v>0</v>
      </c>
      <c r="Q22" s="374">
        <f>'2-2'!Q110</f>
        <v>0</v>
      </c>
      <c r="R22" s="25">
        <f>IF(AND(ISNA(MATCH($D22,'随時②-2'!$D$4:$D$18,0)),ISNA(MATCH($D22,'随時③-2'!$D$4:$D$18,0))),0,1)</f>
        <v>0</v>
      </c>
      <c r="S22" s="63">
        <f t="shared" si="5"/>
      </c>
      <c r="T22" s="63">
        <f t="shared" si="6"/>
      </c>
      <c r="U22" s="5">
        <f t="shared" si="7"/>
        <v>5</v>
      </c>
    </row>
    <row r="23" spans="1:20" ht="30" customHeight="1">
      <c r="A23" s="368">
        <f>'2-4'!A4</f>
        <v>1</v>
      </c>
      <c r="B23" s="369" t="str">
        <f>'2-4'!B4</f>
        <v>2-1-(1)</v>
      </c>
      <c r="C23" s="370" t="str">
        <f>'2-4'!C4</f>
        <v>八尾高スタンダードの見える化</v>
      </c>
      <c r="D23" s="262">
        <v>301</v>
      </c>
      <c r="E23" s="314" t="str">
        <f>IF($R23=1,"",VLOOKUP($D23,'2-4'!$D$4:$L$103,2))</f>
        <v>負担金、補助及び交付金</v>
      </c>
      <c r="F23" s="314" t="str">
        <f>IF($R23=1,"取消し",VLOOKUP($D23,'2-4'!$D$4:$L$103,3))</f>
        <v>各種団体負担金（会費）</v>
      </c>
      <c r="G23" s="224">
        <f>IF($R23=1,,VLOOKUP($D23,'2-4'!$D$4:$L$103,4))</f>
        <v>0</v>
      </c>
      <c r="H23" s="315">
        <f>IF($R23=1,,VLOOKUP($D23,'2-4'!$D$4:$L$103,5))</f>
        <v>0</v>
      </c>
      <c r="I23" s="315">
        <f>IF($R23=1,,VLOOKUP($D23,'2-4'!$D$4:$L$103,6))</f>
        <v>0</v>
      </c>
      <c r="J23" s="224">
        <f>IF($R23=1,,VLOOKUP($D23,'2-4'!$D$4:$L$103,7))</f>
        <v>0</v>
      </c>
      <c r="K23" s="338" t="str">
        <f aca="true" t="shared" si="8" ref="K23:K28">F23</f>
        <v>各種団体負担金（会費）</v>
      </c>
      <c r="L23" s="339">
        <f>G23</f>
        <v>0</v>
      </c>
      <c r="M23" s="340">
        <f>H23</f>
        <v>0</v>
      </c>
      <c r="N23" s="340">
        <f aca="true" t="shared" si="9" ref="N23:N28">I23</f>
        <v>0</v>
      </c>
      <c r="O23" s="341">
        <f aca="true" t="shared" si="10" ref="O23:O29">L23*M23*N23</f>
        <v>0</v>
      </c>
      <c r="P23" s="379">
        <f>IF($R23=1,"",VLOOKUP($D23,'2-4'!$D$4:$L$103,8))</f>
        <v>0</v>
      </c>
      <c r="Q23" s="278" t="s">
        <v>253</v>
      </c>
      <c r="R23" s="25">
        <f>IF(AND(ISNA(MATCH($D23,'随時②-2'!$D$4:$D$18,0)),ISNA(MATCH($D23,'随時③-2'!$D$4:$D$18,0))),0,1)</f>
        <v>0</v>
      </c>
      <c r="S23" s="63">
        <f aca="true" t="shared" si="11" ref="S23:S28">IF(P23="◎",J23,"")</f>
      </c>
      <c r="T23" s="63">
        <f aca="true" t="shared" si="12" ref="T23:T28">IF(P23="◎",O23,"")</f>
      </c>
    </row>
    <row r="24" spans="1:20" ht="30" customHeight="1">
      <c r="A24" s="375">
        <f>'2-4'!A5</f>
        <v>0</v>
      </c>
      <c r="B24" s="376" t="str">
        <f>'2-4'!B5</f>
        <v>2-1-(1)</v>
      </c>
      <c r="C24" s="377" t="str">
        <f>'2-4'!C5</f>
        <v>八尾高スタンダードの見える化</v>
      </c>
      <c r="D24" s="253">
        <v>302</v>
      </c>
      <c r="E24" s="314" t="str">
        <f>IF($R24=1,"",VLOOKUP($D24,'2-4'!$D$4:$L$103,2))</f>
        <v>報償費</v>
      </c>
      <c r="F24" s="314" t="str">
        <f>IF($R24=1,"取消し",VLOOKUP($D24,'2-4'!$D$4:$L$103,3))</f>
        <v>心理講座（ｺﾐｭﾆｹｰｼｮﾝﾜｰｸ）外部講師謝礼（下期）</v>
      </c>
      <c r="G24" s="224">
        <f>IF($R24=1,,VLOOKUP($D24,'2-4'!$D$4:$L$103,4))</f>
        <v>21000</v>
      </c>
      <c r="H24" s="315">
        <f>IF($R24=1,,VLOOKUP($D24,'2-4'!$D$4:$L$103,5))</f>
        <v>1</v>
      </c>
      <c r="I24" s="315">
        <f>IF($R24=1,,VLOOKUP($D24,'2-4'!$D$4:$L$103,6))</f>
        <v>1</v>
      </c>
      <c r="J24" s="224">
        <f>IF($R24=1,,VLOOKUP($D24,'2-4'!$D$4:$L$103,7))</f>
        <v>21000</v>
      </c>
      <c r="K24" s="317" t="str">
        <f t="shared" si="8"/>
        <v>心理講座（ｺﾐｭﾆｹｰｼｮﾝﾜｰｸ）外部講師謝礼（下期）</v>
      </c>
      <c r="L24" s="318">
        <v>20800</v>
      </c>
      <c r="M24" s="319">
        <f>H24</f>
        <v>1</v>
      </c>
      <c r="N24" s="319">
        <f t="shared" si="9"/>
        <v>1</v>
      </c>
      <c r="O24" s="308">
        <f t="shared" si="10"/>
        <v>20800</v>
      </c>
      <c r="P24" s="379">
        <f>IF($R24=1,"",VLOOKUP($D24,'2-4'!$D$4:$L$103,8))</f>
        <v>0</v>
      </c>
      <c r="Q24" s="278">
        <f>IF($R24=1,"",VLOOKUP($D24,'2-4'!$D$4:$L$103,9))</f>
        <v>0</v>
      </c>
      <c r="R24" s="25">
        <f>IF(AND(ISNA(MATCH($D24,'随時②-2'!$D$4:$D$18,0)),ISNA(MATCH($D24,'随時③-2'!$D$4:$D$18,0))),0,1)</f>
        <v>0</v>
      </c>
      <c r="S24" s="63">
        <f t="shared" si="11"/>
      </c>
      <c r="T24" s="63">
        <f t="shared" si="12"/>
      </c>
    </row>
    <row r="25" spans="1:20" ht="30" customHeight="1">
      <c r="A25" s="375">
        <f>'2-4'!A6</f>
        <v>0</v>
      </c>
      <c r="B25" s="376" t="str">
        <f>'2-4'!B6</f>
        <v>2-1-(1)</v>
      </c>
      <c r="C25" s="377" t="str">
        <f>'2-4'!C6</f>
        <v>八尾高スタンダードの見える化</v>
      </c>
      <c r="D25" s="253">
        <v>303</v>
      </c>
      <c r="E25" s="314">
        <f>IF($R25=1,"",VLOOKUP($D25,'2-4'!$D$4:$L$103,2))</f>
      </c>
      <c r="F25" s="314" t="str">
        <f>IF($R25=1,"取消し",VLOOKUP($D25,'2-4'!$D$4:$L$103,3))</f>
        <v>取消し</v>
      </c>
      <c r="G25" s="224">
        <f>IF($R25=1,,VLOOKUP($D25,'2-4'!$D$4:$L$103,4))</f>
        <v>0</v>
      </c>
      <c r="H25" s="315">
        <f>IF($R25=1,,VLOOKUP($D25,'2-4'!$D$4:$L$103,5))</f>
        <v>0</v>
      </c>
      <c r="I25" s="315">
        <f>IF($R25=1,,VLOOKUP($D25,'2-4'!$D$4:$L$103,6))</f>
        <v>0</v>
      </c>
      <c r="J25" s="224">
        <f>IF($R25=1,,VLOOKUP($D25,'2-4'!$D$4:$L$103,7))</f>
        <v>0</v>
      </c>
      <c r="K25" s="317" t="str">
        <f t="shared" si="8"/>
        <v>取消し</v>
      </c>
      <c r="L25" s="318">
        <f>G25</f>
        <v>0</v>
      </c>
      <c r="M25" s="319">
        <f>H25</f>
        <v>0</v>
      </c>
      <c r="N25" s="319">
        <f t="shared" si="9"/>
        <v>0</v>
      </c>
      <c r="O25" s="308">
        <f t="shared" si="10"/>
        <v>0</v>
      </c>
      <c r="P25" s="379">
        <f>IF($R25=1,"",VLOOKUP($D25,'2-4'!$D$4:$L$103,8))</f>
      </c>
      <c r="Q25" s="278">
        <f>IF($R25=1,"",VLOOKUP($D25,'2-4'!$D$4:$L$103,9))</f>
      </c>
      <c r="R25" s="25">
        <f>IF(AND(ISNA(MATCH($D25,'随時②-2'!$D$4:$D$18,0)),ISNA(MATCH($D25,'随時③-2'!$D$4:$D$18,0))),0,1)</f>
        <v>1</v>
      </c>
      <c r="S25" s="63">
        <f t="shared" si="11"/>
      </c>
      <c r="T25" s="63">
        <f t="shared" si="12"/>
      </c>
    </row>
    <row r="26" spans="1:20" ht="30" customHeight="1">
      <c r="A26" s="375">
        <f>'2-4'!A7</f>
        <v>0</v>
      </c>
      <c r="B26" s="376" t="str">
        <f>'2-4'!B7</f>
        <v>2-1-(1)</v>
      </c>
      <c r="C26" s="377" t="str">
        <f>'2-4'!C7</f>
        <v>八尾高スタンダードの見える化</v>
      </c>
      <c r="D26" s="253">
        <v>304</v>
      </c>
      <c r="E26" s="314" t="str">
        <f>IF($R26=1,"",VLOOKUP($D26,'2-4'!$D$4:$L$103,2))</f>
        <v>消耗需用費</v>
      </c>
      <c r="F26" s="314" t="str">
        <f>IF($R26=1,"取消し",VLOOKUP($D26,'2-4'!$D$4:$L$103,3))</f>
        <v>学校説明会用タブレット代(付属品を含む）</v>
      </c>
      <c r="G26" s="224">
        <f>IF($R26=1,,VLOOKUP($D26,'2-4'!$D$4:$L$103,4))</f>
        <v>70000</v>
      </c>
      <c r="H26" s="315">
        <f>IF($R26=1,,VLOOKUP($D26,'2-4'!$D$4:$L$103,5))</f>
        <v>3</v>
      </c>
      <c r="I26" s="315">
        <f>IF($R26=1,,VLOOKUP($D26,'2-4'!$D$4:$L$103,6))</f>
        <v>1</v>
      </c>
      <c r="J26" s="224">
        <f>IF($R26=1,,VLOOKUP($D26,'2-4'!$D$4:$L$103,7))</f>
        <v>210000</v>
      </c>
      <c r="K26" s="317" t="str">
        <f t="shared" si="8"/>
        <v>学校説明会用タブレット代(付属品を含む）</v>
      </c>
      <c r="L26" s="318">
        <v>109512</v>
      </c>
      <c r="M26" s="319">
        <v>1</v>
      </c>
      <c r="N26" s="319">
        <f t="shared" si="9"/>
        <v>1</v>
      </c>
      <c r="O26" s="308">
        <f t="shared" si="10"/>
        <v>109512</v>
      </c>
      <c r="P26" s="379">
        <f>IF($R26=1,"",VLOOKUP($D26,'2-4'!$D$4:$L$103,8))</f>
        <v>0</v>
      </c>
      <c r="Q26" s="278">
        <f>IF($R26=1,"",VLOOKUP($D26,'2-4'!$D$4:$L$103,9))</f>
        <v>0</v>
      </c>
      <c r="R26" s="25">
        <f>IF(AND(ISNA(MATCH($D26,'随時②-2'!$D$4:$D$18,0)),ISNA(MATCH($D26,'随時③-2'!$D$4:$D$18,0))),0,1)</f>
        <v>0</v>
      </c>
      <c r="S26" s="63">
        <f t="shared" si="11"/>
      </c>
      <c r="T26" s="63">
        <f t="shared" si="12"/>
      </c>
    </row>
    <row r="27" spans="1:20" ht="30" customHeight="1">
      <c r="A27" s="375">
        <f>'2-4'!A8</f>
        <v>0</v>
      </c>
      <c r="B27" s="376" t="str">
        <f>'2-4'!B8</f>
        <v>2-1-(1)</v>
      </c>
      <c r="C27" s="377" t="str">
        <f>'2-4'!C8</f>
        <v>八尾高スタンダードの見える化</v>
      </c>
      <c r="D27" s="253">
        <v>305</v>
      </c>
      <c r="E27" s="314" t="str">
        <f>IF($R27=1,"",VLOOKUP($D27,'2-4'!$D$4:$L$103,2))</f>
        <v>消耗需用費</v>
      </c>
      <c r="F27" s="314" t="str">
        <f>IF($R27=1,"取消し",VLOOKUP($D27,'2-4'!$D$4:$L$103,3))</f>
        <v>広報資料印刷マスター・インク代</v>
      </c>
      <c r="G27" s="224">
        <f>IF($R27=1,,VLOOKUP($D27,'2-4'!$D$4:$L$103,4))</f>
        <v>232035</v>
      </c>
      <c r="H27" s="315">
        <f>IF($R27=1,,VLOOKUP($D27,'2-4'!$D$4:$L$103,5))</f>
        <v>1</v>
      </c>
      <c r="I27" s="315">
        <f>IF($R27=1,,VLOOKUP($D27,'2-4'!$D$4:$L$103,6))</f>
        <v>1</v>
      </c>
      <c r="J27" s="224">
        <f>IF($R27=1,,VLOOKUP($D27,'2-4'!$D$4:$L$103,7))</f>
        <v>232035</v>
      </c>
      <c r="K27" s="317" t="str">
        <f t="shared" si="8"/>
        <v>広報資料印刷マスター・インク代</v>
      </c>
      <c r="L27" s="318">
        <v>329970</v>
      </c>
      <c r="M27" s="319">
        <f>H27</f>
        <v>1</v>
      </c>
      <c r="N27" s="319">
        <f t="shared" si="9"/>
        <v>1</v>
      </c>
      <c r="O27" s="308">
        <f t="shared" si="10"/>
        <v>329970</v>
      </c>
      <c r="P27" s="379">
        <f>IF($R27=1,"",VLOOKUP($D27,'2-4'!$D$4:$L$103,8))</f>
        <v>0</v>
      </c>
      <c r="Q27" s="278">
        <f>IF($R27=1,"",VLOOKUP($D27,'2-4'!$D$4:$L$103,9))</f>
        <v>0</v>
      </c>
      <c r="R27" s="25">
        <f>IF(AND(ISNA(MATCH($D27,'随時②-2'!$D$4:$D$18,0)),ISNA(MATCH($D27,'随時③-2'!$D$4:$D$18,0))),0,1)</f>
        <v>0</v>
      </c>
      <c r="S27" s="63">
        <f t="shared" si="11"/>
      </c>
      <c r="T27" s="63">
        <f t="shared" si="12"/>
      </c>
    </row>
    <row r="28" spans="1:20" ht="30" customHeight="1">
      <c r="A28" s="375">
        <f>'2-4'!A9</f>
        <v>0</v>
      </c>
      <c r="B28" s="376" t="str">
        <f>'2-4'!B9</f>
        <v>2-1-(1)</v>
      </c>
      <c r="C28" s="377" t="str">
        <f>'2-4'!C9</f>
        <v>八尾高スタンダードの見える化</v>
      </c>
      <c r="D28" s="253">
        <v>306</v>
      </c>
      <c r="E28" s="314" t="str">
        <f>IF($R28=1,"",VLOOKUP($D28,'2-4'!$D$4:$L$103,2))</f>
        <v>役務費</v>
      </c>
      <c r="F28" s="314" t="str">
        <f>IF($R28=1,"取消し",VLOOKUP($D28,'2-4'!$D$4:$L$103,3))</f>
        <v>オープンキャンパス実施に伴う郵送費</v>
      </c>
      <c r="G28" s="224">
        <f>IF($R28=1,,VLOOKUP($D28,'2-4'!$D$4:$L$103,4))</f>
        <v>120</v>
      </c>
      <c r="H28" s="315">
        <f>IF($R28=1,,VLOOKUP($D28,'2-4'!$D$4:$L$103,5))</f>
        <v>180</v>
      </c>
      <c r="I28" s="315">
        <f>IF($R28=1,,VLOOKUP($D28,'2-4'!$D$4:$L$103,6))</f>
        <v>1</v>
      </c>
      <c r="J28" s="224">
        <f>IF($R28=1,,VLOOKUP($D28,'2-4'!$D$4:$L$103,7))</f>
        <v>21600</v>
      </c>
      <c r="K28" s="317" t="str">
        <f t="shared" si="8"/>
        <v>オープンキャンパス実施に伴う郵送費</v>
      </c>
      <c r="L28" s="318">
        <v>21600</v>
      </c>
      <c r="M28" s="319">
        <v>1</v>
      </c>
      <c r="N28" s="319">
        <f t="shared" si="9"/>
        <v>1</v>
      </c>
      <c r="O28" s="308">
        <f t="shared" si="10"/>
        <v>21600</v>
      </c>
      <c r="P28" s="379">
        <f>IF($R28=1,"",VLOOKUP($D28,'2-4'!$D$4:$L$103,8))</f>
        <v>0</v>
      </c>
      <c r="Q28" s="278">
        <f>IF($R28=1,"",VLOOKUP($D28,'2-4'!$D$4:$L$103,9))</f>
        <v>0</v>
      </c>
      <c r="R28" s="25">
        <f>IF(AND(ISNA(MATCH($D28,'随時②-2'!$D$4:$D$18,0)),ISNA(MATCH($D28,'随時③-2'!$D$4:$D$18,0))),0,1)</f>
        <v>0</v>
      </c>
      <c r="S28" s="63">
        <f t="shared" si="11"/>
      </c>
      <c r="T28" s="63">
        <f t="shared" si="12"/>
      </c>
    </row>
    <row r="29" spans="1:20" ht="30" customHeight="1" thickBot="1">
      <c r="A29" s="368">
        <f>'随時③-2'!A21</f>
        <v>1</v>
      </c>
      <c r="B29" s="369" t="str">
        <f>'随時③-2'!B21</f>
        <v>2-1-(1)</v>
      </c>
      <c r="C29" s="370" t="str">
        <f>'随時③-2'!C21</f>
        <v>八尾高スタンダードの見える化</v>
      </c>
      <c r="D29" s="262">
        <v>401</v>
      </c>
      <c r="E29" s="314" t="str">
        <f>'随時③-2'!E21</f>
        <v>報償費</v>
      </c>
      <c r="F29" s="314" t="str">
        <f>'随時③-2'!F21</f>
        <v>人権研修講師謝礼（下期実施・対象：職員）</v>
      </c>
      <c r="G29" s="224">
        <f>'随時③-2'!G21</f>
        <v>20000</v>
      </c>
      <c r="H29" s="315">
        <f>'随時③-2'!H21</f>
        <v>1</v>
      </c>
      <c r="I29" s="315">
        <f>'随時③-2'!I21</f>
        <v>1</v>
      </c>
      <c r="J29" s="380">
        <f>G29*H29*I29</f>
        <v>20000</v>
      </c>
      <c r="K29" s="338" t="str">
        <f>F29</f>
        <v>人権研修講師謝礼（下期実施・対象：職員）</v>
      </c>
      <c r="L29" s="339">
        <v>20000</v>
      </c>
      <c r="M29" s="340">
        <f>H29</f>
        <v>1</v>
      </c>
      <c r="N29" s="340">
        <f>I29</f>
        <v>1</v>
      </c>
      <c r="O29" s="341">
        <f t="shared" si="10"/>
        <v>20000</v>
      </c>
      <c r="P29" s="342">
        <f>'随時③-2'!K21</f>
        <v>0</v>
      </c>
      <c r="Q29" s="343">
        <f>'随時③-2'!L21</f>
        <v>0</v>
      </c>
      <c r="R29" s="25">
        <f>IF(AND(ISNA(MATCH($D29,'随時②-2'!$D$4:$D$18,0)),ISNA(MATCH($D29,'随時③-2'!$D$4:$D$18,0))),0,1)</f>
        <v>0</v>
      </c>
      <c r="S29" s="63">
        <f>IF(P29="◎",J29,"")</f>
      </c>
      <c r="T29" s="63">
        <f>IF(P29="◎",O29,"")</f>
      </c>
    </row>
    <row r="30" spans="1:17" ht="13.5">
      <c r="A30" s="51"/>
      <c r="B30" s="51"/>
      <c r="C30" s="51"/>
      <c r="D30" s="73"/>
      <c r="E30" s="64"/>
      <c r="F30" s="64"/>
      <c r="G30" s="49"/>
      <c r="H30" s="65"/>
      <c r="I30" s="65"/>
      <c r="J30" s="52">
        <f>G30*H30*I30</f>
        <v>0</v>
      </c>
      <c r="K30" s="64"/>
      <c r="L30" s="36"/>
      <c r="M30" s="68"/>
      <c r="N30" s="68"/>
      <c r="O30" s="36"/>
      <c r="P30" s="37"/>
      <c r="Q30" s="69"/>
    </row>
    <row r="31" spans="6:10" ht="24" customHeight="1" thickBot="1">
      <c r="F31" s="28"/>
      <c r="G31" s="28"/>
      <c r="I31" s="533" t="s">
        <v>15</v>
      </c>
      <c r="J31" s="533"/>
    </row>
    <row r="32" spans="4:15" ht="24" customHeight="1" thickBot="1">
      <c r="D32" s="5"/>
      <c r="F32" s="24"/>
      <c r="G32" s="24"/>
      <c r="I32" s="547" t="s">
        <v>96</v>
      </c>
      <c r="J32" s="548"/>
      <c r="K32" s="38" t="s">
        <v>190</v>
      </c>
      <c r="L32" s="534" t="s">
        <v>175</v>
      </c>
      <c r="M32" s="535"/>
      <c r="N32" s="536" t="s">
        <v>191</v>
      </c>
      <c r="O32" s="537"/>
    </row>
    <row r="33" spans="4:15" ht="14.25" thickTop="1">
      <c r="D33" s="5"/>
      <c r="I33" s="549" t="s">
        <v>85</v>
      </c>
      <c r="J33" s="550"/>
      <c r="K33" s="347">
        <f aca="true" t="shared" si="13" ref="K33:K41">SUMIF($E$4:$E$29,$I33,$O$4:$O$29)</f>
        <v>95600</v>
      </c>
      <c r="L33" s="543">
        <f aca="true" t="shared" si="14" ref="L33:L40">SUMIF($E$4:$E$29,$I33,$T$4:$T$29)</f>
        <v>0</v>
      </c>
      <c r="M33" s="544">
        <f aca="true" t="shared" si="15" ref="M33:M41">SUMIF($E$4:$E$29,$I33,$O$4:$O$29)</f>
        <v>95600</v>
      </c>
      <c r="N33" s="545">
        <f>K33-L33</f>
        <v>95600</v>
      </c>
      <c r="O33" s="546"/>
    </row>
    <row r="34" spans="4:15" ht="13.5">
      <c r="D34" s="5"/>
      <c r="I34" s="555" t="s">
        <v>86</v>
      </c>
      <c r="J34" s="556"/>
      <c r="K34" s="350">
        <f t="shared" si="13"/>
        <v>152822</v>
      </c>
      <c r="L34" s="551">
        <f t="shared" si="14"/>
        <v>0</v>
      </c>
      <c r="M34" s="552">
        <f t="shared" si="15"/>
        <v>152822</v>
      </c>
      <c r="N34" s="553">
        <f aca="true" t="shared" si="16" ref="N34:N41">K34-L34</f>
        <v>152822</v>
      </c>
      <c r="O34" s="554"/>
    </row>
    <row r="35" spans="4:15" ht="13.5">
      <c r="D35" s="5"/>
      <c r="I35" s="555" t="s">
        <v>124</v>
      </c>
      <c r="J35" s="556"/>
      <c r="K35" s="346">
        <f t="shared" si="13"/>
        <v>756170</v>
      </c>
      <c r="L35" s="551">
        <f t="shared" si="14"/>
        <v>0</v>
      </c>
      <c r="M35" s="552">
        <f t="shared" si="15"/>
        <v>756170</v>
      </c>
      <c r="N35" s="553">
        <f t="shared" si="16"/>
        <v>756170</v>
      </c>
      <c r="O35" s="554"/>
    </row>
    <row r="36" spans="4:15" ht="13.5">
      <c r="D36" s="5"/>
      <c r="I36" s="555" t="s">
        <v>125</v>
      </c>
      <c r="J36" s="556"/>
      <c r="K36" s="346">
        <f t="shared" si="13"/>
        <v>0</v>
      </c>
      <c r="L36" s="551">
        <f t="shared" si="14"/>
        <v>0</v>
      </c>
      <c r="M36" s="552">
        <f t="shared" si="15"/>
        <v>0</v>
      </c>
      <c r="N36" s="553">
        <f t="shared" si="16"/>
        <v>0</v>
      </c>
      <c r="O36" s="554"/>
    </row>
    <row r="37" spans="4:15" ht="13.5">
      <c r="D37" s="5"/>
      <c r="I37" s="555" t="s">
        <v>87</v>
      </c>
      <c r="J37" s="556"/>
      <c r="K37" s="346">
        <f t="shared" si="13"/>
        <v>82665</v>
      </c>
      <c r="L37" s="551">
        <f t="shared" si="14"/>
        <v>0</v>
      </c>
      <c r="M37" s="552">
        <f t="shared" si="15"/>
        <v>82665</v>
      </c>
      <c r="N37" s="553">
        <f t="shared" si="16"/>
        <v>82665</v>
      </c>
      <c r="O37" s="554"/>
    </row>
    <row r="38" spans="4:15" ht="13.5">
      <c r="D38" s="5"/>
      <c r="I38" s="555" t="s">
        <v>88</v>
      </c>
      <c r="J38" s="556"/>
      <c r="K38" s="346">
        <f t="shared" si="13"/>
        <v>48060</v>
      </c>
      <c r="L38" s="551">
        <f t="shared" si="14"/>
        <v>0</v>
      </c>
      <c r="M38" s="552">
        <f t="shared" si="15"/>
        <v>48060</v>
      </c>
      <c r="N38" s="553">
        <f t="shared" si="16"/>
        <v>48060</v>
      </c>
      <c r="O38" s="554"/>
    </row>
    <row r="39" spans="4:15" ht="13.5">
      <c r="D39" s="5"/>
      <c r="I39" s="555" t="s">
        <v>89</v>
      </c>
      <c r="J39" s="556"/>
      <c r="K39" s="346">
        <f t="shared" si="13"/>
        <v>0</v>
      </c>
      <c r="L39" s="551">
        <f t="shared" si="14"/>
        <v>0</v>
      </c>
      <c r="M39" s="552">
        <f t="shared" si="15"/>
        <v>0</v>
      </c>
      <c r="N39" s="553">
        <f t="shared" si="16"/>
        <v>0</v>
      </c>
      <c r="O39" s="554"/>
    </row>
    <row r="40" spans="4:15" ht="13.5">
      <c r="D40" s="5"/>
      <c r="I40" s="555" t="s">
        <v>90</v>
      </c>
      <c r="J40" s="556"/>
      <c r="K40" s="346">
        <f t="shared" si="13"/>
        <v>0</v>
      </c>
      <c r="L40" s="551">
        <f t="shared" si="14"/>
        <v>0</v>
      </c>
      <c r="M40" s="552">
        <f t="shared" si="15"/>
        <v>0</v>
      </c>
      <c r="N40" s="553">
        <f t="shared" si="16"/>
        <v>0</v>
      </c>
      <c r="O40" s="554"/>
    </row>
    <row r="41" spans="4:15" ht="14.25" thickBot="1">
      <c r="D41" s="5"/>
      <c r="I41" s="565" t="s">
        <v>137</v>
      </c>
      <c r="J41" s="566"/>
      <c r="K41" s="346">
        <f t="shared" si="13"/>
        <v>51930</v>
      </c>
      <c r="L41" s="561">
        <f>SUMIF($E$4:$E$29,$I41,$T$4:$T$29)+'3-3'!F21</f>
        <v>11000</v>
      </c>
      <c r="M41" s="562">
        <f t="shared" si="15"/>
        <v>51930</v>
      </c>
      <c r="N41" s="563">
        <f t="shared" si="16"/>
        <v>40930</v>
      </c>
      <c r="O41" s="564"/>
    </row>
    <row r="42" spans="4:15" ht="15" thickBot="1" thickTop="1">
      <c r="D42" s="5"/>
      <c r="I42" s="567" t="s">
        <v>15</v>
      </c>
      <c r="J42" s="568"/>
      <c r="K42" s="353">
        <f>SUM(K33:K41)</f>
        <v>1187247</v>
      </c>
      <c r="L42" s="557">
        <f>SUM(L33:L41)</f>
        <v>11000</v>
      </c>
      <c r="M42" s="558"/>
      <c r="N42" s="559">
        <f>SUM(N33:N41)</f>
        <v>1176247</v>
      </c>
      <c r="O42" s="560"/>
    </row>
  </sheetData>
  <sheetProtection formatCells="0" selectLockedCells="1"/>
  <mergeCells count="36">
    <mergeCell ref="I40:J40"/>
    <mergeCell ref="L42:M42"/>
    <mergeCell ref="N42:O42"/>
    <mergeCell ref="L40:M40"/>
    <mergeCell ref="N40:O40"/>
    <mergeCell ref="L41:M41"/>
    <mergeCell ref="N41:O41"/>
    <mergeCell ref="I41:J41"/>
    <mergeCell ref="I42:J42"/>
    <mergeCell ref="L38:M38"/>
    <mergeCell ref="N38:O38"/>
    <mergeCell ref="L39:M39"/>
    <mergeCell ref="N39:O39"/>
    <mergeCell ref="I38:J38"/>
    <mergeCell ref="I39:J39"/>
    <mergeCell ref="L36:M36"/>
    <mergeCell ref="N36:O36"/>
    <mergeCell ref="L37:M37"/>
    <mergeCell ref="N37:O37"/>
    <mergeCell ref="I36:J36"/>
    <mergeCell ref="I37:J37"/>
    <mergeCell ref="L34:M34"/>
    <mergeCell ref="N34:O34"/>
    <mergeCell ref="L35:M35"/>
    <mergeCell ref="N35:O35"/>
    <mergeCell ref="I34:J34"/>
    <mergeCell ref="I35:J35"/>
    <mergeCell ref="I31:J31"/>
    <mergeCell ref="L32:M32"/>
    <mergeCell ref="N32:O32"/>
    <mergeCell ref="K2:O2"/>
    <mergeCell ref="F2:J2"/>
    <mergeCell ref="L33:M33"/>
    <mergeCell ref="N33:O33"/>
    <mergeCell ref="I32:J32"/>
    <mergeCell ref="I33:J33"/>
  </mergeCells>
  <conditionalFormatting sqref="B2:E2 J29:J30 J4:J22">
    <cfRule type="cellIs" priority="32" dxfId="28" operator="equal" stopIfTrue="1">
      <formula>0</formula>
    </cfRule>
  </conditionalFormatting>
  <conditionalFormatting sqref="O4:O22 K23:O30">
    <cfRule type="cellIs" priority="30" dxfId="16" operator="notEqual" stopIfTrue="1">
      <formula>F4</formula>
    </cfRule>
  </conditionalFormatting>
  <dataValidations count="2">
    <dataValidation type="list" allowBlank="1" showInputMessage="1" showErrorMessage="1" sqref="E30 I33:I41">
      <formula1>"報償費,旅費,消耗需用費,維持需用費,役務費,委託料,使用料及び賃借料,備品購入費,負担金、補助及び交付金"</formula1>
    </dataValidation>
    <dataValidation type="list" allowBlank="1" showInputMessage="1" showErrorMessage="1" sqref="P30">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9" t="s">
        <v>264</v>
      </c>
      <c r="B1" s="569"/>
      <c r="C1" s="569"/>
      <c r="D1" s="569"/>
      <c r="E1" s="569"/>
      <c r="F1" s="569"/>
    </row>
    <row r="2" spans="1:6" ht="15" customHeight="1" thickBot="1">
      <c r="A2" s="8"/>
      <c r="B2" s="7" t="s">
        <v>243</v>
      </c>
      <c r="C2" s="87"/>
      <c r="E2" s="72" t="s">
        <v>219</v>
      </c>
      <c r="F2" s="184">
        <f>SUM(E4:E18)</f>
        <v>49930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9">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9">
        <f>IF('2-3'!H94="",'2-3'!E94,'2-3'!H94)</f>
        <v>2580</v>
      </c>
      <c r="F11" s="83">
        <f>IF('2-3'!I94="",'2-3'!G94,'2-3'!I94)</f>
      </c>
    </row>
    <row r="12" spans="1:6" ht="15" customHeight="1">
      <c r="A12" s="104">
        <v>91</v>
      </c>
      <c r="B12" s="127" t="str">
        <f>IF('1-3'!B94="","",'1-3'!B94)</f>
        <v>大阪</v>
      </c>
      <c r="C12" s="127">
        <f>IF('1-3'!C94="","",'1-3'!C94)</f>
      </c>
      <c r="D12" s="143" t="str">
        <f>IF('1-3'!D94="","",'1-3'!D94)</f>
        <v>大阪府立学校人権教育研究会</v>
      </c>
      <c r="E12" s="209">
        <f>IF('2-3'!H95="",'2-3'!E95,'2-3'!H95)</f>
        <v>3050</v>
      </c>
      <c r="F12" s="83">
        <f>IF('2-3'!I95="",'2-3'!G95,'2-3'!I95)</f>
      </c>
    </row>
    <row r="13" spans="1:6" ht="15" customHeight="1">
      <c r="A13" s="104">
        <v>92</v>
      </c>
      <c r="B13" s="127" t="str">
        <f>IF('1-3'!B95="","",'1-3'!B95)</f>
        <v>大阪</v>
      </c>
      <c r="C13" s="127">
        <f>IF('1-3'!C95="","",'1-3'!C95)</f>
      </c>
      <c r="D13" s="143" t="str">
        <f>IF('1-3'!D95="","",'1-3'!D95)</f>
        <v>大阪府立高等学校教務研究会</v>
      </c>
      <c r="E13" s="209">
        <f>IF('2-3'!H96="",'2-3'!E96,'2-3'!H96)</f>
        <v>4000</v>
      </c>
      <c r="F13" s="83">
        <f>IF('2-3'!I96="",'2-3'!G96,'2-3'!I96)</f>
      </c>
    </row>
    <row r="14" spans="1:6" ht="15" customHeight="1">
      <c r="A14" s="104">
        <v>93</v>
      </c>
      <c r="B14" s="127" t="str">
        <f>IF('1-3'!B96="","",'1-3'!B96)</f>
        <v>大阪</v>
      </c>
      <c r="C14" s="127">
        <f>IF('1-3'!C96="","",'1-3'!C96)</f>
      </c>
      <c r="D14" s="143" t="str">
        <f>IF('1-3'!D96="","",'1-3'!D96)</f>
        <v>大阪府立高等学校保健研究会</v>
      </c>
      <c r="E14" s="209">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09">
        <f>IF('2-3'!H98="",'2-3'!E98,'2-3'!H98)</f>
        <v>5000</v>
      </c>
      <c r="F15" s="83">
        <f>IF('2-3'!I98="",'2-3'!G98,'2-3'!I98)</f>
      </c>
    </row>
    <row r="16" spans="1:6" ht="15" customHeight="1">
      <c r="A16" s="104">
        <v>96</v>
      </c>
      <c r="B16" s="127" t="str">
        <f>IF('1-3'!B99="","",'1-3'!B99)</f>
        <v>大阪</v>
      </c>
      <c r="C16" s="127">
        <f>IF('1-3'!C99="","",'1-3'!C99)</f>
      </c>
      <c r="D16" s="143" t="str">
        <f>IF('1-3'!D99="","",'1-3'!D99)</f>
        <v>大阪府高等学校図書館研究会</v>
      </c>
      <c r="E16" s="209">
        <f>IF('2-3'!H100="",'2-3'!E100,'2-3'!H100)</f>
        <v>3000</v>
      </c>
      <c r="F16" s="83">
        <f>IF('2-3'!I100="",'2-3'!G100,'2-3'!I100)</f>
      </c>
    </row>
    <row r="17" spans="1:6" ht="15" customHeight="1">
      <c r="A17" s="488">
        <v>97</v>
      </c>
      <c r="B17" s="489" t="str">
        <f>IF('1-3'!B100="","",'1-3'!B100)</f>
        <v>大阪</v>
      </c>
      <c r="C17" s="489">
        <f>IF('1-3'!C100="","",'1-3'!C100)</f>
      </c>
      <c r="D17" s="490" t="str">
        <f>IF('1-3'!D100="","",'1-3'!D100)</f>
        <v>大阪府高等学校生活指導研究会</v>
      </c>
      <c r="E17" s="491">
        <f>IF('2-3'!H101="",'2-3'!E101,'2-3'!H101)</f>
        <v>4000</v>
      </c>
      <c r="F17" s="492">
        <f>IF('2-3'!I101="",'2-3'!G101,'2-3'!I101)</f>
      </c>
    </row>
    <row r="18" spans="1:6" ht="15" customHeight="1" thickBot="1">
      <c r="A18" s="493">
        <v>101</v>
      </c>
      <c r="B18" s="494">
        <f>IF('2-3'!B105="","",'2-3'!B105)</f>
      </c>
      <c r="C18" s="494">
        <f>IF('2-3'!C105="","",'2-3'!C105)</f>
      </c>
      <c r="D18" s="495" t="str">
        <f>IF('2-3'!D105="","",'2-3'!D105)</f>
        <v>日本教育会</v>
      </c>
      <c r="E18" s="496">
        <f>IF('2-3'!H105="",'2-3'!E105,'2-3'!H105)</f>
        <v>3600</v>
      </c>
      <c r="F18" s="497">
        <f>IF('2-3'!I105="",'2-3'!G105,'2-3'!I105)</f>
      </c>
    </row>
    <row r="19" spans="4:6" ht="15" customHeight="1" thickBot="1">
      <c r="D19" s="80"/>
      <c r="E19" s="80"/>
      <c r="F19" s="81"/>
    </row>
    <row r="20" spans="4:6" ht="15" customHeight="1">
      <c r="D20" s="80"/>
      <c r="E20" s="10" t="s">
        <v>219</v>
      </c>
      <c r="F20" s="181">
        <f>SUM(E4:E18)</f>
        <v>49930</v>
      </c>
    </row>
    <row r="21" spans="4:6" ht="15" customHeight="1">
      <c r="D21" s="80"/>
      <c r="E21" s="39" t="s">
        <v>175</v>
      </c>
      <c r="F21" s="182">
        <f>SUMIF($F$4:$F$18,"◎",$E$4:$E$18)</f>
        <v>11000</v>
      </c>
    </row>
    <row r="22" spans="4:6" ht="15" customHeight="1" thickBot="1">
      <c r="D22" s="80"/>
      <c r="E22" s="82" t="s">
        <v>13</v>
      </c>
      <c r="F22" s="183">
        <f>F20-F21</f>
        <v>38930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4" sqref="H4: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9" t="s">
        <v>303</v>
      </c>
      <c r="I1" s="519"/>
      <c r="J1" s="519"/>
      <c r="K1" s="519"/>
    </row>
    <row r="2" spans="8:11" s="1" customFormat="1" ht="18" customHeight="1">
      <c r="H2" s="519" t="s">
        <v>286</v>
      </c>
      <c r="I2" s="519"/>
      <c r="J2" s="519"/>
      <c r="K2" s="519"/>
    </row>
    <row r="3" s="1" customFormat="1" ht="18" customHeight="1">
      <c r="K3" s="2"/>
    </row>
    <row r="4" spans="8:11" s="1" customFormat="1" ht="18" customHeight="1">
      <c r="H4" s="520" t="s">
        <v>305</v>
      </c>
      <c r="I4" s="520"/>
      <c r="J4" s="520"/>
      <c r="K4" s="520"/>
    </row>
    <row r="5" spans="8:11" s="1" customFormat="1" ht="18" customHeight="1">
      <c r="H5" s="521">
        <v>42857</v>
      </c>
      <c r="I5" s="520"/>
      <c r="J5" s="520"/>
      <c r="K5" s="520"/>
    </row>
    <row r="6" spans="1:11" s="1" customFormat="1" ht="18" customHeight="1">
      <c r="A6" s="3" t="s">
        <v>2</v>
      </c>
      <c r="H6" s="4"/>
      <c r="K6" s="11"/>
    </row>
    <row r="7" spans="1:11" s="1" customFormat="1" ht="18" customHeight="1">
      <c r="A7" s="4"/>
      <c r="H7" s="520" t="s">
        <v>287</v>
      </c>
      <c r="I7" s="520"/>
      <c r="J7" s="520"/>
      <c r="K7" s="520"/>
    </row>
    <row r="8" spans="1:11" s="1" customFormat="1" ht="18" customHeight="1">
      <c r="A8" s="4"/>
      <c r="H8" s="520" t="s">
        <v>288</v>
      </c>
      <c r="I8" s="520"/>
      <c r="J8" s="520"/>
      <c r="K8" s="520"/>
    </row>
    <row r="9" spans="1:11" s="1" customFormat="1" ht="42" customHeight="1">
      <c r="A9" s="4"/>
      <c r="H9" s="2"/>
      <c r="K9" s="46"/>
    </row>
    <row r="10" spans="1:11" ht="24" customHeight="1">
      <c r="A10" s="522" t="s">
        <v>255</v>
      </c>
      <c r="B10" s="522"/>
      <c r="C10" s="522"/>
      <c r="D10" s="522"/>
      <c r="E10" s="522"/>
      <c r="F10" s="522"/>
      <c r="G10" s="522"/>
      <c r="H10" s="522"/>
      <c r="I10" s="522"/>
      <c r="J10" s="522"/>
      <c r="K10" s="522"/>
    </row>
    <row r="11" spans="1:11" ht="24" customHeight="1">
      <c r="A11" s="523"/>
      <c r="B11" s="523"/>
      <c r="C11" s="523"/>
      <c r="D11" s="523"/>
      <c r="E11" s="523"/>
      <c r="F11" s="523"/>
      <c r="G11" s="523"/>
      <c r="H11" s="523"/>
      <c r="I11" s="523"/>
      <c r="J11" s="523"/>
      <c r="K11" s="52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2" t="s">
        <v>84</v>
      </c>
      <c r="B14" s="573"/>
      <c r="C14" s="574"/>
      <c r="D14" s="575">
        <v>1190000</v>
      </c>
      <c r="E14" s="576"/>
      <c r="F14" s="577"/>
      <c r="G14" s="578"/>
      <c r="H14" s="579"/>
      <c r="I14" s="579"/>
      <c r="J14" s="579"/>
      <c r="K14" s="6"/>
    </row>
    <row r="15" spans="1:11" ht="39" customHeight="1" thickBot="1">
      <c r="A15" s="19"/>
      <c r="B15" s="18" t="s">
        <v>8</v>
      </c>
      <c r="C15" s="17" t="s">
        <v>9</v>
      </c>
      <c r="D15" s="16" t="s">
        <v>123</v>
      </c>
      <c r="E15" s="16" t="s">
        <v>122</v>
      </c>
      <c r="F15" s="17" t="s">
        <v>10</v>
      </c>
      <c r="G15" s="17" t="s">
        <v>11</v>
      </c>
      <c r="H15" s="441" t="s">
        <v>248</v>
      </c>
      <c r="I15" s="16" t="s">
        <v>12</v>
      </c>
      <c r="J15" s="440" t="s">
        <v>252</v>
      </c>
      <c r="K15" s="23" t="s">
        <v>15</v>
      </c>
    </row>
    <row r="16" spans="1:11" ht="58.5" customHeight="1" thickTop="1">
      <c r="A16" s="30" t="s">
        <v>161</v>
      </c>
      <c r="B16" s="223">
        <f>'随時①-2'!G27</f>
        <v>85000</v>
      </c>
      <c r="C16" s="224">
        <f>'随時①-2'!G28</f>
        <v>132000</v>
      </c>
      <c r="D16" s="224">
        <f>'随時①-2'!G29</f>
        <v>0</v>
      </c>
      <c r="E16" s="224">
        <f>'随時①-2'!G30</f>
        <v>0</v>
      </c>
      <c r="F16" s="224">
        <f>'随時①-2'!G31</f>
        <v>120000</v>
      </c>
      <c r="G16" s="224">
        <f>'随時①-2'!G32</f>
        <v>0</v>
      </c>
      <c r="H16" s="224">
        <f>'随時①-2'!G33</f>
        <v>0</v>
      </c>
      <c r="I16" s="224">
        <f>'随時①-2'!G34</f>
        <v>0</v>
      </c>
      <c r="J16" s="225">
        <f>'随時①-2'!G35</f>
        <v>0</v>
      </c>
      <c r="K16" s="426">
        <f aca="true" t="shared" si="0" ref="K16:K23">SUM(B16:J16)</f>
        <v>337000</v>
      </c>
    </row>
    <row r="17" spans="1:11" ht="58.5" customHeight="1">
      <c r="A17" s="30" t="s">
        <v>177</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26">
        <f>SUM(B17:J17)</f>
        <v>0</v>
      </c>
    </row>
    <row r="18" spans="1:11" ht="58.5" customHeight="1">
      <c r="A18" s="20" t="s">
        <v>95</v>
      </c>
      <c r="B18" s="427">
        <f>'1-2'!G107</f>
        <v>0</v>
      </c>
      <c r="C18" s="320">
        <f>'1-2'!G108</f>
        <v>69360</v>
      </c>
      <c r="D18" s="320">
        <f>'1-2'!G109</f>
        <v>425870</v>
      </c>
      <c r="E18" s="320">
        <f>'1-2'!G110</f>
        <v>0</v>
      </c>
      <c r="F18" s="320">
        <f>'1-2'!G111</f>
        <v>0</v>
      </c>
      <c r="G18" s="320">
        <f>'1-2'!G112</f>
        <v>80000</v>
      </c>
      <c r="H18" s="320">
        <f>'1-2'!G113</f>
        <v>0</v>
      </c>
      <c r="I18" s="320">
        <f>'1-2'!G114</f>
        <v>0</v>
      </c>
      <c r="J18" s="428">
        <f>'1-2'!G115</f>
        <v>59630</v>
      </c>
      <c r="K18" s="429">
        <f t="shared" si="0"/>
        <v>634860</v>
      </c>
    </row>
    <row r="19" spans="1:11" ht="58.5" customHeight="1" thickBot="1">
      <c r="A19" s="34" t="s">
        <v>177</v>
      </c>
      <c r="B19" s="430">
        <f>'1-2'!H107</f>
        <v>0</v>
      </c>
      <c r="C19" s="431">
        <f>'1-2'!H108</f>
        <v>0</v>
      </c>
      <c r="D19" s="431">
        <f>'1-2'!H109</f>
        <v>0</v>
      </c>
      <c r="E19" s="431">
        <f>'1-2'!H110</f>
        <v>0</v>
      </c>
      <c r="F19" s="431">
        <f>'1-2'!H111</f>
        <v>0</v>
      </c>
      <c r="G19" s="431">
        <f>'1-2'!H112</f>
        <v>0</v>
      </c>
      <c r="H19" s="431">
        <f>'1-2'!H113</f>
        <v>0</v>
      </c>
      <c r="I19" s="431">
        <f>'1-2'!H114</f>
        <v>0</v>
      </c>
      <c r="J19" s="432">
        <f>'1-2'!H115</f>
        <v>11000</v>
      </c>
      <c r="K19" s="433">
        <f t="shared" si="0"/>
        <v>11000</v>
      </c>
    </row>
    <row r="20" spans="1:11" ht="58.5" customHeight="1" thickBot="1">
      <c r="A20" s="32" t="s">
        <v>103</v>
      </c>
      <c r="B20" s="434">
        <f>B18-B19</f>
        <v>0</v>
      </c>
      <c r="C20" s="435">
        <f>C18-C19</f>
        <v>69360</v>
      </c>
      <c r="D20" s="435">
        <f aca="true" t="shared" si="1" ref="D20:J20">D18-D19</f>
        <v>425870</v>
      </c>
      <c r="E20" s="435">
        <f t="shared" si="1"/>
        <v>0</v>
      </c>
      <c r="F20" s="435">
        <f t="shared" si="1"/>
        <v>0</v>
      </c>
      <c r="G20" s="435">
        <f t="shared" si="1"/>
        <v>80000</v>
      </c>
      <c r="H20" s="435">
        <f t="shared" si="1"/>
        <v>0</v>
      </c>
      <c r="I20" s="435">
        <f t="shared" si="1"/>
        <v>0</v>
      </c>
      <c r="J20" s="435">
        <f t="shared" si="1"/>
        <v>48630</v>
      </c>
      <c r="K20" s="436">
        <f t="shared" si="0"/>
        <v>623860</v>
      </c>
    </row>
    <row r="21" spans="1:11" ht="58.5" customHeight="1" thickBot="1">
      <c r="A21" s="32" t="s">
        <v>102</v>
      </c>
      <c r="B21" s="434">
        <f>B16+B18</f>
        <v>85000</v>
      </c>
      <c r="C21" s="434">
        <f aca="true" t="shared" si="2" ref="C21:J21">C16+C18</f>
        <v>201360</v>
      </c>
      <c r="D21" s="434">
        <f t="shared" si="2"/>
        <v>425870</v>
      </c>
      <c r="E21" s="434">
        <f t="shared" si="2"/>
        <v>0</v>
      </c>
      <c r="F21" s="434">
        <f t="shared" si="2"/>
        <v>120000</v>
      </c>
      <c r="G21" s="434">
        <f t="shared" si="2"/>
        <v>80000</v>
      </c>
      <c r="H21" s="434">
        <f t="shared" si="2"/>
        <v>0</v>
      </c>
      <c r="I21" s="434">
        <f t="shared" si="2"/>
        <v>0</v>
      </c>
      <c r="J21" s="434">
        <f t="shared" si="2"/>
        <v>59630</v>
      </c>
      <c r="K21" s="436">
        <f t="shared" si="0"/>
        <v>971860</v>
      </c>
    </row>
    <row r="22" spans="1:11" ht="58.5" customHeight="1">
      <c r="A22" s="30" t="s">
        <v>162</v>
      </c>
      <c r="B22" s="437"/>
      <c r="C22" s="339"/>
      <c r="D22" s="339"/>
      <c r="E22" s="339"/>
      <c r="F22" s="339"/>
      <c r="G22" s="339"/>
      <c r="H22" s="339"/>
      <c r="I22" s="339"/>
      <c r="J22" s="438"/>
      <c r="K22" s="426">
        <f t="shared" si="0"/>
        <v>0</v>
      </c>
    </row>
    <row r="23" spans="1:11" ht="58.5" customHeight="1" thickBot="1">
      <c r="A23" s="22" t="s">
        <v>163</v>
      </c>
      <c r="B23" s="219">
        <f>B21+B22</f>
        <v>85000</v>
      </c>
      <c r="C23" s="220">
        <f>C21+C22</f>
        <v>201360</v>
      </c>
      <c r="D23" s="220">
        <f aca="true" t="shared" si="3" ref="D23:J23">D21+D22</f>
        <v>425870</v>
      </c>
      <c r="E23" s="220">
        <f t="shared" si="3"/>
        <v>0</v>
      </c>
      <c r="F23" s="220">
        <f t="shared" si="3"/>
        <v>120000</v>
      </c>
      <c r="G23" s="220">
        <f t="shared" si="3"/>
        <v>80000</v>
      </c>
      <c r="H23" s="220">
        <f t="shared" si="3"/>
        <v>0</v>
      </c>
      <c r="I23" s="220">
        <f t="shared" si="3"/>
        <v>0</v>
      </c>
      <c r="J23" s="220">
        <f t="shared" si="3"/>
        <v>59630</v>
      </c>
      <c r="K23" s="222">
        <f t="shared" si="0"/>
        <v>971860</v>
      </c>
    </row>
    <row r="24" spans="1:11" ht="39" customHeight="1" thickBot="1">
      <c r="A24" s="32" t="s">
        <v>104</v>
      </c>
      <c r="B24" s="570" t="s">
        <v>306</v>
      </c>
      <c r="C24" s="570"/>
      <c r="D24" s="570"/>
      <c r="E24" s="570"/>
      <c r="F24" s="570"/>
      <c r="G24" s="570"/>
      <c r="H24" s="570"/>
      <c r="I24" s="570"/>
      <c r="J24" s="570"/>
      <c r="K24" s="571"/>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B4" sqref="B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16" t="s">
        <v>140</v>
      </c>
      <c r="B3" s="293" t="s">
        <v>141</v>
      </c>
      <c r="C3" s="60" t="s">
        <v>143</v>
      </c>
      <c r="D3" s="96" t="s">
        <v>145</v>
      </c>
      <c r="E3" s="96" t="s">
        <v>0</v>
      </c>
      <c r="F3" s="96" t="s">
        <v>197</v>
      </c>
      <c r="G3" s="96" t="s">
        <v>91</v>
      </c>
      <c r="H3" s="467" t="s">
        <v>245</v>
      </c>
      <c r="I3" s="96" t="s">
        <v>92</v>
      </c>
      <c r="J3" s="96" t="s">
        <v>93</v>
      </c>
      <c r="K3" s="227" t="s">
        <v>111</v>
      </c>
      <c r="L3" s="294" t="s">
        <v>94</v>
      </c>
      <c r="M3" s="29" t="s">
        <v>99</v>
      </c>
    </row>
    <row r="4" spans="1:13" ht="13.5" customHeight="1">
      <c r="A4" s="240">
        <v>1</v>
      </c>
      <c r="B4" s="241" t="s">
        <v>320</v>
      </c>
      <c r="C4" s="482" t="s">
        <v>284</v>
      </c>
      <c r="D4" s="242">
        <v>1</v>
      </c>
      <c r="E4" s="243" t="s">
        <v>137</v>
      </c>
      <c r="F4" s="244" t="s">
        <v>224</v>
      </c>
      <c r="G4" s="245">
        <v>49930</v>
      </c>
      <c r="H4" s="246">
        <v>1</v>
      </c>
      <c r="I4" s="246">
        <v>1</v>
      </c>
      <c r="J4" s="247">
        <f>G4*H4*I4</f>
        <v>49930</v>
      </c>
      <c r="K4" s="248"/>
      <c r="L4" s="249" t="s">
        <v>225</v>
      </c>
      <c r="M4" s="29">
        <f aca="true" t="shared" si="0" ref="M4:M67">IF(K4="◎",J4,"")</f>
      </c>
    </row>
    <row r="5" spans="1:13" ht="13.5" customHeight="1">
      <c r="A5" s="250"/>
      <c r="B5" s="241" t="s">
        <v>298</v>
      </c>
      <c r="C5" s="484" t="s">
        <v>284</v>
      </c>
      <c r="D5" s="253">
        <v>2</v>
      </c>
      <c r="E5" s="254" t="s">
        <v>86</v>
      </c>
      <c r="F5" s="255" t="s">
        <v>293</v>
      </c>
      <c r="G5" s="256">
        <v>39360</v>
      </c>
      <c r="H5" s="257">
        <v>1</v>
      </c>
      <c r="I5" s="257">
        <v>1</v>
      </c>
      <c r="J5" s="258">
        <f>G5*H5*I5</f>
        <v>39360</v>
      </c>
      <c r="K5" s="259"/>
      <c r="L5" s="260"/>
      <c r="M5" s="29">
        <f t="shared" si="0"/>
      </c>
    </row>
    <row r="6" spans="1:13" ht="13.5" customHeight="1">
      <c r="A6" s="250"/>
      <c r="B6" s="241" t="s">
        <v>298</v>
      </c>
      <c r="C6" s="484" t="s">
        <v>284</v>
      </c>
      <c r="D6" s="253">
        <v>3</v>
      </c>
      <c r="E6" s="254" t="s">
        <v>124</v>
      </c>
      <c r="F6" s="255" t="s">
        <v>299</v>
      </c>
      <c r="G6" s="256">
        <v>3000</v>
      </c>
      <c r="H6" s="257">
        <v>1</v>
      </c>
      <c r="I6" s="257">
        <v>1</v>
      </c>
      <c r="J6" s="258">
        <f aca="true" t="shared" si="1" ref="J6:J69">G6*H6*I6</f>
        <v>3000</v>
      </c>
      <c r="K6" s="259"/>
      <c r="L6" s="260"/>
      <c r="M6" s="29">
        <f t="shared" si="0"/>
      </c>
    </row>
    <row r="7" spans="1:13" ht="13.5" customHeight="1">
      <c r="A7" s="250"/>
      <c r="B7" s="241" t="s">
        <v>298</v>
      </c>
      <c r="C7" s="484" t="s">
        <v>284</v>
      </c>
      <c r="D7" s="253">
        <v>4</v>
      </c>
      <c r="E7" s="254" t="s">
        <v>137</v>
      </c>
      <c r="F7" s="255" t="s">
        <v>300</v>
      </c>
      <c r="G7" s="256">
        <v>2000</v>
      </c>
      <c r="H7" s="257">
        <v>1</v>
      </c>
      <c r="I7" s="257">
        <v>1</v>
      </c>
      <c r="J7" s="258">
        <f t="shared" si="1"/>
        <v>2000</v>
      </c>
      <c r="K7" s="259"/>
      <c r="L7" s="260"/>
      <c r="M7" s="29">
        <f t="shared" si="0"/>
      </c>
    </row>
    <row r="8" spans="1:13" ht="13.5" customHeight="1">
      <c r="A8" s="250"/>
      <c r="B8" s="241" t="s">
        <v>298</v>
      </c>
      <c r="C8" s="484" t="s">
        <v>284</v>
      </c>
      <c r="D8" s="262">
        <v>5</v>
      </c>
      <c r="E8" s="254" t="s">
        <v>86</v>
      </c>
      <c r="F8" s="255" t="s">
        <v>294</v>
      </c>
      <c r="G8" s="256">
        <v>30000</v>
      </c>
      <c r="H8" s="257">
        <v>1</v>
      </c>
      <c r="I8" s="257">
        <v>1</v>
      </c>
      <c r="J8" s="258">
        <f t="shared" si="1"/>
        <v>30000</v>
      </c>
      <c r="K8" s="259"/>
      <c r="L8" s="260"/>
      <c r="M8" s="29">
        <f t="shared" si="0"/>
      </c>
    </row>
    <row r="9" spans="1:13" ht="13.5" customHeight="1">
      <c r="A9" s="250"/>
      <c r="B9" s="241" t="s">
        <v>298</v>
      </c>
      <c r="C9" s="484" t="s">
        <v>284</v>
      </c>
      <c r="D9" s="253">
        <v>6</v>
      </c>
      <c r="E9" s="254" t="s">
        <v>137</v>
      </c>
      <c r="F9" s="255" t="s">
        <v>295</v>
      </c>
      <c r="G9" s="256">
        <v>7700</v>
      </c>
      <c r="H9" s="257">
        <v>1</v>
      </c>
      <c r="I9" s="257">
        <v>1</v>
      </c>
      <c r="J9" s="258">
        <f t="shared" si="1"/>
        <v>7700</v>
      </c>
      <c r="K9" s="259"/>
      <c r="L9" s="260"/>
      <c r="M9" s="29">
        <f t="shared" si="0"/>
      </c>
    </row>
    <row r="10" spans="1:13" ht="13.5" customHeight="1">
      <c r="A10" s="250"/>
      <c r="B10" s="241" t="s">
        <v>298</v>
      </c>
      <c r="C10" s="483" t="s">
        <v>284</v>
      </c>
      <c r="D10" s="253">
        <v>7</v>
      </c>
      <c r="E10" s="254" t="s">
        <v>88</v>
      </c>
      <c r="F10" s="255" t="s">
        <v>296</v>
      </c>
      <c r="G10" s="256">
        <v>80000</v>
      </c>
      <c r="H10" s="257">
        <v>1</v>
      </c>
      <c r="I10" s="257">
        <v>1</v>
      </c>
      <c r="J10" s="258">
        <f t="shared" si="1"/>
        <v>80000</v>
      </c>
      <c r="K10" s="259"/>
      <c r="L10" s="260"/>
      <c r="M10" s="29">
        <f t="shared" si="0"/>
      </c>
    </row>
    <row r="11" spans="1:13" ht="13.5" customHeight="1">
      <c r="A11" s="250"/>
      <c r="B11" s="241" t="s">
        <v>298</v>
      </c>
      <c r="C11" s="483" t="s">
        <v>284</v>
      </c>
      <c r="D11" s="262">
        <v>8</v>
      </c>
      <c r="E11" s="255" t="s">
        <v>124</v>
      </c>
      <c r="F11" s="255" t="s">
        <v>297</v>
      </c>
      <c r="G11" s="256">
        <v>152870</v>
      </c>
      <c r="H11" s="257">
        <v>1</v>
      </c>
      <c r="I11" s="257">
        <v>1</v>
      </c>
      <c r="J11" s="258">
        <f t="shared" si="1"/>
        <v>152870</v>
      </c>
      <c r="K11" s="266"/>
      <c r="L11" s="267"/>
      <c r="M11" s="29">
        <f t="shared" si="0"/>
      </c>
    </row>
    <row r="12" spans="1:13" ht="13.5" customHeight="1">
      <c r="A12" s="250"/>
      <c r="B12" s="241" t="s">
        <v>298</v>
      </c>
      <c r="C12" s="483" t="s">
        <v>284</v>
      </c>
      <c r="D12" s="262">
        <v>9</v>
      </c>
      <c r="E12" s="254" t="s">
        <v>124</v>
      </c>
      <c r="F12" s="254" t="s">
        <v>301</v>
      </c>
      <c r="G12" s="268">
        <v>2000</v>
      </c>
      <c r="H12" s="269">
        <v>5</v>
      </c>
      <c r="I12" s="269">
        <v>1</v>
      </c>
      <c r="J12" s="258">
        <f t="shared" si="1"/>
        <v>10000</v>
      </c>
      <c r="K12" s="270"/>
      <c r="L12" s="271"/>
      <c r="M12" s="29">
        <f t="shared" si="0"/>
      </c>
    </row>
    <row r="13" spans="1:13" ht="13.5" customHeight="1">
      <c r="A13" s="250"/>
      <c r="B13" s="241" t="s">
        <v>298</v>
      </c>
      <c r="C13" s="483" t="s">
        <v>284</v>
      </c>
      <c r="D13" s="272">
        <v>10</v>
      </c>
      <c r="E13" s="254" t="s">
        <v>124</v>
      </c>
      <c r="F13" s="254" t="s">
        <v>302</v>
      </c>
      <c r="G13" s="268">
        <v>2000</v>
      </c>
      <c r="H13" s="269">
        <v>1</v>
      </c>
      <c r="I13" s="269">
        <v>1</v>
      </c>
      <c r="J13" s="258">
        <f t="shared" si="1"/>
        <v>2000</v>
      </c>
      <c r="K13" s="259"/>
      <c r="L13" s="260"/>
      <c r="M13" s="29">
        <f t="shared" si="0"/>
      </c>
    </row>
    <row r="14" spans="1:13" ht="13.5" customHeight="1">
      <c r="A14" s="250"/>
      <c r="B14" s="241" t="s">
        <v>298</v>
      </c>
      <c r="C14" s="483" t="s">
        <v>284</v>
      </c>
      <c r="D14" s="253">
        <v>11</v>
      </c>
      <c r="E14" s="255" t="s">
        <v>124</v>
      </c>
      <c r="F14" s="255" t="s">
        <v>304</v>
      </c>
      <c r="G14" s="256">
        <v>15000</v>
      </c>
      <c r="H14" s="257">
        <v>4</v>
      </c>
      <c r="I14" s="257">
        <v>1</v>
      </c>
      <c r="J14" s="258">
        <f t="shared" si="1"/>
        <v>60000</v>
      </c>
      <c r="K14" s="273"/>
      <c r="L14" s="260"/>
      <c r="M14" s="29">
        <f t="shared" si="0"/>
      </c>
    </row>
    <row r="15" spans="1:13" ht="13.5" customHeight="1">
      <c r="A15" s="250"/>
      <c r="B15" s="241" t="s">
        <v>298</v>
      </c>
      <c r="C15" s="483" t="s">
        <v>284</v>
      </c>
      <c r="D15" s="253">
        <v>12</v>
      </c>
      <c r="E15" s="255" t="s">
        <v>124</v>
      </c>
      <c r="F15" s="485" t="s">
        <v>307</v>
      </c>
      <c r="G15" s="275">
        <v>180</v>
      </c>
      <c r="H15" s="276">
        <v>1100</v>
      </c>
      <c r="I15" s="276">
        <v>1</v>
      </c>
      <c r="J15" s="258">
        <f t="shared" si="1"/>
        <v>198000</v>
      </c>
      <c r="K15" s="277"/>
      <c r="L15" s="278"/>
      <c r="M15" s="29">
        <f t="shared" si="0"/>
      </c>
    </row>
    <row r="16" spans="1:13" ht="13.5" customHeight="1">
      <c r="A16" s="250"/>
      <c r="B16" s="241"/>
      <c r="C16" s="483"/>
      <c r="D16" s="253">
        <v>13</v>
      </c>
      <c r="E16" s="255"/>
      <c r="F16" s="255"/>
      <c r="G16" s="256"/>
      <c r="H16" s="257"/>
      <c r="I16" s="257"/>
      <c r="J16" s="258">
        <f t="shared" si="1"/>
        <v>0</v>
      </c>
      <c r="K16" s="259"/>
      <c r="L16" s="260"/>
      <c r="M16" s="29">
        <f t="shared" si="0"/>
      </c>
    </row>
    <row r="17" spans="1:13" ht="13.5" customHeight="1">
      <c r="A17" s="250"/>
      <c r="B17" s="251"/>
      <c r="C17" s="252"/>
      <c r="D17" s="253">
        <v>14</v>
      </c>
      <c r="E17" s="255"/>
      <c r="F17" s="255"/>
      <c r="G17" s="256"/>
      <c r="H17" s="257"/>
      <c r="I17" s="257"/>
      <c r="J17" s="258">
        <f t="shared" si="1"/>
        <v>0</v>
      </c>
      <c r="K17" s="259"/>
      <c r="L17" s="260"/>
      <c r="M17" s="29">
        <f t="shared" si="0"/>
      </c>
    </row>
    <row r="18" spans="1:13" ht="13.5" customHeight="1">
      <c r="A18" s="250"/>
      <c r="B18" s="251"/>
      <c r="C18" s="252"/>
      <c r="D18" s="253">
        <v>15</v>
      </c>
      <c r="E18" s="255"/>
      <c r="F18" s="255"/>
      <c r="G18" s="256"/>
      <c r="H18" s="257"/>
      <c r="I18" s="257"/>
      <c r="J18" s="258">
        <f t="shared" si="1"/>
        <v>0</v>
      </c>
      <c r="K18" s="259"/>
      <c r="L18" s="260"/>
      <c r="M18" s="29">
        <f t="shared" si="0"/>
      </c>
    </row>
    <row r="19" spans="1:13" ht="13.5" customHeight="1">
      <c r="A19" s="250"/>
      <c r="B19" s="251"/>
      <c r="C19" s="252"/>
      <c r="D19" s="253">
        <v>16</v>
      </c>
      <c r="E19" s="255"/>
      <c r="F19" s="255"/>
      <c r="G19" s="256"/>
      <c r="H19" s="257"/>
      <c r="I19" s="257"/>
      <c r="J19" s="258">
        <f t="shared" si="1"/>
        <v>0</v>
      </c>
      <c r="K19" s="259"/>
      <c r="L19" s="260"/>
      <c r="M19" s="29">
        <f t="shared" si="0"/>
      </c>
    </row>
    <row r="20" spans="1:13" ht="13.5" customHeight="1">
      <c r="A20" s="250"/>
      <c r="B20" s="251"/>
      <c r="C20" s="252"/>
      <c r="D20" s="253">
        <v>17</v>
      </c>
      <c r="E20" s="255"/>
      <c r="F20" s="255"/>
      <c r="G20" s="256"/>
      <c r="H20" s="257"/>
      <c r="I20" s="257"/>
      <c r="J20" s="258">
        <f t="shared" si="1"/>
        <v>0</v>
      </c>
      <c r="K20" s="259"/>
      <c r="L20" s="260"/>
      <c r="M20" s="29">
        <f t="shared" si="0"/>
      </c>
    </row>
    <row r="21" spans="1:13" ht="13.5" customHeight="1">
      <c r="A21" s="250"/>
      <c r="B21" s="251"/>
      <c r="C21" s="252"/>
      <c r="D21" s="253">
        <v>18</v>
      </c>
      <c r="E21" s="255"/>
      <c r="F21" s="255"/>
      <c r="G21" s="256"/>
      <c r="H21" s="257"/>
      <c r="I21" s="257"/>
      <c r="J21" s="258">
        <f t="shared" si="1"/>
        <v>0</v>
      </c>
      <c r="K21" s="259"/>
      <c r="L21" s="260"/>
      <c r="M21" s="29">
        <f t="shared" si="0"/>
      </c>
    </row>
    <row r="22" spans="1:13" ht="13.5" customHeight="1">
      <c r="A22" s="250"/>
      <c r="B22" s="251"/>
      <c r="C22" s="252"/>
      <c r="D22" s="253">
        <v>19</v>
      </c>
      <c r="E22" s="255"/>
      <c r="F22" s="255"/>
      <c r="G22" s="256"/>
      <c r="H22" s="257"/>
      <c r="I22" s="257"/>
      <c r="J22" s="258">
        <f t="shared" si="1"/>
        <v>0</v>
      </c>
      <c r="K22" s="259"/>
      <c r="L22" s="260"/>
      <c r="M22" s="29">
        <f t="shared" si="0"/>
      </c>
    </row>
    <row r="23" spans="1:13" ht="13.5" customHeight="1">
      <c r="A23" s="250"/>
      <c r="B23" s="251"/>
      <c r="C23" s="252"/>
      <c r="D23" s="253">
        <v>20</v>
      </c>
      <c r="E23" s="255"/>
      <c r="F23" s="255"/>
      <c r="G23" s="256"/>
      <c r="H23" s="257"/>
      <c r="I23" s="257"/>
      <c r="J23" s="258">
        <f t="shared" si="1"/>
        <v>0</v>
      </c>
      <c r="K23" s="259"/>
      <c r="L23" s="260"/>
      <c r="M23" s="29">
        <f t="shared" si="0"/>
      </c>
    </row>
    <row r="24" spans="1:13" ht="13.5" customHeight="1">
      <c r="A24" s="250"/>
      <c r="B24" s="279"/>
      <c r="C24" s="252"/>
      <c r="D24" s="253">
        <v>21</v>
      </c>
      <c r="E24" s="254"/>
      <c r="F24" s="255"/>
      <c r="G24" s="256"/>
      <c r="H24" s="257"/>
      <c r="I24" s="257"/>
      <c r="J24" s="258">
        <f t="shared" si="1"/>
        <v>0</v>
      </c>
      <c r="K24" s="259"/>
      <c r="L24" s="260"/>
      <c r="M24" s="29">
        <f t="shared" si="0"/>
      </c>
    </row>
    <row r="25" spans="1:13" ht="13.5" customHeight="1">
      <c r="A25" s="250"/>
      <c r="B25" s="279"/>
      <c r="C25" s="252"/>
      <c r="D25" s="253">
        <v>22</v>
      </c>
      <c r="E25" s="254"/>
      <c r="F25" s="255"/>
      <c r="G25" s="256"/>
      <c r="H25" s="257"/>
      <c r="I25" s="257"/>
      <c r="J25" s="258">
        <f t="shared" si="1"/>
        <v>0</v>
      </c>
      <c r="K25" s="259"/>
      <c r="L25" s="260"/>
      <c r="M25" s="29">
        <f t="shared" si="0"/>
      </c>
    </row>
    <row r="26" spans="1:13" ht="13.5" customHeight="1">
      <c r="A26" s="250"/>
      <c r="B26" s="279"/>
      <c r="C26" s="252"/>
      <c r="D26" s="253">
        <v>23</v>
      </c>
      <c r="E26" s="254"/>
      <c r="F26" s="255"/>
      <c r="G26" s="256"/>
      <c r="H26" s="257"/>
      <c r="I26" s="257"/>
      <c r="J26" s="258">
        <f t="shared" si="1"/>
        <v>0</v>
      </c>
      <c r="K26" s="259"/>
      <c r="L26" s="260"/>
      <c r="M26" s="29">
        <f t="shared" si="0"/>
      </c>
    </row>
    <row r="27" spans="1:13" ht="13.5" customHeight="1">
      <c r="A27" s="250"/>
      <c r="B27" s="279"/>
      <c r="C27" s="252"/>
      <c r="D27" s="253">
        <v>24</v>
      </c>
      <c r="E27" s="254"/>
      <c r="F27" s="255"/>
      <c r="G27" s="256"/>
      <c r="H27" s="257"/>
      <c r="I27" s="257"/>
      <c r="J27" s="258">
        <f t="shared" si="1"/>
        <v>0</v>
      </c>
      <c r="K27" s="259"/>
      <c r="L27" s="260"/>
      <c r="M27" s="29">
        <f t="shared" si="0"/>
      </c>
    </row>
    <row r="28" spans="1:13" ht="13.5" customHeight="1">
      <c r="A28" s="250"/>
      <c r="B28" s="279"/>
      <c r="C28" s="252"/>
      <c r="D28" s="262">
        <v>25</v>
      </c>
      <c r="E28" s="254"/>
      <c r="F28" s="255"/>
      <c r="G28" s="256"/>
      <c r="H28" s="257"/>
      <c r="I28" s="257"/>
      <c r="J28" s="258">
        <f t="shared" si="1"/>
        <v>0</v>
      </c>
      <c r="K28" s="259"/>
      <c r="L28" s="260"/>
      <c r="M28" s="29">
        <f t="shared" si="0"/>
      </c>
    </row>
    <row r="29" spans="1:13" ht="13.5" customHeight="1">
      <c r="A29" s="250"/>
      <c r="B29" s="279"/>
      <c r="C29" s="252"/>
      <c r="D29" s="253">
        <v>26</v>
      </c>
      <c r="E29" s="254"/>
      <c r="F29" s="255"/>
      <c r="G29" s="256"/>
      <c r="H29" s="257"/>
      <c r="I29" s="257"/>
      <c r="J29" s="258">
        <f t="shared" si="1"/>
        <v>0</v>
      </c>
      <c r="K29" s="259"/>
      <c r="L29" s="260"/>
      <c r="M29" s="29">
        <f t="shared" si="0"/>
      </c>
    </row>
    <row r="30" spans="1:13" ht="13.5" customHeight="1">
      <c r="A30" s="250"/>
      <c r="B30" s="279"/>
      <c r="C30" s="252"/>
      <c r="D30" s="253">
        <v>27</v>
      </c>
      <c r="E30" s="254"/>
      <c r="F30" s="255"/>
      <c r="G30" s="256"/>
      <c r="H30" s="257"/>
      <c r="I30" s="257"/>
      <c r="J30" s="258">
        <f t="shared" si="1"/>
        <v>0</v>
      </c>
      <c r="K30" s="259"/>
      <c r="L30" s="260"/>
      <c r="M30" s="29">
        <f t="shared" si="0"/>
      </c>
    </row>
    <row r="31" spans="1:13" ht="13.5" customHeight="1">
      <c r="A31" s="250"/>
      <c r="B31" s="279"/>
      <c r="C31" s="252"/>
      <c r="D31" s="253">
        <v>28</v>
      </c>
      <c r="E31" s="254"/>
      <c r="F31" s="255"/>
      <c r="G31" s="256"/>
      <c r="H31" s="257"/>
      <c r="I31" s="257"/>
      <c r="J31" s="258">
        <f t="shared" si="1"/>
        <v>0</v>
      </c>
      <c r="K31" s="259"/>
      <c r="L31" s="260"/>
      <c r="M31" s="29">
        <f t="shared" si="0"/>
      </c>
    </row>
    <row r="32" spans="1:13" ht="13.5" customHeight="1">
      <c r="A32" s="250"/>
      <c r="B32" s="279"/>
      <c r="C32" s="252"/>
      <c r="D32" s="262">
        <v>29</v>
      </c>
      <c r="E32" s="254"/>
      <c r="F32" s="255"/>
      <c r="G32" s="256"/>
      <c r="H32" s="257"/>
      <c r="I32" s="257"/>
      <c r="J32" s="258">
        <f t="shared" si="1"/>
        <v>0</v>
      </c>
      <c r="K32" s="259"/>
      <c r="L32" s="260"/>
      <c r="M32" s="29">
        <f t="shared" si="0"/>
      </c>
    </row>
    <row r="33" spans="1:13" ht="13.5" customHeight="1">
      <c r="A33" s="250"/>
      <c r="B33" s="279"/>
      <c r="C33" s="252"/>
      <c r="D33" s="253">
        <v>30</v>
      </c>
      <c r="E33" s="255"/>
      <c r="F33" s="255"/>
      <c r="G33" s="256"/>
      <c r="H33" s="257"/>
      <c r="I33" s="257"/>
      <c r="J33" s="258">
        <f t="shared" si="1"/>
        <v>0</v>
      </c>
      <c r="K33" s="259"/>
      <c r="L33" s="260"/>
      <c r="M33" s="29">
        <f t="shared" si="0"/>
      </c>
    </row>
    <row r="34" spans="1:13" ht="13.5" customHeight="1">
      <c r="A34" s="250"/>
      <c r="B34" s="279"/>
      <c r="C34" s="252"/>
      <c r="D34" s="253">
        <v>31</v>
      </c>
      <c r="E34" s="255"/>
      <c r="F34" s="255"/>
      <c r="G34" s="256"/>
      <c r="H34" s="257"/>
      <c r="I34" s="257"/>
      <c r="J34" s="258">
        <f t="shared" si="1"/>
        <v>0</v>
      </c>
      <c r="K34" s="259"/>
      <c r="L34" s="260"/>
      <c r="M34" s="29">
        <f t="shared" si="0"/>
      </c>
    </row>
    <row r="35" spans="1:13" ht="13.5" customHeight="1">
      <c r="A35" s="250"/>
      <c r="B35" s="279"/>
      <c r="C35" s="252"/>
      <c r="D35" s="253">
        <v>32</v>
      </c>
      <c r="E35" s="255"/>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0"/>
      <c r="D103" s="286">
        <v>100</v>
      </c>
      <c r="E103" s="287"/>
      <c r="F103" s="287"/>
      <c r="G103" s="288"/>
      <c r="H103" s="289"/>
      <c r="I103" s="289"/>
      <c r="J103" s="290">
        <f t="shared" si="4"/>
        <v>0</v>
      </c>
      <c r="K103" s="291"/>
      <c r="L103" s="292"/>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25" t="s">
        <v>96</v>
      </c>
      <c r="G106" s="229" t="s">
        <v>97</v>
      </c>
      <c r="H106" s="580" t="s">
        <v>175</v>
      </c>
      <c r="I106" s="580"/>
      <c r="J106" s="580" t="s">
        <v>172</v>
      </c>
      <c r="K106" s="585"/>
    </row>
    <row r="107" spans="4:11" ht="14.25" thickTop="1">
      <c r="D107" s="67"/>
      <c r="F107" s="295" t="s">
        <v>85</v>
      </c>
      <c r="G107" s="226">
        <f>SUMIF($E$4:$E$103,F107,$J$4:$J$103)</f>
        <v>0</v>
      </c>
      <c r="H107" s="581">
        <f>SUMIF($E$4:$E$103,F107,$M$4:$M$103)</f>
        <v>0</v>
      </c>
      <c r="I107" s="581"/>
      <c r="J107" s="581">
        <f aca="true" t="shared" si="5" ref="J107:J115">G107-H107</f>
        <v>0</v>
      </c>
      <c r="K107" s="586"/>
    </row>
    <row r="108" spans="4:11" ht="13.5">
      <c r="D108" s="67"/>
      <c r="F108" s="296" t="s">
        <v>86</v>
      </c>
      <c r="G108" s="226">
        <f aca="true" t="shared" si="6" ref="G108:G115">SUMIF($E$4:$E$103,F108,$J$4:$J$103)</f>
        <v>69360</v>
      </c>
      <c r="H108" s="582">
        <f aca="true" t="shared" si="7" ref="H108:H114">SUMIF($E$4:$E$103,F108,$M$4:$M$103)</f>
        <v>0</v>
      </c>
      <c r="I108" s="582"/>
      <c r="J108" s="582">
        <f t="shared" si="5"/>
        <v>69360</v>
      </c>
      <c r="K108" s="587"/>
    </row>
    <row r="109" spans="4:11" ht="13.5">
      <c r="D109" s="67"/>
      <c r="F109" s="296" t="s">
        <v>124</v>
      </c>
      <c r="G109" s="226">
        <f t="shared" si="6"/>
        <v>425870</v>
      </c>
      <c r="H109" s="582">
        <f t="shared" si="7"/>
        <v>0</v>
      </c>
      <c r="I109" s="582"/>
      <c r="J109" s="582">
        <f t="shared" si="5"/>
        <v>425870</v>
      </c>
      <c r="K109" s="587"/>
    </row>
    <row r="110" spans="4:11" ht="13.5">
      <c r="D110" s="67"/>
      <c r="F110" s="296" t="s">
        <v>125</v>
      </c>
      <c r="G110" s="226">
        <f t="shared" si="6"/>
        <v>0</v>
      </c>
      <c r="H110" s="582">
        <f t="shared" si="7"/>
        <v>0</v>
      </c>
      <c r="I110" s="582"/>
      <c r="J110" s="582">
        <f t="shared" si="5"/>
        <v>0</v>
      </c>
      <c r="K110" s="587"/>
    </row>
    <row r="111" spans="4:11" ht="13.5">
      <c r="D111" s="67"/>
      <c r="F111" s="296" t="s">
        <v>87</v>
      </c>
      <c r="G111" s="226">
        <f t="shared" si="6"/>
        <v>0</v>
      </c>
      <c r="H111" s="582">
        <f t="shared" si="7"/>
        <v>0</v>
      </c>
      <c r="I111" s="582"/>
      <c r="J111" s="582">
        <f t="shared" si="5"/>
        <v>0</v>
      </c>
      <c r="K111" s="587"/>
    </row>
    <row r="112" spans="4:11" ht="13.5">
      <c r="D112" s="67"/>
      <c r="F112" s="296" t="s">
        <v>88</v>
      </c>
      <c r="G112" s="226">
        <f t="shared" si="6"/>
        <v>80000</v>
      </c>
      <c r="H112" s="582">
        <f t="shared" si="7"/>
        <v>0</v>
      </c>
      <c r="I112" s="582"/>
      <c r="J112" s="582">
        <f t="shared" si="5"/>
        <v>80000</v>
      </c>
      <c r="K112" s="587"/>
    </row>
    <row r="113" spans="4:11" ht="13.5">
      <c r="D113" s="67"/>
      <c r="F113" s="296" t="s">
        <v>89</v>
      </c>
      <c r="G113" s="226">
        <f t="shared" si="6"/>
        <v>0</v>
      </c>
      <c r="H113" s="582">
        <f t="shared" si="7"/>
        <v>0</v>
      </c>
      <c r="I113" s="582"/>
      <c r="J113" s="582">
        <f t="shared" si="5"/>
        <v>0</v>
      </c>
      <c r="K113" s="587"/>
    </row>
    <row r="114" spans="4:11" ht="13.5">
      <c r="D114" s="67"/>
      <c r="F114" s="296" t="s">
        <v>90</v>
      </c>
      <c r="G114" s="226">
        <f t="shared" si="6"/>
        <v>0</v>
      </c>
      <c r="H114" s="582">
        <f t="shared" si="7"/>
        <v>0</v>
      </c>
      <c r="I114" s="582"/>
      <c r="J114" s="582">
        <f t="shared" si="5"/>
        <v>0</v>
      </c>
      <c r="K114" s="587"/>
    </row>
    <row r="115" spans="4:11" ht="14.25" thickBot="1">
      <c r="D115" s="67"/>
      <c r="F115" s="421" t="s">
        <v>137</v>
      </c>
      <c r="G115" s="422">
        <f t="shared" si="6"/>
        <v>59630</v>
      </c>
      <c r="H115" s="583">
        <f>SUMIF($E$4:$E$103,F115,$M$4:$M$103)+'1-3'!F121</f>
        <v>11000</v>
      </c>
      <c r="I115" s="583"/>
      <c r="J115" s="583">
        <f t="shared" si="5"/>
        <v>48630</v>
      </c>
      <c r="K115" s="588"/>
    </row>
    <row r="116" spans="4:11" ht="15" thickBot="1" thickTop="1">
      <c r="D116" s="47"/>
      <c r="F116" s="419" t="s">
        <v>15</v>
      </c>
      <c r="G116" s="420">
        <f>SUM(G107:G115)</f>
        <v>634860</v>
      </c>
      <c r="H116" s="584">
        <f>SUM(H107:I115)</f>
        <v>11000</v>
      </c>
      <c r="I116" s="584"/>
      <c r="J116" s="584">
        <f>SUM(J107:K115)</f>
        <v>623860</v>
      </c>
      <c r="K116" s="589"/>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125" zoomScaleSheetLayoutView="125" zoomScalePageLayoutView="0" workbookViewId="0" topLeftCell="A1">
      <pane ySplit="3" topLeftCell="A94" activePane="bottomLeft" state="frozen"/>
      <selection pane="topLeft" activeCell="B16" sqref="B16:K23"/>
      <selection pane="bottomLeft" activeCell="E31" sqref="E3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9" t="s">
        <v>257</v>
      </c>
      <c r="B1" s="569"/>
      <c r="C1" s="569"/>
      <c r="D1" s="569"/>
      <c r="E1" s="569"/>
      <c r="F1" s="569"/>
    </row>
    <row r="2" spans="1:6" ht="15" customHeight="1" thickBot="1">
      <c r="A2" s="8"/>
      <c r="B2" s="7" t="s">
        <v>243</v>
      </c>
      <c r="C2" s="87"/>
      <c r="E2" s="72" t="s">
        <v>184</v>
      </c>
      <c r="F2" s="457">
        <f>SUM(E4:E118)</f>
        <v>49930</v>
      </c>
    </row>
    <row r="3" spans="1:6" ht="15" customHeight="1" thickBot="1">
      <c r="A3" s="99" t="s">
        <v>17</v>
      </c>
      <c r="B3" s="100" t="s">
        <v>203</v>
      </c>
      <c r="C3" s="100" t="s">
        <v>204</v>
      </c>
      <c r="D3" s="98" t="s">
        <v>18</v>
      </c>
      <c r="E3" s="41" t="s">
        <v>182</v>
      </c>
      <c r="F3" s="101" t="s">
        <v>19</v>
      </c>
    </row>
    <row r="4" spans="1:6" ht="15" customHeight="1">
      <c r="A4" s="102">
        <v>1</v>
      </c>
      <c r="B4" s="158" t="s">
        <v>205</v>
      </c>
      <c r="C4" s="158" t="s">
        <v>206</v>
      </c>
      <c r="D4" s="159" t="s">
        <v>20</v>
      </c>
      <c r="E4" s="185">
        <v>8000</v>
      </c>
      <c r="F4" s="103" t="s">
        <v>292</v>
      </c>
    </row>
    <row r="5" spans="1:6" ht="15" customHeight="1">
      <c r="A5" s="104">
        <v>2</v>
      </c>
      <c r="B5" s="160" t="s">
        <v>205</v>
      </c>
      <c r="C5" s="160" t="s">
        <v>206</v>
      </c>
      <c r="D5" s="161" t="s">
        <v>21</v>
      </c>
      <c r="E5" s="186"/>
      <c r="F5" s="78"/>
    </row>
    <row r="6" spans="1:6" ht="15" customHeight="1">
      <c r="A6" s="104">
        <v>3</v>
      </c>
      <c r="B6" s="160" t="s">
        <v>205</v>
      </c>
      <c r="C6" s="160" t="s">
        <v>206</v>
      </c>
      <c r="D6" s="161" t="s">
        <v>22</v>
      </c>
      <c r="E6" s="186"/>
      <c r="F6" s="78"/>
    </row>
    <row r="7" spans="1:6" ht="15" customHeight="1">
      <c r="A7" s="104">
        <v>4</v>
      </c>
      <c r="B7" s="160" t="s">
        <v>205</v>
      </c>
      <c r="C7" s="160" t="s">
        <v>206</v>
      </c>
      <c r="D7" s="161" t="s">
        <v>23</v>
      </c>
      <c r="E7" s="186"/>
      <c r="F7" s="78"/>
    </row>
    <row r="8" spans="1:6" ht="15" customHeight="1">
      <c r="A8" s="104">
        <v>5</v>
      </c>
      <c r="B8" s="160" t="s">
        <v>205</v>
      </c>
      <c r="C8" s="160" t="s">
        <v>206</v>
      </c>
      <c r="D8" s="161" t="s">
        <v>24</v>
      </c>
      <c r="E8" s="186"/>
      <c r="F8" s="78"/>
    </row>
    <row r="9" spans="1:6" ht="15" customHeight="1">
      <c r="A9" s="104">
        <v>6</v>
      </c>
      <c r="B9" s="160" t="s">
        <v>205</v>
      </c>
      <c r="C9" s="160" t="s">
        <v>206</v>
      </c>
      <c r="D9" s="161" t="s">
        <v>25</v>
      </c>
      <c r="E9" s="186"/>
      <c r="F9" s="78"/>
    </row>
    <row r="10" spans="1:6" ht="15" customHeight="1">
      <c r="A10" s="104">
        <v>7</v>
      </c>
      <c r="B10" s="160" t="s">
        <v>205</v>
      </c>
      <c r="C10" s="160" t="s">
        <v>206</v>
      </c>
      <c r="D10" s="161" t="s">
        <v>26</v>
      </c>
      <c r="E10" s="186"/>
      <c r="F10" s="78"/>
    </row>
    <row r="11" spans="1:6" ht="15" customHeight="1">
      <c r="A11" s="104">
        <v>8</v>
      </c>
      <c r="B11" s="160" t="s">
        <v>205</v>
      </c>
      <c r="C11" s="160" t="s">
        <v>206</v>
      </c>
      <c r="D11" s="161" t="s">
        <v>27</v>
      </c>
      <c r="E11" s="186"/>
      <c r="F11" s="78"/>
    </row>
    <row r="12" spans="1:6" ht="15" customHeight="1">
      <c r="A12" s="104">
        <v>9</v>
      </c>
      <c r="B12" s="160" t="s">
        <v>205</v>
      </c>
      <c r="C12" s="160" t="s">
        <v>206</v>
      </c>
      <c r="D12" s="161" t="s">
        <v>28</v>
      </c>
      <c r="E12" s="186"/>
      <c r="F12" s="78"/>
    </row>
    <row r="13" spans="1:6" ht="15" customHeight="1">
      <c r="A13" s="104">
        <v>10</v>
      </c>
      <c r="B13" s="160" t="s">
        <v>205</v>
      </c>
      <c r="C13" s="160" t="s">
        <v>206</v>
      </c>
      <c r="D13" s="161" t="s">
        <v>29</v>
      </c>
      <c r="E13" s="186"/>
      <c r="F13" s="78"/>
    </row>
    <row r="14" spans="1:6" ht="15" customHeight="1">
      <c r="A14" s="104">
        <v>11</v>
      </c>
      <c r="B14" s="160" t="s">
        <v>205</v>
      </c>
      <c r="C14" s="160" t="s">
        <v>206</v>
      </c>
      <c r="D14" s="161" t="s">
        <v>30</v>
      </c>
      <c r="E14" s="186"/>
      <c r="F14" s="78"/>
    </row>
    <row r="15" spans="1:6" ht="15" customHeight="1">
      <c r="A15" s="104">
        <v>12</v>
      </c>
      <c r="B15" s="160" t="s">
        <v>205</v>
      </c>
      <c r="C15" s="160" t="s">
        <v>206</v>
      </c>
      <c r="D15" s="161" t="s">
        <v>31</v>
      </c>
      <c r="E15" s="186"/>
      <c r="F15" s="78"/>
    </row>
    <row r="16" spans="1:6" ht="15" customHeight="1">
      <c r="A16" s="104">
        <v>13</v>
      </c>
      <c r="B16" s="160" t="s">
        <v>205</v>
      </c>
      <c r="C16" s="160" t="s">
        <v>206</v>
      </c>
      <c r="D16" s="161" t="s">
        <v>32</v>
      </c>
      <c r="E16" s="186"/>
      <c r="F16" s="78"/>
    </row>
    <row r="17" spans="1:6" ht="15" customHeight="1">
      <c r="A17" s="104">
        <v>14</v>
      </c>
      <c r="B17" s="160" t="s">
        <v>205</v>
      </c>
      <c r="C17" s="160" t="s">
        <v>206</v>
      </c>
      <c r="D17" s="161" t="s">
        <v>33</v>
      </c>
      <c r="E17" s="186"/>
      <c r="F17" s="78"/>
    </row>
    <row r="18" spans="1:6" ht="15" customHeight="1">
      <c r="A18" s="104">
        <v>15</v>
      </c>
      <c r="B18" s="160" t="s">
        <v>205</v>
      </c>
      <c r="C18" s="160" t="s">
        <v>206</v>
      </c>
      <c r="D18" s="161" t="s">
        <v>76</v>
      </c>
      <c r="E18" s="186"/>
      <c r="F18" s="78"/>
    </row>
    <row r="19" spans="1:6" ht="15" customHeight="1">
      <c r="A19" s="104">
        <v>16</v>
      </c>
      <c r="B19" s="160" t="s">
        <v>205</v>
      </c>
      <c r="C19" s="160" t="s">
        <v>206</v>
      </c>
      <c r="D19" s="161" t="s">
        <v>77</v>
      </c>
      <c r="E19" s="186"/>
      <c r="F19" s="78"/>
    </row>
    <row r="20" spans="1:6" ht="15" customHeight="1">
      <c r="A20" s="104">
        <v>17</v>
      </c>
      <c r="B20" s="160" t="s">
        <v>205</v>
      </c>
      <c r="C20" s="160" t="s">
        <v>206</v>
      </c>
      <c r="D20" s="161" t="s">
        <v>78</v>
      </c>
      <c r="E20" s="186"/>
      <c r="F20" s="78"/>
    </row>
    <row r="21" spans="1:6" ht="15" customHeight="1">
      <c r="A21" s="104">
        <v>18</v>
      </c>
      <c r="B21" s="160" t="s">
        <v>205</v>
      </c>
      <c r="C21" s="160" t="s">
        <v>206</v>
      </c>
      <c r="D21" s="161" t="s">
        <v>79</v>
      </c>
      <c r="E21" s="186"/>
      <c r="F21" s="78"/>
    </row>
    <row r="22" spans="1:6" ht="15" customHeight="1">
      <c r="A22" s="104">
        <v>19</v>
      </c>
      <c r="B22" s="160" t="s">
        <v>205</v>
      </c>
      <c r="C22" s="160" t="s">
        <v>206</v>
      </c>
      <c r="D22" s="161" t="s">
        <v>80</v>
      </c>
      <c r="E22" s="186"/>
      <c r="F22" s="78"/>
    </row>
    <row r="23" spans="1:6" ht="15" customHeight="1">
      <c r="A23" s="104">
        <v>20</v>
      </c>
      <c r="B23" s="160" t="s">
        <v>205</v>
      </c>
      <c r="C23" s="162" t="s">
        <v>206</v>
      </c>
      <c r="D23" s="163" t="s">
        <v>237</v>
      </c>
      <c r="E23" s="187"/>
      <c r="F23" s="107"/>
    </row>
    <row r="24" spans="1:6" ht="15" customHeight="1">
      <c r="A24" s="104">
        <v>21</v>
      </c>
      <c r="B24" s="160" t="s">
        <v>205</v>
      </c>
      <c r="C24" s="164" t="s">
        <v>207</v>
      </c>
      <c r="D24" s="165" t="s">
        <v>136</v>
      </c>
      <c r="E24" s="188">
        <v>4500</v>
      </c>
      <c r="F24" s="77"/>
    </row>
    <row r="25" spans="1:6" ht="15" customHeight="1">
      <c r="A25" s="104">
        <v>22</v>
      </c>
      <c r="B25" s="160" t="s">
        <v>205</v>
      </c>
      <c r="C25" s="160" t="s">
        <v>207</v>
      </c>
      <c r="D25" s="161" t="s">
        <v>227</v>
      </c>
      <c r="E25" s="186"/>
      <c r="F25" s="78"/>
    </row>
    <row r="26" spans="1:6" ht="15" customHeight="1">
      <c r="A26" s="104">
        <v>23</v>
      </c>
      <c r="B26" s="160" t="s">
        <v>205</v>
      </c>
      <c r="C26" s="160" t="s">
        <v>207</v>
      </c>
      <c r="D26" s="161" t="s">
        <v>228</v>
      </c>
      <c r="E26" s="186"/>
      <c r="F26" s="78"/>
    </row>
    <row r="27" spans="1:6" ht="15" customHeight="1">
      <c r="A27" s="104">
        <v>24</v>
      </c>
      <c r="B27" s="160" t="s">
        <v>205</v>
      </c>
      <c r="C27" s="160" t="s">
        <v>207</v>
      </c>
      <c r="D27" s="161" t="s">
        <v>208</v>
      </c>
      <c r="E27" s="186"/>
      <c r="F27" s="78"/>
    </row>
    <row r="28" spans="1:6" ht="15" customHeight="1">
      <c r="A28" s="104">
        <v>25</v>
      </c>
      <c r="B28" s="160" t="s">
        <v>205</v>
      </c>
      <c r="C28" s="160" t="s">
        <v>207</v>
      </c>
      <c r="D28" s="161" t="s">
        <v>81</v>
      </c>
      <c r="E28" s="186"/>
      <c r="F28" s="78"/>
    </row>
    <row r="29" spans="1:6" ht="15" customHeight="1">
      <c r="A29" s="104">
        <v>26</v>
      </c>
      <c r="B29" s="160" t="s">
        <v>205</v>
      </c>
      <c r="C29" s="160" t="s">
        <v>207</v>
      </c>
      <c r="D29" s="161" t="s">
        <v>82</v>
      </c>
      <c r="E29" s="186"/>
      <c r="F29" s="78"/>
    </row>
    <row r="30" spans="1:6" ht="15" customHeight="1">
      <c r="A30" s="104">
        <v>27</v>
      </c>
      <c r="B30" s="160" t="s">
        <v>205</v>
      </c>
      <c r="C30" s="162" t="s">
        <v>207</v>
      </c>
      <c r="D30" s="163" t="s">
        <v>229</v>
      </c>
      <c r="E30" s="187"/>
      <c r="F30" s="107"/>
    </row>
    <row r="31" spans="1:6" ht="15" customHeight="1">
      <c r="A31" s="104">
        <v>28</v>
      </c>
      <c r="B31" s="160" t="s">
        <v>205</v>
      </c>
      <c r="C31" s="168" t="s">
        <v>209</v>
      </c>
      <c r="D31" s="169" t="s">
        <v>38</v>
      </c>
      <c r="E31" s="189">
        <v>3000</v>
      </c>
      <c r="F31" s="170" t="s">
        <v>292</v>
      </c>
    </row>
    <row r="32" spans="1:6" ht="15" customHeight="1">
      <c r="A32" s="104">
        <v>29</v>
      </c>
      <c r="B32" s="160" t="s">
        <v>205</v>
      </c>
      <c r="C32" s="158"/>
      <c r="D32" s="159" t="s">
        <v>50</v>
      </c>
      <c r="E32" s="185"/>
      <c r="F32" s="103"/>
    </row>
    <row r="33" spans="1:6" ht="15" customHeight="1">
      <c r="A33" s="104">
        <v>30</v>
      </c>
      <c r="B33" s="160" t="s">
        <v>205</v>
      </c>
      <c r="C33" s="160"/>
      <c r="D33" s="161" t="s">
        <v>49</v>
      </c>
      <c r="E33" s="186"/>
      <c r="F33" s="78"/>
    </row>
    <row r="34" spans="1:6" ht="15" customHeight="1">
      <c r="A34" s="104">
        <v>31</v>
      </c>
      <c r="B34" s="160" t="s">
        <v>205</v>
      </c>
      <c r="C34" s="160"/>
      <c r="D34" s="161" t="s">
        <v>41</v>
      </c>
      <c r="E34" s="186"/>
      <c r="F34" s="78"/>
    </row>
    <row r="35" spans="1:6" ht="15" customHeight="1">
      <c r="A35" s="104">
        <v>32</v>
      </c>
      <c r="B35" s="160" t="s">
        <v>205</v>
      </c>
      <c r="C35" s="160"/>
      <c r="D35" s="161" t="s">
        <v>40</v>
      </c>
      <c r="E35" s="186"/>
      <c r="F35" s="78"/>
    </row>
    <row r="36" spans="1:6" ht="15" customHeight="1">
      <c r="A36" s="104">
        <v>33</v>
      </c>
      <c r="B36" s="160" t="s">
        <v>205</v>
      </c>
      <c r="C36" s="160"/>
      <c r="D36" s="161" t="s">
        <v>43</v>
      </c>
      <c r="E36" s="186"/>
      <c r="F36" s="78"/>
    </row>
    <row r="37" spans="1:6" ht="15" customHeight="1">
      <c r="A37" s="104">
        <v>34</v>
      </c>
      <c r="B37" s="160" t="s">
        <v>205</v>
      </c>
      <c r="C37" s="160"/>
      <c r="D37" s="161" t="s">
        <v>47</v>
      </c>
      <c r="E37" s="186"/>
      <c r="F37" s="78"/>
    </row>
    <row r="38" spans="1:6" ht="15" customHeight="1">
      <c r="A38" s="104">
        <v>35</v>
      </c>
      <c r="B38" s="160" t="s">
        <v>205</v>
      </c>
      <c r="C38" s="160"/>
      <c r="D38" s="161" t="s">
        <v>230</v>
      </c>
      <c r="E38" s="186"/>
      <c r="F38" s="78"/>
    </row>
    <row r="39" spans="1:6" ht="15" customHeight="1">
      <c r="A39" s="104">
        <v>36</v>
      </c>
      <c r="B39" s="160" t="s">
        <v>205</v>
      </c>
      <c r="C39" s="160"/>
      <c r="D39" s="161" t="s">
        <v>48</v>
      </c>
      <c r="E39" s="186"/>
      <c r="F39" s="78"/>
    </row>
    <row r="40" spans="1:6" ht="15" customHeight="1">
      <c r="A40" s="104">
        <v>37</v>
      </c>
      <c r="B40" s="160" t="s">
        <v>205</v>
      </c>
      <c r="C40" s="160"/>
      <c r="D40" s="161" t="s">
        <v>44</v>
      </c>
      <c r="E40" s="186"/>
      <c r="F40" s="78"/>
    </row>
    <row r="41" spans="1:6" ht="15" customHeight="1">
      <c r="A41" s="104">
        <v>38</v>
      </c>
      <c r="B41" s="160" t="s">
        <v>205</v>
      </c>
      <c r="C41" s="160"/>
      <c r="D41" s="161" t="s">
        <v>210</v>
      </c>
      <c r="E41" s="186"/>
      <c r="F41" s="78"/>
    </row>
    <row r="42" spans="1:6" ht="15" customHeight="1">
      <c r="A42" s="104">
        <v>39</v>
      </c>
      <c r="B42" s="160" t="s">
        <v>205</v>
      </c>
      <c r="C42" s="160"/>
      <c r="D42" s="161" t="s">
        <v>51</v>
      </c>
      <c r="E42" s="186"/>
      <c r="F42" s="78"/>
    </row>
    <row r="43" spans="1:6" ht="15" customHeight="1">
      <c r="A43" s="104">
        <v>40</v>
      </c>
      <c r="B43" s="160" t="s">
        <v>205</v>
      </c>
      <c r="C43" s="160"/>
      <c r="D43" s="161" t="s">
        <v>53</v>
      </c>
      <c r="E43" s="186"/>
      <c r="F43" s="78"/>
    </row>
    <row r="44" spans="1:6" ht="15" customHeight="1">
      <c r="A44" s="104">
        <v>41</v>
      </c>
      <c r="B44" s="160" t="s">
        <v>205</v>
      </c>
      <c r="C44" s="160"/>
      <c r="D44" s="161" t="s">
        <v>52</v>
      </c>
      <c r="E44" s="186"/>
      <c r="F44" s="78"/>
    </row>
    <row r="45" spans="1:6" ht="15" customHeight="1">
      <c r="A45" s="104">
        <v>42</v>
      </c>
      <c r="B45" s="160" t="s">
        <v>205</v>
      </c>
      <c r="C45" s="160"/>
      <c r="D45" s="161" t="s">
        <v>42</v>
      </c>
      <c r="E45" s="186"/>
      <c r="F45" s="78"/>
    </row>
    <row r="46" spans="1:6" ht="15" customHeight="1">
      <c r="A46" s="104">
        <v>43</v>
      </c>
      <c r="B46" s="160" t="s">
        <v>205</v>
      </c>
      <c r="C46" s="160"/>
      <c r="D46" s="161" t="s">
        <v>45</v>
      </c>
      <c r="E46" s="186"/>
      <c r="F46" s="78"/>
    </row>
    <row r="47" spans="1:6" ht="15" customHeight="1">
      <c r="A47" s="104">
        <v>44</v>
      </c>
      <c r="B47" s="160" t="s">
        <v>205</v>
      </c>
      <c r="C47" s="160"/>
      <c r="D47" s="161" t="s">
        <v>46</v>
      </c>
      <c r="E47" s="186"/>
      <c r="F47" s="78"/>
    </row>
    <row r="48" spans="1:6" ht="15" customHeight="1" thickBot="1">
      <c r="A48" s="108">
        <v>45</v>
      </c>
      <c r="B48" s="166" t="s">
        <v>205</v>
      </c>
      <c r="C48" s="166"/>
      <c r="D48" s="167" t="s">
        <v>231</v>
      </c>
      <c r="E48" s="190"/>
      <c r="F48" s="79"/>
    </row>
    <row r="49" spans="1:6" ht="15" customHeight="1">
      <c r="A49" s="102">
        <v>46</v>
      </c>
      <c r="B49" s="158" t="s">
        <v>211</v>
      </c>
      <c r="C49" s="158" t="s">
        <v>206</v>
      </c>
      <c r="D49" s="159" t="s">
        <v>241</v>
      </c>
      <c r="E49" s="185"/>
      <c r="F49" s="103"/>
    </row>
    <row r="50" spans="1:6" ht="15" customHeight="1">
      <c r="A50" s="104">
        <v>47</v>
      </c>
      <c r="B50" s="160" t="s">
        <v>211</v>
      </c>
      <c r="C50" s="160" t="s">
        <v>206</v>
      </c>
      <c r="D50" s="161" t="s">
        <v>242</v>
      </c>
      <c r="E50" s="186"/>
      <c r="F50" s="78"/>
    </row>
    <row r="51" spans="1:6" ht="15" customHeight="1">
      <c r="A51" s="104">
        <v>48</v>
      </c>
      <c r="B51" s="160" t="s">
        <v>211</v>
      </c>
      <c r="C51" s="160" t="s">
        <v>206</v>
      </c>
      <c r="D51" s="161" t="s">
        <v>34</v>
      </c>
      <c r="E51" s="186"/>
      <c r="F51" s="78"/>
    </row>
    <row r="52" spans="1:6" ht="15" customHeight="1">
      <c r="A52" s="104">
        <v>49</v>
      </c>
      <c r="B52" s="160" t="s">
        <v>211</v>
      </c>
      <c r="C52" s="160" t="s">
        <v>206</v>
      </c>
      <c r="D52" s="161" t="s">
        <v>232</v>
      </c>
      <c r="E52" s="186"/>
      <c r="F52" s="78"/>
    </row>
    <row r="53" spans="1:6" ht="15" customHeight="1">
      <c r="A53" s="104">
        <v>50</v>
      </c>
      <c r="B53" s="160" t="s">
        <v>211</v>
      </c>
      <c r="C53" s="160" t="s">
        <v>206</v>
      </c>
      <c r="D53" s="161" t="s">
        <v>238</v>
      </c>
      <c r="E53" s="186"/>
      <c r="F53" s="78"/>
    </row>
    <row r="54" spans="1:6" ht="15" customHeight="1">
      <c r="A54" s="104">
        <v>51</v>
      </c>
      <c r="B54" s="160" t="s">
        <v>211</v>
      </c>
      <c r="C54" s="160" t="s">
        <v>206</v>
      </c>
      <c r="D54" s="161" t="s">
        <v>127</v>
      </c>
      <c r="E54" s="186"/>
      <c r="F54" s="78"/>
    </row>
    <row r="55" spans="1:6" ht="15" customHeight="1">
      <c r="A55" s="104">
        <v>52</v>
      </c>
      <c r="B55" s="160" t="s">
        <v>211</v>
      </c>
      <c r="C55" s="160" t="s">
        <v>206</v>
      </c>
      <c r="D55" s="161" t="s">
        <v>131</v>
      </c>
      <c r="E55" s="186"/>
      <c r="F55" s="78"/>
    </row>
    <row r="56" spans="1:6" ht="15" customHeight="1">
      <c r="A56" s="104">
        <v>53</v>
      </c>
      <c r="B56" s="160" t="s">
        <v>211</v>
      </c>
      <c r="C56" s="160" t="s">
        <v>206</v>
      </c>
      <c r="D56" s="161" t="s">
        <v>132</v>
      </c>
      <c r="E56" s="186"/>
      <c r="F56" s="78"/>
    </row>
    <row r="57" spans="1:6" ht="15" customHeight="1">
      <c r="A57" s="104">
        <v>54</v>
      </c>
      <c r="B57" s="160" t="s">
        <v>211</v>
      </c>
      <c r="C57" s="162" t="s">
        <v>206</v>
      </c>
      <c r="D57" s="163" t="s">
        <v>133</v>
      </c>
      <c r="E57" s="187"/>
      <c r="F57" s="107"/>
    </row>
    <row r="58" spans="1:6" ht="15" customHeight="1">
      <c r="A58" s="104">
        <v>55</v>
      </c>
      <c r="B58" s="160" t="s">
        <v>211</v>
      </c>
      <c r="C58" s="158" t="s">
        <v>207</v>
      </c>
      <c r="D58" s="159" t="s">
        <v>233</v>
      </c>
      <c r="E58" s="185"/>
      <c r="F58" s="103"/>
    </row>
    <row r="59" spans="1:6" ht="15" customHeight="1">
      <c r="A59" s="104">
        <v>56</v>
      </c>
      <c r="B59" s="160" t="s">
        <v>211</v>
      </c>
      <c r="C59" s="160" t="s">
        <v>207</v>
      </c>
      <c r="D59" s="161" t="s">
        <v>212</v>
      </c>
      <c r="E59" s="186"/>
      <c r="F59" s="78"/>
    </row>
    <row r="60" spans="1:6" ht="15" customHeight="1">
      <c r="A60" s="104">
        <v>57</v>
      </c>
      <c r="B60" s="160" t="s">
        <v>211</v>
      </c>
      <c r="C60" s="160" t="s">
        <v>207</v>
      </c>
      <c r="D60" s="161" t="s">
        <v>83</v>
      </c>
      <c r="E60" s="186"/>
      <c r="F60" s="78"/>
    </row>
    <row r="61" spans="1:6" ht="15" customHeight="1">
      <c r="A61" s="104">
        <v>58</v>
      </c>
      <c r="B61" s="160" t="s">
        <v>211</v>
      </c>
      <c r="C61" s="160" t="s">
        <v>207</v>
      </c>
      <c r="D61" s="161" t="s">
        <v>234</v>
      </c>
      <c r="E61" s="186"/>
      <c r="F61" s="78"/>
    </row>
    <row r="62" spans="1:6" ht="15" customHeight="1">
      <c r="A62" s="104">
        <v>59</v>
      </c>
      <c r="B62" s="160" t="s">
        <v>211</v>
      </c>
      <c r="C62" s="162" t="s">
        <v>207</v>
      </c>
      <c r="D62" s="163" t="s">
        <v>134</v>
      </c>
      <c r="E62" s="187"/>
      <c r="F62" s="107"/>
    </row>
    <row r="63" spans="1:6" ht="15" customHeight="1">
      <c r="A63" s="104">
        <v>60</v>
      </c>
      <c r="B63" s="160" t="s">
        <v>211</v>
      </c>
      <c r="C63" s="158" t="s">
        <v>209</v>
      </c>
      <c r="D63" s="159" t="s">
        <v>126</v>
      </c>
      <c r="E63" s="185">
        <v>1800</v>
      </c>
      <c r="F63" s="103"/>
    </row>
    <row r="64" spans="1:6" ht="15" customHeight="1">
      <c r="A64" s="104">
        <v>61</v>
      </c>
      <c r="B64" s="160" t="s">
        <v>211</v>
      </c>
      <c r="C64" s="162" t="s">
        <v>209</v>
      </c>
      <c r="D64" s="163" t="s">
        <v>128</v>
      </c>
      <c r="E64" s="187"/>
      <c r="F64" s="107"/>
    </row>
    <row r="65" spans="1:6" ht="15" customHeight="1">
      <c r="A65" s="104">
        <v>62</v>
      </c>
      <c r="B65" s="160" t="s">
        <v>211</v>
      </c>
      <c r="C65" s="158"/>
      <c r="D65" s="159" t="s">
        <v>56</v>
      </c>
      <c r="E65" s="185"/>
      <c r="F65" s="103"/>
    </row>
    <row r="66" spans="1:6" ht="15" customHeight="1">
      <c r="A66" s="104">
        <v>63</v>
      </c>
      <c r="B66" s="160" t="s">
        <v>211</v>
      </c>
      <c r="C66" s="160"/>
      <c r="D66" s="161" t="s">
        <v>55</v>
      </c>
      <c r="E66" s="186"/>
      <c r="F66" s="78"/>
    </row>
    <row r="67" spans="1:6" ht="15" customHeight="1">
      <c r="A67" s="104">
        <v>64</v>
      </c>
      <c r="B67" s="160" t="s">
        <v>211</v>
      </c>
      <c r="C67" s="160"/>
      <c r="D67" s="161" t="s">
        <v>59</v>
      </c>
      <c r="E67" s="186"/>
      <c r="F67" s="78"/>
    </row>
    <row r="68" spans="1:6" ht="15" customHeight="1">
      <c r="A68" s="104">
        <v>65</v>
      </c>
      <c r="B68" s="160" t="s">
        <v>211</v>
      </c>
      <c r="C68" s="160"/>
      <c r="D68" s="161" t="s">
        <v>57</v>
      </c>
      <c r="E68" s="186"/>
      <c r="F68" s="78"/>
    </row>
    <row r="69" spans="1:6" ht="15" customHeight="1">
      <c r="A69" s="104">
        <v>66</v>
      </c>
      <c r="B69" s="160" t="s">
        <v>211</v>
      </c>
      <c r="C69" s="162"/>
      <c r="D69" s="163" t="s">
        <v>239</v>
      </c>
      <c r="E69" s="187"/>
      <c r="F69" s="107"/>
    </row>
    <row r="70" spans="1:6" ht="15" customHeight="1">
      <c r="A70" s="104">
        <v>67</v>
      </c>
      <c r="B70" s="160" t="s">
        <v>211</v>
      </c>
      <c r="C70" s="164"/>
      <c r="D70" s="165" t="s">
        <v>58</v>
      </c>
      <c r="E70" s="188"/>
      <c r="F70" s="77"/>
    </row>
    <row r="71" spans="1:6" ht="15" customHeight="1">
      <c r="A71" s="104">
        <v>68</v>
      </c>
      <c r="B71" s="160" t="s">
        <v>211</v>
      </c>
      <c r="C71" s="160"/>
      <c r="D71" s="161" t="s">
        <v>60</v>
      </c>
      <c r="E71" s="186"/>
      <c r="F71" s="78"/>
    </row>
    <row r="72" spans="1:6" ht="15" customHeight="1">
      <c r="A72" s="104">
        <v>69</v>
      </c>
      <c r="B72" s="160" t="s">
        <v>211</v>
      </c>
      <c r="C72" s="160"/>
      <c r="D72" s="161" t="s">
        <v>61</v>
      </c>
      <c r="E72" s="186"/>
      <c r="F72" s="78"/>
    </row>
    <row r="73" spans="1:6" ht="15" customHeight="1">
      <c r="A73" s="104">
        <v>70</v>
      </c>
      <c r="B73" s="160" t="s">
        <v>211</v>
      </c>
      <c r="C73" s="160"/>
      <c r="D73" s="161" t="s">
        <v>54</v>
      </c>
      <c r="E73" s="186"/>
      <c r="F73" s="78"/>
    </row>
    <row r="74" spans="1:6" ht="15" customHeight="1">
      <c r="A74" s="104">
        <v>71</v>
      </c>
      <c r="B74" s="160" t="s">
        <v>211</v>
      </c>
      <c r="C74" s="160"/>
      <c r="D74" s="161" t="s">
        <v>116</v>
      </c>
      <c r="E74" s="186"/>
      <c r="F74" s="78"/>
    </row>
    <row r="75" spans="1:6" ht="15" customHeight="1">
      <c r="A75" s="104">
        <v>72</v>
      </c>
      <c r="B75" s="160" t="s">
        <v>211</v>
      </c>
      <c r="C75" s="160"/>
      <c r="D75" s="161" t="s">
        <v>213</v>
      </c>
      <c r="E75" s="186"/>
      <c r="F75" s="78"/>
    </row>
    <row r="76" spans="1:6" ht="15" customHeight="1">
      <c r="A76" s="104">
        <v>73</v>
      </c>
      <c r="B76" s="160" t="s">
        <v>211</v>
      </c>
      <c r="C76" s="160"/>
      <c r="D76" s="161" t="s">
        <v>214</v>
      </c>
      <c r="E76" s="186"/>
      <c r="F76" s="78"/>
    </row>
    <row r="77" spans="1:6" ht="15" customHeight="1">
      <c r="A77" s="104">
        <v>74</v>
      </c>
      <c r="B77" s="160" t="s">
        <v>211</v>
      </c>
      <c r="C77" s="160"/>
      <c r="D77" s="161" t="s">
        <v>240</v>
      </c>
      <c r="E77" s="186"/>
      <c r="F77" s="78"/>
    </row>
    <row r="78" spans="1:6" ht="15" customHeight="1" thickBot="1">
      <c r="A78" s="108">
        <v>75</v>
      </c>
      <c r="B78" s="166" t="s">
        <v>235</v>
      </c>
      <c r="C78" s="166"/>
      <c r="D78" s="167" t="s">
        <v>62</v>
      </c>
      <c r="E78" s="190"/>
      <c r="F78" s="79"/>
    </row>
    <row r="79" spans="1:6" ht="15" customHeight="1">
      <c r="A79" s="102">
        <v>76</v>
      </c>
      <c r="B79" s="158" t="s">
        <v>215</v>
      </c>
      <c r="C79" s="158" t="s">
        <v>206</v>
      </c>
      <c r="D79" s="159" t="s">
        <v>35</v>
      </c>
      <c r="E79" s="185"/>
      <c r="F79" s="103"/>
    </row>
    <row r="80" spans="1:6" ht="15" customHeight="1">
      <c r="A80" s="104">
        <v>77</v>
      </c>
      <c r="B80" s="160" t="s">
        <v>215</v>
      </c>
      <c r="C80" s="162" t="s">
        <v>206</v>
      </c>
      <c r="D80" s="163" t="s">
        <v>36</v>
      </c>
      <c r="E80" s="187"/>
      <c r="F80" s="107"/>
    </row>
    <row r="81" spans="1:6" ht="15" customHeight="1">
      <c r="A81" s="104">
        <v>78</v>
      </c>
      <c r="B81" s="160" t="s">
        <v>215</v>
      </c>
      <c r="C81" s="168" t="s">
        <v>207</v>
      </c>
      <c r="D81" s="169" t="s">
        <v>37</v>
      </c>
      <c r="E81" s="189"/>
      <c r="F81" s="170"/>
    </row>
    <row r="82" spans="1:6" ht="15" customHeight="1">
      <c r="A82" s="104">
        <v>79</v>
      </c>
      <c r="B82" s="160" t="s">
        <v>215</v>
      </c>
      <c r="C82" s="168" t="s">
        <v>209</v>
      </c>
      <c r="D82" s="169" t="s">
        <v>39</v>
      </c>
      <c r="E82" s="189">
        <v>1000</v>
      </c>
      <c r="F82" s="170"/>
    </row>
    <row r="83" spans="1:6" ht="15" customHeight="1">
      <c r="A83" s="104">
        <v>80</v>
      </c>
      <c r="B83" s="160" t="s">
        <v>215</v>
      </c>
      <c r="C83" s="158"/>
      <c r="D83" s="159" t="s">
        <v>75</v>
      </c>
      <c r="E83" s="185"/>
      <c r="F83" s="103"/>
    </row>
    <row r="84" spans="1:6" ht="15" customHeight="1">
      <c r="A84" s="104">
        <v>81</v>
      </c>
      <c r="B84" s="160" t="s">
        <v>215</v>
      </c>
      <c r="C84" s="160"/>
      <c r="D84" s="161" t="s">
        <v>63</v>
      </c>
      <c r="E84" s="186"/>
      <c r="F84" s="78"/>
    </row>
    <row r="85" spans="1:6" ht="15" customHeight="1">
      <c r="A85" s="104">
        <v>82</v>
      </c>
      <c r="B85" s="160" t="s">
        <v>215</v>
      </c>
      <c r="C85" s="160"/>
      <c r="D85" s="161" t="s">
        <v>71</v>
      </c>
      <c r="E85" s="186">
        <v>2000</v>
      </c>
      <c r="F85" s="78"/>
    </row>
    <row r="86" spans="1:6" ht="15" customHeight="1">
      <c r="A86" s="104">
        <v>83</v>
      </c>
      <c r="B86" s="160" t="s">
        <v>215</v>
      </c>
      <c r="C86" s="160"/>
      <c r="D86" s="161" t="s">
        <v>67</v>
      </c>
      <c r="E86" s="186"/>
      <c r="F86" s="78"/>
    </row>
    <row r="87" spans="1:6" ht="15" customHeight="1">
      <c r="A87" s="104">
        <v>84</v>
      </c>
      <c r="B87" s="160" t="s">
        <v>215</v>
      </c>
      <c r="C87" s="160"/>
      <c r="D87" s="161" t="s">
        <v>70</v>
      </c>
      <c r="E87" s="186"/>
      <c r="F87" s="78"/>
    </row>
    <row r="88" spans="1:6" ht="15" customHeight="1">
      <c r="A88" s="104">
        <v>85</v>
      </c>
      <c r="B88" s="160" t="s">
        <v>215</v>
      </c>
      <c r="C88" s="160"/>
      <c r="D88" s="161" t="s">
        <v>65</v>
      </c>
      <c r="E88" s="186">
        <v>2000</v>
      </c>
      <c r="F88" s="78"/>
    </row>
    <row r="89" spans="1:6" ht="15" customHeight="1">
      <c r="A89" s="104">
        <v>86</v>
      </c>
      <c r="B89" s="160" t="s">
        <v>215</v>
      </c>
      <c r="C89" s="160"/>
      <c r="D89" s="161" t="s">
        <v>73</v>
      </c>
      <c r="E89" s="186"/>
      <c r="F89" s="78"/>
    </row>
    <row r="90" spans="1:6" ht="15" customHeight="1">
      <c r="A90" s="104">
        <v>87</v>
      </c>
      <c r="B90" s="160" t="s">
        <v>215</v>
      </c>
      <c r="C90" s="160"/>
      <c r="D90" s="161" t="s">
        <v>129</v>
      </c>
      <c r="E90" s="186"/>
      <c r="F90" s="78"/>
    </row>
    <row r="91" spans="1:6" ht="15" customHeight="1">
      <c r="A91" s="104">
        <v>88</v>
      </c>
      <c r="B91" s="160" t="s">
        <v>215</v>
      </c>
      <c r="C91" s="160"/>
      <c r="D91" s="161" t="s">
        <v>216</v>
      </c>
      <c r="E91" s="186"/>
      <c r="F91" s="78"/>
    </row>
    <row r="92" spans="1:6" ht="15" customHeight="1">
      <c r="A92" s="104">
        <v>89</v>
      </c>
      <c r="B92" s="160" t="s">
        <v>215</v>
      </c>
      <c r="C92" s="160"/>
      <c r="D92" s="161" t="s">
        <v>74</v>
      </c>
      <c r="E92" s="186"/>
      <c r="F92" s="78"/>
    </row>
    <row r="93" spans="1:6" ht="15" customHeight="1">
      <c r="A93" s="104">
        <v>90</v>
      </c>
      <c r="B93" s="160" t="s">
        <v>215</v>
      </c>
      <c r="C93" s="160"/>
      <c r="D93" s="161" t="s">
        <v>69</v>
      </c>
      <c r="E93" s="186">
        <v>2580</v>
      </c>
      <c r="F93" s="78"/>
    </row>
    <row r="94" spans="1:6" ht="15" customHeight="1">
      <c r="A94" s="104">
        <v>91</v>
      </c>
      <c r="B94" s="160" t="s">
        <v>215</v>
      </c>
      <c r="C94" s="160"/>
      <c r="D94" s="161" t="s">
        <v>66</v>
      </c>
      <c r="E94" s="186">
        <v>3050</v>
      </c>
      <c r="F94" s="78"/>
    </row>
    <row r="95" spans="1:6" ht="15" customHeight="1">
      <c r="A95" s="104">
        <v>92</v>
      </c>
      <c r="B95" s="160" t="s">
        <v>215</v>
      </c>
      <c r="C95" s="160"/>
      <c r="D95" s="161" t="s">
        <v>64</v>
      </c>
      <c r="E95" s="186">
        <v>4000</v>
      </c>
      <c r="F95" s="78"/>
    </row>
    <row r="96" spans="1:6" ht="15" customHeight="1">
      <c r="A96" s="104">
        <v>93</v>
      </c>
      <c r="B96" s="160" t="s">
        <v>215</v>
      </c>
      <c r="C96" s="160"/>
      <c r="D96" s="161" t="s">
        <v>72</v>
      </c>
      <c r="E96" s="186">
        <v>2400</v>
      </c>
      <c r="F96" s="78"/>
    </row>
    <row r="97" spans="1:6" ht="15" customHeight="1">
      <c r="A97" s="104">
        <v>94</v>
      </c>
      <c r="B97" s="160" t="s">
        <v>215</v>
      </c>
      <c r="C97" s="160"/>
      <c r="D97" s="161" t="s">
        <v>130</v>
      </c>
      <c r="E97" s="186">
        <v>5000</v>
      </c>
      <c r="F97" s="78"/>
    </row>
    <row r="98" spans="1:6" ht="15" customHeight="1">
      <c r="A98" s="104">
        <v>95</v>
      </c>
      <c r="B98" s="160" t="s">
        <v>215</v>
      </c>
      <c r="C98" s="160"/>
      <c r="D98" s="161" t="s">
        <v>236</v>
      </c>
      <c r="E98" s="186"/>
      <c r="F98" s="78"/>
    </row>
    <row r="99" spans="1:6" ht="15" customHeight="1">
      <c r="A99" s="104">
        <v>96</v>
      </c>
      <c r="B99" s="160" t="s">
        <v>215</v>
      </c>
      <c r="C99" s="160"/>
      <c r="D99" s="161" t="s">
        <v>68</v>
      </c>
      <c r="E99" s="186">
        <v>3000</v>
      </c>
      <c r="F99" s="78"/>
    </row>
    <row r="100" spans="1:6" ht="15" customHeight="1">
      <c r="A100" s="104">
        <v>97</v>
      </c>
      <c r="B100" s="160" t="s">
        <v>215</v>
      </c>
      <c r="C100" s="160"/>
      <c r="D100" s="161" t="s">
        <v>138</v>
      </c>
      <c r="E100" s="186">
        <v>4000</v>
      </c>
      <c r="F100" s="78"/>
    </row>
    <row r="101" spans="1:6" ht="15" customHeight="1">
      <c r="A101" s="104">
        <v>98</v>
      </c>
      <c r="B101" s="160" t="s">
        <v>215</v>
      </c>
      <c r="C101" s="160"/>
      <c r="D101" s="161" t="s">
        <v>195</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231</v>
      </c>
      <c r="E104" s="191">
        <v>3600</v>
      </c>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183</v>
      </c>
      <c r="F120" s="181">
        <f>SUM(E4:E118)</f>
        <v>49930</v>
      </c>
    </row>
    <row r="121" spans="4:6" ht="15" customHeight="1">
      <c r="D121" s="80"/>
      <c r="E121" s="39" t="s">
        <v>175</v>
      </c>
      <c r="F121" s="182">
        <f>SUMIF(F4:F118,"◎",E4:E118)</f>
        <v>11000</v>
      </c>
    </row>
    <row r="122" spans="4:6" ht="15" customHeight="1" thickBot="1">
      <c r="D122" s="80"/>
      <c r="E122" s="82" t="s">
        <v>13</v>
      </c>
      <c r="F122" s="183">
        <f>F120-F121</f>
        <v>38930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6">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19" t="s">
        <v>303</v>
      </c>
      <c r="I1" s="519"/>
      <c r="J1" s="519"/>
      <c r="K1" s="519"/>
    </row>
    <row r="2" spans="8:11" s="1" customFormat="1" ht="18" customHeight="1">
      <c r="H2" s="519" t="s">
        <v>286</v>
      </c>
      <c r="I2" s="519"/>
      <c r="J2" s="519"/>
      <c r="K2" s="519"/>
    </row>
    <row r="3" s="1" customFormat="1" ht="18" customHeight="1">
      <c r="K3" s="2"/>
    </row>
    <row r="4" spans="8:11" s="1" customFormat="1" ht="18" customHeight="1">
      <c r="H4" s="520" t="s">
        <v>311</v>
      </c>
      <c r="I4" s="520"/>
      <c r="J4" s="520"/>
      <c r="K4" s="520"/>
    </row>
    <row r="5" spans="8:11" s="1" customFormat="1" ht="18" customHeight="1">
      <c r="H5" s="521">
        <v>42971</v>
      </c>
      <c r="I5" s="520"/>
      <c r="J5" s="520"/>
      <c r="K5" s="520"/>
    </row>
    <row r="6" spans="1:11" s="1" customFormat="1" ht="18" customHeight="1">
      <c r="A6" s="3" t="s">
        <v>2</v>
      </c>
      <c r="H6" s="4"/>
      <c r="K6" s="11"/>
    </row>
    <row r="7" spans="1:11" s="1" customFormat="1" ht="18" customHeight="1">
      <c r="A7" s="4"/>
      <c r="H7" s="520" t="s">
        <v>287</v>
      </c>
      <c r="I7" s="520"/>
      <c r="J7" s="520"/>
      <c r="K7" s="520"/>
    </row>
    <row r="8" spans="1:11" s="1" customFormat="1" ht="18" customHeight="1">
      <c r="A8" s="4"/>
      <c r="H8" s="520" t="s">
        <v>288</v>
      </c>
      <c r="I8" s="520"/>
      <c r="J8" s="520"/>
      <c r="K8" s="520"/>
    </row>
    <row r="9" spans="1:11" s="1" customFormat="1" ht="42" customHeight="1">
      <c r="A9" s="4"/>
      <c r="H9" s="2"/>
      <c r="K9" s="46"/>
    </row>
    <row r="10" spans="1:11" ht="24" customHeight="1">
      <c r="A10" s="522" t="s">
        <v>258</v>
      </c>
      <c r="B10" s="522"/>
      <c r="C10" s="522"/>
      <c r="D10" s="522"/>
      <c r="E10" s="522"/>
      <c r="F10" s="522"/>
      <c r="G10" s="522"/>
      <c r="H10" s="522"/>
      <c r="I10" s="522"/>
      <c r="J10" s="522"/>
      <c r="K10" s="522"/>
    </row>
    <row r="11" spans="1:11" ht="24" customHeight="1">
      <c r="A11" s="523"/>
      <c r="B11" s="523"/>
      <c r="C11" s="523"/>
      <c r="D11" s="523"/>
      <c r="E11" s="523"/>
      <c r="F11" s="523"/>
      <c r="G11" s="523"/>
      <c r="H11" s="523"/>
      <c r="I11" s="523"/>
      <c r="J11" s="523"/>
      <c r="K11" s="52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2" t="s">
        <v>84</v>
      </c>
      <c r="B14" s="573"/>
      <c r="C14" s="574"/>
      <c r="D14" s="590">
        <f>'1-1'!D14:F14</f>
        <v>1190000</v>
      </c>
      <c r="E14" s="591"/>
      <c r="F14" s="592"/>
      <c r="G14" s="593"/>
      <c r="H14" s="594"/>
      <c r="I14" s="594"/>
      <c r="J14" s="594"/>
      <c r="K14" s="97">
        <f>'1-1'!K14</f>
        <v>0</v>
      </c>
    </row>
    <row r="15" spans="1:11" ht="39" customHeight="1" thickBot="1">
      <c r="A15" s="19"/>
      <c r="B15" s="18" t="s">
        <v>8</v>
      </c>
      <c r="C15" s="17" t="s">
        <v>9</v>
      </c>
      <c r="D15" s="16" t="s">
        <v>123</v>
      </c>
      <c r="E15" s="16" t="s">
        <v>122</v>
      </c>
      <c r="F15" s="17" t="s">
        <v>10</v>
      </c>
      <c r="G15" s="17" t="s">
        <v>11</v>
      </c>
      <c r="H15" s="441" t="s">
        <v>248</v>
      </c>
      <c r="I15" s="16" t="s">
        <v>12</v>
      </c>
      <c r="J15" s="440" t="s">
        <v>252</v>
      </c>
      <c r="K15" s="23" t="s">
        <v>15</v>
      </c>
    </row>
    <row r="16" spans="1:11" ht="39" customHeight="1" thickTop="1">
      <c r="A16" s="30" t="s">
        <v>105</v>
      </c>
      <c r="B16" s="223">
        <f>'随時②-1'!B20</f>
        <v>85000</v>
      </c>
      <c r="C16" s="224">
        <f>'随時②-1'!C20</f>
        <v>201360</v>
      </c>
      <c r="D16" s="224">
        <f>'随時②-1'!D20</f>
        <v>425870</v>
      </c>
      <c r="E16" s="224">
        <f>'随時②-1'!E20</f>
        <v>0</v>
      </c>
      <c r="F16" s="224">
        <f>'随時②-1'!F20</f>
        <v>120000</v>
      </c>
      <c r="G16" s="224">
        <f>'随時②-1'!G20</f>
        <v>80000</v>
      </c>
      <c r="H16" s="224">
        <f>'随時②-1'!H20</f>
        <v>0</v>
      </c>
      <c r="I16" s="224">
        <f>'随時②-1'!I20</f>
        <v>0</v>
      </c>
      <c r="J16" s="225">
        <f>'随時②-1'!J20</f>
        <v>59630</v>
      </c>
      <c r="K16" s="426">
        <f aca="true" t="shared" si="0" ref="K16:K26">SUM(B16:J16)</f>
        <v>971860</v>
      </c>
    </row>
    <row r="17" spans="1:11" ht="39" customHeight="1">
      <c r="A17" s="30" t="s">
        <v>178</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26">
        <f t="shared" si="0"/>
        <v>11000</v>
      </c>
    </row>
    <row r="18" spans="1:11" ht="39" customHeight="1" thickBot="1">
      <c r="A18" s="30" t="s">
        <v>106</v>
      </c>
      <c r="B18" s="223">
        <f>B16-B17</f>
        <v>85000</v>
      </c>
      <c r="C18" s="224">
        <f>C16-C17</f>
        <v>201360</v>
      </c>
      <c r="D18" s="224">
        <f aca="true" t="shared" si="1" ref="D18:J18">D16-D17</f>
        <v>425870</v>
      </c>
      <c r="E18" s="224">
        <f t="shared" si="1"/>
        <v>0</v>
      </c>
      <c r="F18" s="224">
        <f t="shared" si="1"/>
        <v>120000</v>
      </c>
      <c r="G18" s="224">
        <f t="shared" si="1"/>
        <v>80000</v>
      </c>
      <c r="H18" s="224">
        <f t="shared" si="1"/>
        <v>0</v>
      </c>
      <c r="I18" s="224">
        <f t="shared" si="1"/>
        <v>0</v>
      </c>
      <c r="J18" s="224">
        <f t="shared" si="1"/>
        <v>48630</v>
      </c>
      <c r="K18" s="426">
        <f t="shared" si="0"/>
        <v>960860</v>
      </c>
    </row>
    <row r="19" spans="1:11" ht="39" customHeight="1" thickBot="1">
      <c r="A19" s="32" t="s">
        <v>173</v>
      </c>
      <c r="B19" s="434">
        <f>'2-2'!K142</f>
        <v>54800</v>
      </c>
      <c r="C19" s="435">
        <f>'2-2'!K143</f>
        <v>152822</v>
      </c>
      <c r="D19" s="435">
        <f>'2-2'!K144</f>
        <v>316688</v>
      </c>
      <c r="E19" s="435">
        <f>'2-2'!K145</f>
        <v>0</v>
      </c>
      <c r="F19" s="435">
        <f>'2-2'!K146</f>
        <v>61065</v>
      </c>
      <c r="G19" s="435">
        <f>'2-2'!K147</f>
        <v>48060</v>
      </c>
      <c r="H19" s="435">
        <f>'2-2'!K148</f>
        <v>0</v>
      </c>
      <c r="I19" s="435">
        <f>'2-2'!K149</f>
        <v>0</v>
      </c>
      <c r="J19" s="439">
        <f>'2-2'!K150</f>
        <v>51930</v>
      </c>
      <c r="K19" s="436">
        <f t="shared" si="0"/>
        <v>685365</v>
      </c>
    </row>
    <row r="20" spans="1:11" ht="39" customHeight="1">
      <c r="A20" s="40" t="s">
        <v>179</v>
      </c>
      <c r="B20" s="430">
        <f>'2-2'!L142</f>
        <v>0</v>
      </c>
      <c r="C20" s="431">
        <f>'2-2'!L143</f>
        <v>0</v>
      </c>
      <c r="D20" s="431">
        <f>'2-2'!L144</f>
        <v>0</v>
      </c>
      <c r="E20" s="431">
        <f>'2-2'!L145</f>
        <v>0</v>
      </c>
      <c r="F20" s="431">
        <f>'2-2'!L146</f>
        <v>0</v>
      </c>
      <c r="G20" s="431">
        <f>'2-2'!L147</f>
        <v>0</v>
      </c>
      <c r="H20" s="431">
        <f>'2-2'!L148</f>
        <v>0</v>
      </c>
      <c r="I20" s="431">
        <f>'2-2'!L149</f>
        <v>0</v>
      </c>
      <c r="J20" s="431">
        <f>'2-2'!L150</f>
        <v>11000</v>
      </c>
      <c r="K20" s="433">
        <f t="shared" si="0"/>
        <v>11000</v>
      </c>
    </row>
    <row r="21" spans="1:11" ht="39" customHeight="1" thickBot="1">
      <c r="A21" s="469" t="s">
        <v>200</v>
      </c>
      <c r="B21" s="427">
        <f>B19-B20</f>
        <v>54800</v>
      </c>
      <c r="C21" s="320">
        <f>C19-C20</f>
        <v>152822</v>
      </c>
      <c r="D21" s="320">
        <f aca="true" t="shared" si="2" ref="D21:J21">D19-D20</f>
        <v>316688</v>
      </c>
      <c r="E21" s="320">
        <f t="shared" si="2"/>
        <v>0</v>
      </c>
      <c r="F21" s="320">
        <f t="shared" si="2"/>
        <v>61065</v>
      </c>
      <c r="G21" s="320">
        <f t="shared" si="2"/>
        <v>48060</v>
      </c>
      <c r="H21" s="320">
        <f t="shared" si="2"/>
        <v>0</v>
      </c>
      <c r="I21" s="320">
        <f t="shared" si="2"/>
        <v>0</v>
      </c>
      <c r="J21" s="320">
        <f t="shared" si="2"/>
        <v>40930</v>
      </c>
      <c r="K21" s="429">
        <f t="shared" si="0"/>
        <v>674365</v>
      </c>
    </row>
    <row r="22" spans="1:11" ht="39" customHeight="1" thickBot="1">
      <c r="A22" s="32" t="s">
        <v>117</v>
      </c>
      <c r="B22" s="434">
        <f>B18-B21</f>
        <v>30200</v>
      </c>
      <c r="C22" s="434">
        <f aca="true" t="shared" si="3" ref="C22:J22">C18-C21</f>
        <v>48538</v>
      </c>
      <c r="D22" s="434">
        <f t="shared" si="3"/>
        <v>109182</v>
      </c>
      <c r="E22" s="434">
        <f t="shared" si="3"/>
        <v>0</v>
      </c>
      <c r="F22" s="434">
        <f t="shared" si="3"/>
        <v>58935</v>
      </c>
      <c r="G22" s="434">
        <f t="shared" si="3"/>
        <v>31940</v>
      </c>
      <c r="H22" s="434">
        <f t="shared" si="3"/>
        <v>0</v>
      </c>
      <c r="I22" s="434">
        <f t="shared" si="3"/>
        <v>0</v>
      </c>
      <c r="J22" s="434">
        <f t="shared" si="3"/>
        <v>7700</v>
      </c>
      <c r="K22" s="436">
        <f t="shared" si="0"/>
        <v>286495</v>
      </c>
    </row>
    <row r="23" spans="1:11" ht="39" customHeight="1">
      <c r="A23" s="30" t="s">
        <v>166</v>
      </c>
      <c r="B23" s="224">
        <f>'2-4'!G107</f>
        <v>21000</v>
      </c>
      <c r="C23" s="224">
        <f>'2-4'!G108</f>
        <v>0</v>
      </c>
      <c r="D23" s="224">
        <f>'2-4'!G109</f>
        <v>462035</v>
      </c>
      <c r="E23" s="224">
        <f>'2-4'!G110</f>
        <v>0</v>
      </c>
      <c r="F23" s="224">
        <f>'2-4'!G111</f>
        <v>21600</v>
      </c>
      <c r="G23" s="224">
        <f>'2-4'!G112</f>
        <v>0</v>
      </c>
      <c r="H23" s="224">
        <f>'2-4'!G113</f>
        <v>0</v>
      </c>
      <c r="I23" s="224">
        <f>'2-4'!G114</f>
        <v>0</v>
      </c>
      <c r="J23" s="224">
        <f>'2-4'!G115</f>
        <v>0</v>
      </c>
      <c r="K23" s="426">
        <f t="shared" si="0"/>
        <v>504635</v>
      </c>
    </row>
    <row r="24" spans="1:11" ht="39" customHeight="1">
      <c r="A24" s="21" t="s">
        <v>194</v>
      </c>
      <c r="B24" s="224">
        <f>'2-4'!H107</f>
        <v>0</v>
      </c>
      <c r="C24" s="224">
        <f>'2-4'!H108</f>
        <v>0</v>
      </c>
      <c r="D24" s="224">
        <f>'2-4'!H109</f>
        <v>0</v>
      </c>
      <c r="E24" s="224">
        <f>'2-4'!H110</f>
        <v>0</v>
      </c>
      <c r="F24" s="224">
        <f>'2-4'!H111</f>
        <v>0</v>
      </c>
      <c r="G24" s="224">
        <f>'2-4'!H112</f>
        <v>0</v>
      </c>
      <c r="H24" s="224">
        <f>'2-4'!H113</f>
        <v>0</v>
      </c>
      <c r="I24" s="224">
        <f>'2-4'!H114</f>
        <v>0</v>
      </c>
      <c r="J24" s="224">
        <f>'2-4'!H115</f>
        <v>0</v>
      </c>
      <c r="K24" s="429">
        <f t="shared" si="0"/>
        <v>0</v>
      </c>
    </row>
    <row r="25" spans="1:11" ht="39" customHeight="1">
      <c r="A25" s="21" t="s">
        <v>120</v>
      </c>
      <c r="B25" s="427">
        <f>B23-B24-B22</f>
        <v>-9200</v>
      </c>
      <c r="C25" s="427">
        <f aca="true" t="shared" si="4" ref="C25:J25">C23-C24-C22</f>
        <v>-48538</v>
      </c>
      <c r="D25" s="427">
        <f t="shared" si="4"/>
        <v>352853</v>
      </c>
      <c r="E25" s="427">
        <f t="shared" si="4"/>
        <v>0</v>
      </c>
      <c r="F25" s="427">
        <f t="shared" si="4"/>
        <v>-37335</v>
      </c>
      <c r="G25" s="427">
        <f t="shared" si="4"/>
        <v>-31940</v>
      </c>
      <c r="H25" s="427">
        <f t="shared" si="4"/>
        <v>0</v>
      </c>
      <c r="I25" s="427">
        <f t="shared" si="4"/>
        <v>0</v>
      </c>
      <c r="J25" s="427">
        <f t="shared" si="4"/>
        <v>-7700</v>
      </c>
      <c r="K25" s="429">
        <f t="shared" si="0"/>
        <v>218140</v>
      </c>
    </row>
    <row r="26" spans="1:11" ht="39" customHeight="1" thickBot="1">
      <c r="A26" s="22" t="s">
        <v>118</v>
      </c>
      <c r="B26" s="219">
        <f>B19+B23</f>
        <v>75800</v>
      </c>
      <c r="C26" s="219">
        <f aca="true" t="shared" si="5" ref="C26:J26">C19+C23</f>
        <v>152822</v>
      </c>
      <c r="D26" s="219">
        <f t="shared" si="5"/>
        <v>778723</v>
      </c>
      <c r="E26" s="219">
        <f t="shared" si="5"/>
        <v>0</v>
      </c>
      <c r="F26" s="219">
        <f t="shared" si="5"/>
        <v>82665</v>
      </c>
      <c r="G26" s="219">
        <f t="shared" si="5"/>
        <v>48060</v>
      </c>
      <c r="H26" s="219">
        <f t="shared" si="5"/>
        <v>0</v>
      </c>
      <c r="I26" s="219">
        <f t="shared" si="5"/>
        <v>0</v>
      </c>
      <c r="J26" s="219">
        <f t="shared" si="5"/>
        <v>51930</v>
      </c>
      <c r="K26" s="222">
        <f t="shared" si="0"/>
        <v>1190000</v>
      </c>
    </row>
    <row r="27" spans="1:11" ht="39" customHeight="1" thickBot="1">
      <c r="A27" s="32" t="s">
        <v>104</v>
      </c>
      <c r="B27" s="570" t="s">
        <v>312</v>
      </c>
      <c r="C27" s="570"/>
      <c r="D27" s="570"/>
      <c r="E27" s="570"/>
      <c r="F27" s="570"/>
      <c r="G27" s="570"/>
      <c r="H27" s="570"/>
      <c r="I27" s="570"/>
      <c r="J27" s="570"/>
      <c r="K27" s="571"/>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4" activePane="bottomRight" state="frozen"/>
      <selection pane="topLeft" activeCell="E23" sqref="E23"/>
      <selection pane="topRight" activeCell="E23" sqref="E23"/>
      <selection pane="bottomLeft" activeCell="E23" sqref="E23"/>
      <selection pane="bottomRight" activeCell="L11" sqref="L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602" t="s">
        <v>142</v>
      </c>
      <c r="G2" s="603"/>
      <c r="H2" s="603"/>
      <c r="I2" s="603"/>
      <c r="J2" s="603"/>
      <c r="K2" s="541" t="s">
        <v>115</v>
      </c>
      <c r="L2" s="539"/>
      <c r="M2" s="539"/>
      <c r="N2" s="539"/>
      <c r="O2" s="540"/>
      <c r="P2" s="13"/>
    </row>
    <row r="3" spans="1:21" ht="24" customHeight="1">
      <c r="A3" s="415" t="s">
        <v>140</v>
      </c>
      <c r="B3" s="298" t="s">
        <v>141</v>
      </c>
      <c r="C3" s="59" t="s">
        <v>143</v>
      </c>
      <c r="D3" s="96" t="s">
        <v>145</v>
      </c>
      <c r="E3" s="96" t="s">
        <v>0</v>
      </c>
      <c r="F3" s="96" t="s">
        <v>196</v>
      </c>
      <c r="G3" s="96" t="s">
        <v>91</v>
      </c>
      <c r="H3" s="467" t="s">
        <v>245</v>
      </c>
      <c r="I3" s="96" t="s">
        <v>92</v>
      </c>
      <c r="J3" s="96" t="s">
        <v>93</v>
      </c>
      <c r="K3" s="382" t="s">
        <v>198</v>
      </c>
      <c r="L3" s="383" t="s">
        <v>91</v>
      </c>
      <c r="M3" s="468" t="s">
        <v>245</v>
      </c>
      <c r="N3" s="383" t="s">
        <v>92</v>
      </c>
      <c r="O3" s="384" t="s">
        <v>93</v>
      </c>
      <c r="P3" s="227" t="s">
        <v>111</v>
      </c>
      <c r="Q3" s="294" t="s">
        <v>107</v>
      </c>
      <c r="R3" s="62" t="s">
        <v>147</v>
      </c>
      <c r="S3" s="61" t="s">
        <v>148</v>
      </c>
      <c r="T3" s="61" t="s">
        <v>149</v>
      </c>
      <c r="U3" s="61" t="s">
        <v>150</v>
      </c>
    </row>
    <row r="4" spans="1:21" ht="13.5" customHeight="1">
      <c r="A4" s="299">
        <f>'1-2'!A4</f>
        <v>1</v>
      </c>
      <c r="B4" s="300" t="str">
        <f>'1-2'!B4</f>
        <v>2-1-(1)</v>
      </c>
      <c r="C4" s="471" t="str">
        <f>'1-2'!C4</f>
        <v>八尾高スタンダードの見える化</v>
      </c>
      <c r="D4" s="242">
        <v>1</v>
      </c>
      <c r="E4" s="301" t="str">
        <f>IF($R4=1,"",VLOOKUP($D4,'1-2'!$D$4:$L$103,2))</f>
        <v>負担金、補助及び交付金</v>
      </c>
      <c r="F4" s="301" t="str">
        <f>IF($R4=1,"取消し",VLOOKUP($D4,'1-2'!$D$4:$L$103,3))</f>
        <v>各種団体負担金（会費）</v>
      </c>
      <c r="G4" s="302">
        <f>IF($R4=1,,VLOOKUP($D4,'1-2'!$D$4:$L$103,4))</f>
        <v>49930</v>
      </c>
      <c r="H4" s="303">
        <f>IF($R4=1,,VLOOKUP($D4,'1-2'!$D$4:$L$103,5))</f>
        <v>1</v>
      </c>
      <c r="I4" s="303">
        <f>IF($R4=1,,VLOOKUP($D4,'1-2'!$D$4:$L$103,6))</f>
        <v>1</v>
      </c>
      <c r="J4" s="304">
        <f>IF($R4=1,,VLOOKUP($D4,'1-2'!$D$4:$L$103,7))</f>
        <v>49930</v>
      </c>
      <c r="K4" s="305" t="str">
        <f aca="true" t="shared" si="0" ref="K4:N5">F4</f>
        <v>各種団体負担金（会費）</v>
      </c>
      <c r="L4" s="306">
        <f t="shared" si="0"/>
        <v>49930</v>
      </c>
      <c r="M4" s="307">
        <f t="shared" si="0"/>
        <v>1</v>
      </c>
      <c r="N4" s="307">
        <f t="shared" si="0"/>
        <v>1</v>
      </c>
      <c r="O4" s="308">
        <f>L4*M4*N4</f>
        <v>49930</v>
      </c>
      <c r="P4" s="309">
        <f>IF($R4=1,"",VLOOKUP($D4,'1-2'!$D$4:$L$103,8))</f>
        <v>0</v>
      </c>
      <c r="Q4" s="310" t="s">
        <v>226</v>
      </c>
      <c r="R4" s="25">
        <f>IF(ISNA(MATCH($D4,'随時②-2'!$D$4:$D$18,0)),0,1)</f>
        <v>0</v>
      </c>
      <c r="S4" s="63">
        <f aca="true" t="shared" si="1" ref="S4:S67">IF(P4="◎",J4,"")</f>
      </c>
      <c r="T4" s="63">
        <f>IF(P4="◎",O4,"")</f>
      </c>
      <c r="U4" s="5">
        <f>IF($E4=0,"",VLOOKUP($E4,$V$5:$X$13,2))</f>
        <v>9</v>
      </c>
    </row>
    <row r="5" spans="1:23" ht="13.5" customHeight="1">
      <c r="A5" s="311">
        <f>'1-2'!A5</f>
        <v>0</v>
      </c>
      <c r="B5" s="312" t="str">
        <f>'1-2'!B5</f>
        <v>2-1-(1)</v>
      </c>
      <c r="C5" s="472" t="str">
        <f>'1-2'!C5</f>
        <v>八尾高スタンダードの見える化</v>
      </c>
      <c r="D5" s="253">
        <v>2</v>
      </c>
      <c r="E5" s="313" t="str">
        <f>IF($R5=1,"",VLOOKUP($D5,'1-2'!$D$4:$L$103,2))</f>
        <v>旅費</v>
      </c>
      <c r="F5" s="314" t="str">
        <f>IF($R5=1,"取消し",VLOOKUP($D5,'1-2'!$D$4:$L$103,3))</f>
        <v>全国高等学校総会・研究協議会（埼玉）</v>
      </c>
      <c r="G5" s="224">
        <f>IF($R5=1,,VLOOKUP($D5,'1-2'!$D$4:$L$103,4))</f>
        <v>39360</v>
      </c>
      <c r="H5" s="315">
        <f>IF($R5=1,,VLOOKUP($D5,'1-2'!$D$4:$L$103,5))</f>
        <v>1</v>
      </c>
      <c r="I5" s="315">
        <f>IF($R5=1,,VLOOKUP($D5,'1-2'!$D$4:$L$103,6))</f>
        <v>1</v>
      </c>
      <c r="J5" s="316">
        <f>IF($R5=1,,VLOOKUP($D5,'1-2'!$D$4:$L$103,7))</f>
        <v>39360</v>
      </c>
      <c r="K5" s="317" t="str">
        <f t="shared" si="0"/>
        <v>全国高等学校総会・研究協議会（埼玉）</v>
      </c>
      <c r="L5" s="318">
        <v>38460</v>
      </c>
      <c r="M5" s="319">
        <f t="shared" si="0"/>
        <v>1</v>
      </c>
      <c r="N5" s="319">
        <f t="shared" si="0"/>
        <v>1</v>
      </c>
      <c r="O5" s="308">
        <f aca="true" t="shared" si="2" ref="O5:O68">L5*M5*N5</f>
        <v>38460</v>
      </c>
      <c r="P5" s="309">
        <f>IF($R5=1,"",VLOOKUP($D5,'1-2'!$D$4:$L$103,8))</f>
        <v>0</v>
      </c>
      <c r="Q5" s="310">
        <f>IF($R5=1,"",VLOOKUP($D5,'1-2'!$D$4:$L$103,9))</f>
        <v>0</v>
      </c>
      <c r="R5" s="25">
        <f>IF(ISNA(MATCH($D5,'随時②-2'!$D$4:$D$18,0)),0,1)</f>
        <v>0</v>
      </c>
      <c r="S5" s="63">
        <f t="shared" si="1"/>
      </c>
      <c r="T5" s="63">
        <f aca="true" t="shared" si="3" ref="T5:T68">IF(P5="◎",O5,"")</f>
      </c>
      <c r="U5" s="5">
        <f aca="true" t="shared" si="4" ref="U5:U68">IF($E5=0,"",VLOOKUP($E5,$V$5:$X$13,2))</f>
        <v>2</v>
      </c>
      <c r="V5" s="5" t="s">
        <v>151</v>
      </c>
      <c r="W5" s="5">
        <v>6</v>
      </c>
    </row>
    <row r="6" spans="1:23" ht="13.5" customHeight="1">
      <c r="A6" s="311">
        <f>'1-2'!A6</f>
        <v>0</v>
      </c>
      <c r="B6" s="312" t="str">
        <f>'1-2'!B6</f>
        <v>2-1-(1)</v>
      </c>
      <c r="C6" s="472" t="str">
        <f>'1-2'!C6</f>
        <v>八尾高スタンダードの見える化</v>
      </c>
      <c r="D6" s="253">
        <v>3</v>
      </c>
      <c r="E6" s="313" t="str">
        <f>IF($R6=1,"",VLOOKUP($D6,'1-2'!$D$4:$L$103,2))</f>
        <v>消耗需用費</v>
      </c>
      <c r="F6" s="314" t="str">
        <f>IF($R6=1,"取消し",VLOOKUP($D6,'1-2'!$D$4:$L$103,3))</f>
        <v>全国高等学校総会・研究協議会（埼玉）（資料代）</v>
      </c>
      <c r="G6" s="224">
        <f>IF($R6=1,,VLOOKUP($D6,'1-2'!$D$4:$L$103,4))</f>
        <v>3000</v>
      </c>
      <c r="H6" s="315">
        <f>IF($R6=1,,VLOOKUP($D6,'1-2'!$D$4:$L$103,5))</f>
        <v>1</v>
      </c>
      <c r="I6" s="315">
        <f>IF($R6=1,,VLOOKUP($D6,'1-2'!$D$4:$L$103,6))</f>
        <v>1</v>
      </c>
      <c r="J6" s="316">
        <f>IF($R6=1,,VLOOKUP($D6,'1-2'!$D$4:$L$103,7))</f>
        <v>3000</v>
      </c>
      <c r="K6" s="317" t="str">
        <f aca="true" t="shared" si="5" ref="K6:K69">F6</f>
        <v>全国高等学校総会・研究協議会（埼玉）（資料代）</v>
      </c>
      <c r="L6" s="318">
        <f aca="true" t="shared" si="6" ref="L6:N10">G6</f>
        <v>3000</v>
      </c>
      <c r="M6" s="319">
        <f t="shared" si="6"/>
        <v>1</v>
      </c>
      <c r="N6" s="319">
        <f t="shared" si="6"/>
        <v>1</v>
      </c>
      <c r="O6" s="308">
        <f t="shared" si="2"/>
        <v>3000</v>
      </c>
      <c r="P6" s="309">
        <f>IF($R6=1,"",VLOOKUP($D6,'1-2'!$D$4:$L$103,8))</f>
        <v>0</v>
      </c>
      <c r="Q6" s="310">
        <f>IF($R6=1,"",VLOOKUP($D6,'1-2'!$D$4:$L$103,9))</f>
        <v>0</v>
      </c>
      <c r="R6" s="25">
        <f>IF(ISNA(MATCH($D6,'随時②-2'!$D$4:$D$18,0)),0,1)</f>
        <v>0</v>
      </c>
      <c r="S6" s="63">
        <f t="shared" si="1"/>
      </c>
      <c r="T6" s="63">
        <f t="shared" si="3"/>
      </c>
      <c r="U6" s="5">
        <f t="shared" si="4"/>
        <v>7</v>
      </c>
      <c r="V6" s="5" t="s">
        <v>152</v>
      </c>
      <c r="W6" s="5">
        <v>4</v>
      </c>
    </row>
    <row r="7" spans="1:23" ht="13.5" customHeight="1">
      <c r="A7" s="311">
        <f>'1-2'!A7</f>
        <v>0</v>
      </c>
      <c r="B7" s="312" t="str">
        <f>'1-2'!B7</f>
        <v>2-1-(1)</v>
      </c>
      <c r="C7" s="472" t="str">
        <f>'1-2'!C7</f>
        <v>八尾高スタンダードの見える化</v>
      </c>
      <c r="D7" s="253">
        <v>4</v>
      </c>
      <c r="E7" s="313" t="str">
        <f>IF($R7=1,"",VLOOKUP($D7,'1-2'!$D$4:$L$103,2))</f>
        <v>負担金、補助及び交付金</v>
      </c>
      <c r="F7" s="314" t="str">
        <f>IF($R7=1,"取消し",VLOOKUP($D7,'1-2'!$D$4:$L$103,3))</f>
        <v>全国高等学校総会・研究協議会（埼玉）（参加費）</v>
      </c>
      <c r="G7" s="224">
        <f>IF($R7=1,,VLOOKUP($D7,'1-2'!$D$4:$L$103,4))</f>
        <v>2000</v>
      </c>
      <c r="H7" s="315">
        <f>IF($R7=1,,VLOOKUP($D7,'1-2'!$D$4:$L$103,5))</f>
        <v>1</v>
      </c>
      <c r="I7" s="315">
        <f>IF($R7=1,,VLOOKUP($D7,'1-2'!$D$4:$L$103,6))</f>
        <v>1</v>
      </c>
      <c r="J7" s="316">
        <f>IF($R7=1,,VLOOKUP($D7,'1-2'!$D$4:$L$103,7))</f>
        <v>2000</v>
      </c>
      <c r="K7" s="317" t="str">
        <f t="shared" si="5"/>
        <v>全国高等学校総会・研究協議会（埼玉）（参加費）</v>
      </c>
      <c r="L7" s="318">
        <f t="shared" si="6"/>
        <v>2000</v>
      </c>
      <c r="M7" s="319">
        <f t="shared" si="6"/>
        <v>1</v>
      </c>
      <c r="N7" s="319">
        <f t="shared" si="6"/>
        <v>1</v>
      </c>
      <c r="O7" s="308">
        <f t="shared" si="2"/>
        <v>2000</v>
      </c>
      <c r="P7" s="309">
        <f>IF($R7=1,"",VLOOKUP($D7,'1-2'!$D$4:$L$103,8))</f>
        <v>0</v>
      </c>
      <c r="Q7" s="310">
        <f>IF($R7=1,"",VLOOKUP($D7,'1-2'!$D$4:$L$103,9))</f>
        <v>0</v>
      </c>
      <c r="R7" s="25">
        <f>IF(ISNA(MATCH($D7,'随時②-2'!$D$4:$D$18,0)),0,1)</f>
        <v>0</v>
      </c>
      <c r="S7" s="63">
        <f t="shared" si="1"/>
      </c>
      <c r="T7" s="63">
        <f t="shared" si="3"/>
      </c>
      <c r="U7" s="5">
        <f t="shared" si="4"/>
        <v>9</v>
      </c>
      <c r="V7" s="5" t="s">
        <v>153</v>
      </c>
      <c r="W7" s="5">
        <v>7</v>
      </c>
    </row>
    <row r="8" spans="1:23" ht="13.5" customHeight="1">
      <c r="A8" s="311">
        <f>'1-2'!A8</f>
        <v>0</v>
      </c>
      <c r="B8" s="312" t="str">
        <f>'1-2'!B8</f>
        <v>2-1-(1)</v>
      </c>
      <c r="C8" s="472" t="str">
        <f>'1-2'!C8</f>
        <v>八尾高スタンダードの見える化</v>
      </c>
      <c r="D8" s="262">
        <v>5</v>
      </c>
      <c r="E8" s="313" t="str">
        <f>IF($R8=1,"",VLOOKUP($D8,'1-2'!$D$4:$L$103,2))</f>
        <v>旅費</v>
      </c>
      <c r="F8" s="314" t="str">
        <f>IF($R8=1,"取消し",VLOOKUP($D8,'1-2'!$D$4:$L$103,3))</f>
        <v>全国高等学校PTA連合大会静岡大会</v>
      </c>
      <c r="G8" s="224">
        <f>IF($R8=1,,VLOOKUP($D8,'1-2'!$D$4:$L$103,4))</f>
        <v>30000</v>
      </c>
      <c r="H8" s="315">
        <f>IF($R8=1,,VLOOKUP($D8,'1-2'!$D$4:$L$103,5))</f>
        <v>1</v>
      </c>
      <c r="I8" s="315">
        <f>IF($R8=1,,VLOOKUP($D8,'1-2'!$D$4:$L$103,6))</f>
        <v>1</v>
      </c>
      <c r="J8" s="316">
        <f>IF($R8=1,,VLOOKUP($D8,'1-2'!$D$4:$L$103,7))</f>
        <v>30000</v>
      </c>
      <c r="K8" s="317" t="str">
        <f t="shared" si="5"/>
        <v>全国高等学校PTA連合大会静岡大会</v>
      </c>
      <c r="L8" s="318">
        <v>0</v>
      </c>
      <c r="M8" s="319">
        <f t="shared" si="6"/>
        <v>1</v>
      </c>
      <c r="N8" s="319">
        <f t="shared" si="6"/>
        <v>1</v>
      </c>
      <c r="O8" s="308">
        <f t="shared" si="2"/>
        <v>0</v>
      </c>
      <c r="P8" s="309">
        <f>IF($R8=1,"",VLOOKUP($D8,'1-2'!$D$4:$L$103,8))</f>
        <v>0</v>
      </c>
      <c r="Q8" s="310">
        <f>IF($R8=1,"",VLOOKUP($D8,'1-2'!$D$4:$L$103,9))</f>
        <v>0</v>
      </c>
      <c r="R8" s="25">
        <f>IF(ISNA(MATCH($D8,'随時②-2'!$D$4:$D$18,0)),0,1)</f>
        <v>0</v>
      </c>
      <c r="S8" s="63">
        <f t="shared" si="1"/>
      </c>
      <c r="T8" s="63">
        <f t="shared" si="3"/>
      </c>
      <c r="U8" s="5">
        <f t="shared" si="4"/>
        <v>2</v>
      </c>
      <c r="V8" s="5" t="s">
        <v>154</v>
      </c>
      <c r="W8" s="5">
        <v>3</v>
      </c>
    </row>
    <row r="9" spans="1:23" ht="13.5" customHeight="1">
      <c r="A9" s="311">
        <f>'1-2'!A9</f>
        <v>0</v>
      </c>
      <c r="B9" s="312" t="str">
        <f>'1-2'!B9</f>
        <v>2-1-(1)</v>
      </c>
      <c r="C9" s="472" t="str">
        <f>'1-2'!C9</f>
        <v>八尾高スタンダードの見える化</v>
      </c>
      <c r="D9" s="253">
        <v>6</v>
      </c>
      <c r="E9" s="313" t="str">
        <f>IF($R9=1,"",VLOOKUP($D9,'1-2'!$D$4:$L$103,2))</f>
        <v>負担金、補助及び交付金</v>
      </c>
      <c r="F9" s="314" t="str">
        <f>IF($R9=1,"取消し",VLOOKUP($D9,'1-2'!$D$4:$L$103,3))</f>
        <v>全国高等学校PTA連合大会静岡大会参加費</v>
      </c>
      <c r="G9" s="224">
        <f>IF($R9=1,,VLOOKUP($D9,'1-2'!$D$4:$L$103,4))</f>
        <v>7700</v>
      </c>
      <c r="H9" s="315">
        <f>IF($R9=1,,VLOOKUP($D9,'1-2'!$D$4:$L$103,5))</f>
        <v>1</v>
      </c>
      <c r="I9" s="315">
        <f>IF($R9=1,,VLOOKUP($D9,'1-2'!$D$4:$L$103,6))</f>
        <v>1</v>
      </c>
      <c r="J9" s="316">
        <f>IF($R9=1,,VLOOKUP($D9,'1-2'!$D$4:$L$103,7))</f>
        <v>7700</v>
      </c>
      <c r="K9" s="317" t="str">
        <f t="shared" si="5"/>
        <v>全国高等学校PTA連合大会静岡大会参加費</v>
      </c>
      <c r="L9" s="318">
        <v>0</v>
      </c>
      <c r="M9" s="319">
        <f t="shared" si="6"/>
        <v>1</v>
      </c>
      <c r="N9" s="319">
        <f t="shared" si="6"/>
        <v>1</v>
      </c>
      <c r="O9" s="308">
        <f t="shared" si="2"/>
        <v>0</v>
      </c>
      <c r="P9" s="309">
        <f>IF($R9=1,"",VLOOKUP($D9,'1-2'!$D$4:$L$103,8))</f>
        <v>0</v>
      </c>
      <c r="Q9" s="310">
        <f>IF($R9=1,"",VLOOKUP($D9,'1-2'!$D$4:$L$103,9))</f>
        <v>0</v>
      </c>
      <c r="R9" s="25">
        <f>IF(ISNA(MATCH($D9,'随時②-2'!$D$4:$D$18,0)),0,1)</f>
        <v>0</v>
      </c>
      <c r="S9" s="63">
        <f t="shared" si="1"/>
      </c>
      <c r="T9" s="63">
        <f t="shared" si="3"/>
      </c>
      <c r="U9" s="5">
        <f t="shared" si="4"/>
        <v>9</v>
      </c>
      <c r="V9" s="5" t="s">
        <v>155</v>
      </c>
      <c r="W9" s="5">
        <v>8</v>
      </c>
    </row>
    <row r="10" spans="1:23" ht="13.5" customHeight="1">
      <c r="A10" s="311">
        <f>'1-2'!A10</f>
        <v>0</v>
      </c>
      <c r="B10" s="312" t="str">
        <f>'1-2'!B10</f>
        <v>2-1-(1)</v>
      </c>
      <c r="C10" s="472" t="str">
        <f>'1-2'!C10</f>
        <v>八尾高スタンダードの見える化</v>
      </c>
      <c r="D10" s="253">
        <v>7</v>
      </c>
      <c r="E10" s="313" t="str">
        <f>IF($R10=1,"",VLOOKUP($D10,'1-2'!$D$4:$L$103,2))</f>
        <v>委託料</v>
      </c>
      <c r="F10" s="314" t="str">
        <f>IF($R10=1,"取消し",VLOOKUP($D10,'1-2'!$D$4:$L$103,3))</f>
        <v>授業アンケート業務委託料</v>
      </c>
      <c r="G10" s="224">
        <f>IF($R10=1,,VLOOKUP($D10,'1-2'!$D$4:$L$103,4))</f>
        <v>80000</v>
      </c>
      <c r="H10" s="315">
        <f>IF($R10=1,,VLOOKUP($D10,'1-2'!$D$4:$L$103,5))</f>
        <v>1</v>
      </c>
      <c r="I10" s="315">
        <f>IF($R10=1,,VLOOKUP($D10,'1-2'!$D$4:$L$103,6))</f>
        <v>1</v>
      </c>
      <c r="J10" s="316">
        <f>IF($R10=1,,VLOOKUP($D10,'1-2'!$D$4:$L$103,7))</f>
        <v>80000</v>
      </c>
      <c r="K10" s="317" t="str">
        <f t="shared" si="5"/>
        <v>授業アンケート業務委託料</v>
      </c>
      <c r="L10" s="318">
        <v>48060</v>
      </c>
      <c r="M10" s="319">
        <f t="shared" si="6"/>
        <v>1</v>
      </c>
      <c r="N10" s="319">
        <f t="shared" si="6"/>
        <v>1</v>
      </c>
      <c r="O10" s="308">
        <f t="shared" si="2"/>
        <v>48060</v>
      </c>
      <c r="P10" s="309">
        <f>IF($R10=1,"",VLOOKUP($D10,'1-2'!$D$4:$L$103,8))</f>
        <v>0</v>
      </c>
      <c r="Q10" s="310">
        <f>IF($R10=1,"",VLOOKUP($D10,'1-2'!$D$4:$L$103,9))</f>
        <v>0</v>
      </c>
      <c r="R10" s="25">
        <f>IF(ISNA(MATCH($D10,'随時②-2'!$D$4:$D$18,0)),0,1)</f>
        <v>0</v>
      </c>
      <c r="S10" s="63">
        <f t="shared" si="1"/>
      </c>
      <c r="T10" s="63">
        <f t="shared" si="3"/>
      </c>
      <c r="U10" s="5">
        <f t="shared" si="4"/>
        <v>6</v>
      </c>
      <c r="V10" s="5" t="s">
        <v>159</v>
      </c>
      <c r="W10" s="5">
        <v>9</v>
      </c>
    </row>
    <row r="11" spans="1:23" ht="13.5" customHeight="1">
      <c r="A11" s="311">
        <f>'1-2'!A11</f>
        <v>0</v>
      </c>
      <c r="B11" s="312" t="str">
        <f>'1-2'!B11</f>
        <v>2-1-(1)</v>
      </c>
      <c r="C11" s="472" t="str">
        <f>'1-2'!C11</f>
        <v>八尾高スタンダードの見える化</v>
      </c>
      <c r="D11" s="262">
        <v>8</v>
      </c>
      <c r="E11" s="313" t="str">
        <f>IF($R11=1,"",VLOOKUP($D11,'1-2'!$D$4:$L$103,2))</f>
        <v>消耗需用費</v>
      </c>
      <c r="F11" s="314" t="str">
        <f>IF($R11=1,"取消し",VLOOKUP($D11,'1-2'!$D$4:$L$103,3))</f>
        <v>広報資料印刷マスター・インク代</v>
      </c>
      <c r="G11" s="224">
        <f>IF($R11=1,,VLOOKUP($D11,'1-2'!$D$4:$L$103,4))</f>
        <v>152870</v>
      </c>
      <c r="H11" s="315">
        <f>IF($R11=1,,VLOOKUP($D11,'1-2'!$D$4:$L$103,5))</f>
        <v>1</v>
      </c>
      <c r="I11" s="315">
        <f>IF($R11=1,,VLOOKUP($D11,'1-2'!$D$4:$L$103,6))</f>
        <v>1</v>
      </c>
      <c r="J11" s="316">
        <f>IF($R11=1,,VLOOKUP($D11,'1-2'!$D$4:$L$103,7))</f>
        <v>152870</v>
      </c>
      <c r="K11" s="317" t="str">
        <f t="shared" si="5"/>
        <v>広報資料印刷マスター・インク代</v>
      </c>
      <c r="L11" s="318">
        <v>113720</v>
      </c>
      <c r="M11" s="319">
        <f aca="true" t="shared" si="7" ref="M11:M74">H11</f>
        <v>1</v>
      </c>
      <c r="N11" s="319">
        <f aca="true" t="shared" si="8" ref="N11:N74">I11</f>
        <v>1</v>
      </c>
      <c r="O11" s="308">
        <f t="shared" si="2"/>
        <v>113720</v>
      </c>
      <c r="P11" s="309">
        <f>IF($R11=1,"",VLOOKUP($D11,'1-2'!$D$4:$L$103,8))</f>
        <v>0</v>
      </c>
      <c r="Q11" s="310">
        <f>IF($R11=1,"",VLOOKUP($D11,'1-2'!$D$4:$L$103,9))</f>
        <v>0</v>
      </c>
      <c r="R11" s="25">
        <f>IF(ISNA(MATCH($D11,'随時②-2'!$D$4:$D$18,0)),0,1)</f>
        <v>0</v>
      </c>
      <c r="S11" s="63">
        <f t="shared" si="1"/>
      </c>
      <c r="T11" s="63">
        <f t="shared" si="3"/>
      </c>
      <c r="U11" s="5">
        <f t="shared" si="4"/>
        <v>7</v>
      </c>
      <c r="V11" s="5" t="s">
        <v>156</v>
      </c>
      <c r="W11" s="5">
        <v>1</v>
      </c>
    </row>
    <row r="12" spans="1:23" ht="13.5" customHeight="1">
      <c r="A12" s="311">
        <f>'1-2'!A12</f>
        <v>0</v>
      </c>
      <c r="B12" s="312" t="str">
        <f>'1-2'!B12</f>
        <v>2-1-(1)</v>
      </c>
      <c r="C12" s="472" t="str">
        <f>'1-2'!C12</f>
        <v>八尾高スタンダードの見える化</v>
      </c>
      <c r="D12" s="262">
        <v>9</v>
      </c>
      <c r="E12" s="313" t="str">
        <f>IF($R12=1,"",VLOOKUP($D12,'1-2'!$D$4:$L$103,2))</f>
        <v>消耗需用費</v>
      </c>
      <c r="F12" s="314" t="str">
        <f>IF($R12=1,"取消し",VLOOKUP($D12,'1-2'!$D$4:$L$103,3))</f>
        <v>府人権教育研究協議会研究集会（資料代）</v>
      </c>
      <c r="G12" s="224">
        <f>IF($R12=1,,VLOOKUP($D12,'1-2'!$D$4:$L$103,4))</f>
        <v>2000</v>
      </c>
      <c r="H12" s="315">
        <f>IF($R12=1,,VLOOKUP($D12,'1-2'!$D$4:$L$103,5))</f>
        <v>5</v>
      </c>
      <c r="I12" s="315">
        <f>IF($R12=1,,VLOOKUP($D12,'1-2'!$D$4:$L$103,6))</f>
        <v>1</v>
      </c>
      <c r="J12" s="316">
        <f>IF($R12=1,,VLOOKUP($D12,'1-2'!$D$4:$L$103,7))</f>
        <v>10000</v>
      </c>
      <c r="K12" s="317" t="str">
        <f t="shared" si="5"/>
        <v>府人権教育研究協議会研究集会（資料代）</v>
      </c>
      <c r="L12" s="318">
        <f aca="true" t="shared" si="9" ref="L12:L74">G12</f>
        <v>2000</v>
      </c>
      <c r="M12" s="319">
        <v>3</v>
      </c>
      <c r="N12" s="319">
        <f t="shared" si="8"/>
        <v>1</v>
      </c>
      <c r="O12" s="308">
        <f t="shared" si="2"/>
        <v>6000</v>
      </c>
      <c r="P12" s="309">
        <f>IF($R12=1,"",VLOOKUP($D12,'1-2'!$D$4:$L$103,8))</f>
        <v>0</v>
      </c>
      <c r="Q12" s="310">
        <f>IF($R12=1,"",VLOOKUP($D12,'1-2'!$D$4:$L$103,9))</f>
        <v>0</v>
      </c>
      <c r="R12" s="25">
        <f>IF(ISNA(MATCH($D12,'随時②-2'!$D$4:$D$18,0)),0,1)</f>
        <v>0</v>
      </c>
      <c r="S12" s="63">
        <f t="shared" si="1"/>
      </c>
      <c r="T12" s="63">
        <f t="shared" si="3"/>
      </c>
      <c r="U12" s="5">
        <f t="shared" si="4"/>
        <v>7</v>
      </c>
      <c r="V12" s="5" t="s">
        <v>157</v>
      </c>
      <c r="W12" s="5">
        <v>5</v>
      </c>
    </row>
    <row r="13" spans="1:23" ht="13.5" customHeight="1">
      <c r="A13" s="311">
        <f>'1-2'!A13</f>
        <v>0</v>
      </c>
      <c r="B13" s="312" t="str">
        <f>'1-2'!B13</f>
        <v>2-1-(1)</v>
      </c>
      <c r="C13" s="472" t="str">
        <f>'1-2'!C13</f>
        <v>八尾高スタンダードの見える化</v>
      </c>
      <c r="D13" s="272">
        <v>10</v>
      </c>
      <c r="E13" s="313" t="str">
        <f>IF($R13=1,"",VLOOKUP($D13,'1-2'!$D$4:$L$103,2))</f>
        <v>消耗需用費</v>
      </c>
      <c r="F13" s="314" t="str">
        <f>IF($R13=1,"取消し",VLOOKUP($D13,'1-2'!$D$4:$L$103,3))</f>
        <v>府在日外国人教育研究協議会研究集会（資料代）</v>
      </c>
      <c r="G13" s="224">
        <f>IF($R13=1,,VLOOKUP($D13,'1-2'!$D$4:$L$103,4))</f>
        <v>2000</v>
      </c>
      <c r="H13" s="315">
        <f>IF($R13=1,,VLOOKUP($D13,'1-2'!$D$4:$L$103,5))</f>
        <v>1</v>
      </c>
      <c r="I13" s="315">
        <f>IF($R13=1,,VLOOKUP($D13,'1-2'!$D$4:$L$103,6))</f>
        <v>1</v>
      </c>
      <c r="J13" s="316">
        <f>IF($R13=1,,VLOOKUP($D13,'1-2'!$D$4:$L$103,7))</f>
        <v>2000</v>
      </c>
      <c r="K13" s="317" t="str">
        <f t="shared" si="5"/>
        <v>府在日外国人教育研究協議会研究集会（資料代）</v>
      </c>
      <c r="L13" s="318"/>
      <c r="M13" s="319"/>
      <c r="N13" s="319">
        <f t="shared" si="8"/>
        <v>1</v>
      </c>
      <c r="O13" s="308">
        <f t="shared" si="2"/>
        <v>0</v>
      </c>
      <c r="P13" s="309">
        <f>IF($R13=1,"",VLOOKUP($D13,'1-2'!$D$4:$L$103,8))</f>
        <v>0</v>
      </c>
      <c r="Q13" s="310">
        <f>IF($R13=1,"",VLOOKUP($D13,'1-2'!$D$4:$L$103,9))</f>
        <v>0</v>
      </c>
      <c r="R13" s="25">
        <f>IF(ISNA(MATCH($D13,'随時②-2'!$D$4:$D$18,0)),0,1)</f>
        <v>0</v>
      </c>
      <c r="S13" s="63">
        <f t="shared" si="1"/>
      </c>
      <c r="T13" s="63">
        <f t="shared" si="3"/>
      </c>
      <c r="U13" s="5">
        <f t="shared" si="4"/>
        <v>7</v>
      </c>
      <c r="V13" s="5" t="s">
        <v>158</v>
      </c>
      <c r="W13" s="5">
        <v>2</v>
      </c>
    </row>
    <row r="14" spans="1:21" ht="13.5" customHeight="1">
      <c r="A14" s="311">
        <f>'1-2'!A14</f>
        <v>0</v>
      </c>
      <c r="B14" s="312" t="str">
        <f>'1-2'!B14</f>
        <v>2-1-(1)</v>
      </c>
      <c r="C14" s="472" t="str">
        <f>'1-2'!C14</f>
        <v>八尾高スタンダードの見える化</v>
      </c>
      <c r="D14" s="253">
        <v>11</v>
      </c>
      <c r="E14" s="313" t="str">
        <f>IF($R14=1,"",VLOOKUP($D14,'1-2'!$D$4:$L$103,2))</f>
        <v>消耗需用費</v>
      </c>
      <c r="F14" s="314" t="str">
        <f>IF($R14=1,"取消し",VLOOKUP($D14,'1-2'!$D$4:$L$103,3))</f>
        <v>カシオキーボード（音楽科用）</v>
      </c>
      <c r="G14" s="224">
        <f>IF($R14=1,,VLOOKUP($D14,'1-2'!$D$4:$L$103,4))</f>
        <v>15000</v>
      </c>
      <c r="H14" s="315">
        <f>IF($R14=1,,VLOOKUP($D14,'1-2'!$D$4:$L$103,5))</f>
        <v>4</v>
      </c>
      <c r="I14" s="315">
        <f>IF($R14=1,,VLOOKUP($D14,'1-2'!$D$4:$L$103,6))</f>
        <v>1</v>
      </c>
      <c r="J14" s="316">
        <f>IF($R14=1,,VLOOKUP($D14,'1-2'!$D$4:$L$103,7))</f>
        <v>60000</v>
      </c>
      <c r="K14" s="317" t="str">
        <f t="shared" si="5"/>
        <v>カシオキーボード（音楽科用）</v>
      </c>
      <c r="L14" s="318">
        <v>14040</v>
      </c>
      <c r="M14" s="319">
        <f t="shared" si="7"/>
        <v>4</v>
      </c>
      <c r="N14" s="319">
        <f t="shared" si="8"/>
        <v>1</v>
      </c>
      <c r="O14" s="308">
        <f t="shared" si="2"/>
        <v>56160</v>
      </c>
      <c r="P14" s="309">
        <f>IF($R14=1,"",VLOOKUP($D14,'1-2'!$D$4:$L$103,8))</f>
        <v>0</v>
      </c>
      <c r="Q14" s="310">
        <f>IF($R14=1,"",VLOOKUP($D14,'1-2'!$D$4:$L$103,9))</f>
        <v>0</v>
      </c>
      <c r="R14" s="25">
        <f>IF(ISNA(MATCH($D14,'随時②-2'!$D$4:$D$18,0)),0,1)</f>
        <v>0</v>
      </c>
      <c r="S14" s="63">
        <f t="shared" si="1"/>
      </c>
      <c r="T14" s="63">
        <f t="shared" si="3"/>
      </c>
      <c r="U14" s="5">
        <f t="shared" si="4"/>
        <v>7</v>
      </c>
    </row>
    <row r="15" spans="1:21" ht="13.5" customHeight="1">
      <c r="A15" s="311">
        <f>'1-2'!A15</f>
        <v>0</v>
      </c>
      <c r="B15" s="312" t="str">
        <f>'1-2'!B15</f>
        <v>2-1-(1)</v>
      </c>
      <c r="C15" s="472" t="str">
        <f>'1-2'!C15</f>
        <v>八尾高スタンダードの見える化</v>
      </c>
      <c r="D15" s="253">
        <v>12</v>
      </c>
      <c r="E15" s="313" t="str">
        <f>IF($R15=1,"",VLOOKUP($D15,'1-2'!$D$4:$L$103,2))</f>
        <v>消耗需用費</v>
      </c>
      <c r="F15" s="314" t="str">
        <f>IF($R15=1,"取消し",VLOOKUP($D15,'1-2'!$D$4:$L$103,3))</f>
        <v>「進路の手引き」作成費</v>
      </c>
      <c r="G15" s="224">
        <f>IF($R15=1,,VLOOKUP($D15,'1-2'!$D$4:$L$103,4))</f>
        <v>180</v>
      </c>
      <c r="H15" s="315">
        <f>IF($R15=1,,VLOOKUP($D15,'1-2'!$D$4:$L$103,5))</f>
        <v>1100</v>
      </c>
      <c r="I15" s="315">
        <f>IF($R15=1,,VLOOKUP($D15,'1-2'!$D$4:$L$103,6))</f>
        <v>1</v>
      </c>
      <c r="J15" s="316">
        <f>IF($R15=1,,VLOOKUP($D15,'1-2'!$D$4:$L$103,7))</f>
        <v>198000</v>
      </c>
      <c r="K15" s="317" t="str">
        <f t="shared" si="5"/>
        <v>「進路の手引き」作成費</v>
      </c>
      <c r="L15" s="318">
        <v>137808</v>
      </c>
      <c r="M15" s="319">
        <v>1</v>
      </c>
      <c r="N15" s="319">
        <f t="shared" si="8"/>
        <v>1</v>
      </c>
      <c r="O15" s="308">
        <f t="shared" si="2"/>
        <v>137808</v>
      </c>
      <c r="P15" s="309">
        <f>IF($R15=1,"",VLOOKUP($D15,'1-2'!$D$4:$L$103,8))</f>
        <v>0</v>
      </c>
      <c r="Q15" s="310">
        <f>IF($R15=1,"",VLOOKUP($D15,'1-2'!$D$4:$L$103,9))</f>
        <v>0</v>
      </c>
      <c r="R15" s="25">
        <f>IF(ISNA(MATCH($D15,'随時②-2'!$D$4:$D$18,0)),0,1)</f>
        <v>0</v>
      </c>
      <c r="S15" s="63">
        <f t="shared" si="1"/>
      </c>
      <c r="T15" s="63">
        <f t="shared" si="3"/>
      </c>
      <c r="U15" s="5">
        <f t="shared" si="4"/>
        <v>7</v>
      </c>
    </row>
    <row r="16" spans="1:21" ht="13.5" customHeight="1">
      <c r="A16" s="311">
        <f>'1-2'!A16</f>
        <v>0</v>
      </c>
      <c r="B16" s="312">
        <f>'1-2'!B16</f>
        <v>0</v>
      </c>
      <c r="C16" s="472">
        <f>'1-2'!C16</f>
        <v>0</v>
      </c>
      <c r="D16" s="253">
        <v>13</v>
      </c>
      <c r="E16" s="313">
        <f>IF($R16=1,"",VLOOKUP($D16,'1-2'!$D$4:$L$103,2))</f>
        <v>0</v>
      </c>
      <c r="F16" s="314">
        <f>IF($R16=1,"取消し",VLOOKUP($D16,'1-2'!$D$4:$L$103,3))</f>
        <v>0</v>
      </c>
      <c r="G16" s="224">
        <f>IF($R16=1,,VLOOKUP($D16,'1-2'!$D$4:$L$103,4))</f>
        <v>0</v>
      </c>
      <c r="H16" s="315">
        <f>IF($R16=1,,VLOOKUP($D16,'1-2'!$D$4:$L$103,5))</f>
        <v>0</v>
      </c>
      <c r="I16" s="315">
        <f>IF($R16=1,,VLOOKUP($D16,'1-2'!$D$4:$L$103,6))</f>
        <v>0</v>
      </c>
      <c r="J16" s="316">
        <f>IF($R16=1,,VLOOKUP($D16,'1-2'!$D$4:$L$103,7))</f>
        <v>0</v>
      </c>
      <c r="K16" s="317">
        <f t="shared" si="5"/>
        <v>0</v>
      </c>
      <c r="L16" s="318">
        <f t="shared" si="9"/>
        <v>0</v>
      </c>
      <c r="M16" s="319">
        <f t="shared" si="7"/>
        <v>0</v>
      </c>
      <c r="N16" s="319">
        <f t="shared" si="8"/>
        <v>0</v>
      </c>
      <c r="O16" s="308">
        <f t="shared" si="2"/>
        <v>0</v>
      </c>
      <c r="P16" s="309">
        <f>IF($R16=1,"",VLOOKUP($D16,'1-2'!$D$4:$L$103,8))</f>
        <v>0</v>
      </c>
      <c r="Q16" s="310">
        <f>IF($R16=1,"",VLOOKUP($D16,'1-2'!$D$4:$L$103,9))</f>
        <v>0</v>
      </c>
      <c r="R16" s="25">
        <f>IF(ISNA(MATCH($D16,'随時②-2'!$D$4:$D$18,0)),0,1)</f>
        <v>0</v>
      </c>
      <c r="S16" s="63">
        <f t="shared" si="1"/>
      </c>
      <c r="T16" s="63">
        <f t="shared" si="3"/>
      </c>
      <c r="U16" s="5">
        <f t="shared" si="4"/>
      </c>
    </row>
    <row r="17" spans="1:21" ht="13.5" customHeight="1">
      <c r="A17" s="311">
        <f>'1-2'!A17</f>
        <v>0</v>
      </c>
      <c r="B17" s="312">
        <f>'1-2'!B17</f>
        <v>0</v>
      </c>
      <c r="C17" s="472">
        <f>'1-2'!C17</f>
        <v>0</v>
      </c>
      <c r="D17" s="253">
        <v>14</v>
      </c>
      <c r="E17" s="313">
        <f>IF($R17=1,"",VLOOKUP($D17,'1-2'!$D$4:$L$103,2))</f>
        <v>0</v>
      </c>
      <c r="F17" s="314">
        <f>IF($R17=1,"取消し",VLOOKUP($D17,'1-2'!$D$4:$L$103,3))</f>
        <v>0</v>
      </c>
      <c r="G17" s="224">
        <f>IF($R17=1,,VLOOKUP($D17,'1-2'!$D$4:$L$103,4))</f>
        <v>0</v>
      </c>
      <c r="H17" s="315">
        <f>IF($R17=1,,VLOOKUP($D17,'1-2'!$D$4:$L$103,5))</f>
        <v>0</v>
      </c>
      <c r="I17" s="315">
        <f>IF($R17=1,,VLOOKUP($D17,'1-2'!$D$4:$L$103,6))</f>
        <v>0</v>
      </c>
      <c r="J17" s="316">
        <f>IF($R17=1,,VLOOKUP($D17,'1-2'!$D$4:$L$103,7))</f>
        <v>0</v>
      </c>
      <c r="K17" s="317">
        <f t="shared" si="5"/>
        <v>0</v>
      </c>
      <c r="L17" s="318">
        <f t="shared" si="9"/>
        <v>0</v>
      </c>
      <c r="M17" s="319">
        <f t="shared" si="7"/>
        <v>0</v>
      </c>
      <c r="N17" s="319">
        <f t="shared" si="8"/>
        <v>0</v>
      </c>
      <c r="O17" s="308">
        <f t="shared" si="2"/>
        <v>0</v>
      </c>
      <c r="P17" s="309">
        <f>IF($R17=1,"",VLOOKUP($D17,'1-2'!$D$4:$L$103,8))</f>
        <v>0</v>
      </c>
      <c r="Q17" s="310">
        <f>IF($R17=1,"",VLOOKUP($D17,'1-2'!$D$4:$L$103,9))</f>
        <v>0</v>
      </c>
      <c r="R17" s="25">
        <f>IF(ISNA(MATCH($D17,'随時②-2'!$D$4:$D$18,0)),0,1)</f>
        <v>0</v>
      </c>
      <c r="S17" s="63">
        <f t="shared" si="1"/>
      </c>
      <c r="T17" s="63">
        <f t="shared" si="3"/>
      </c>
      <c r="U17" s="5">
        <f t="shared" si="4"/>
      </c>
    </row>
    <row r="18" spans="1:21" ht="13.5" customHeight="1">
      <c r="A18" s="311">
        <f>'1-2'!A18</f>
        <v>0</v>
      </c>
      <c r="B18" s="312">
        <f>'1-2'!B18</f>
        <v>0</v>
      </c>
      <c r="C18" s="472">
        <f>'1-2'!C18</f>
        <v>0</v>
      </c>
      <c r="D18" s="253">
        <v>15</v>
      </c>
      <c r="E18" s="313">
        <f>IF($R18=1,"",VLOOKUP($D18,'1-2'!$D$4:$L$103,2))</f>
        <v>0</v>
      </c>
      <c r="F18" s="314">
        <f>IF($R18=1,"取消し",VLOOKUP($D18,'1-2'!$D$4:$L$103,3))</f>
        <v>0</v>
      </c>
      <c r="G18" s="224">
        <f>IF($R18=1,,VLOOKUP($D18,'1-2'!$D$4:$L$103,4))</f>
        <v>0</v>
      </c>
      <c r="H18" s="315">
        <f>IF($R18=1,,VLOOKUP($D18,'1-2'!$D$4:$L$103,5))</f>
        <v>0</v>
      </c>
      <c r="I18" s="315">
        <f>IF($R18=1,,VLOOKUP($D18,'1-2'!$D$4:$L$103,6))</f>
        <v>0</v>
      </c>
      <c r="J18" s="316">
        <f>IF($R18=1,,VLOOKUP($D18,'1-2'!$D$4:$L$103,7))</f>
        <v>0</v>
      </c>
      <c r="K18" s="317">
        <f t="shared" si="5"/>
        <v>0</v>
      </c>
      <c r="L18" s="318">
        <f t="shared" si="9"/>
        <v>0</v>
      </c>
      <c r="M18" s="319">
        <f t="shared" si="7"/>
        <v>0</v>
      </c>
      <c r="N18" s="319">
        <f t="shared" si="8"/>
        <v>0</v>
      </c>
      <c r="O18" s="308">
        <f t="shared" si="2"/>
        <v>0</v>
      </c>
      <c r="P18" s="309">
        <f>IF($R18=1,"",VLOOKUP($D18,'1-2'!$D$4:$L$103,8))</f>
        <v>0</v>
      </c>
      <c r="Q18" s="310">
        <f>IF($R18=1,"",VLOOKUP($D18,'1-2'!$D$4:$L$103,9))</f>
        <v>0</v>
      </c>
      <c r="R18" s="25">
        <f>IF(ISNA(MATCH($D18,'随時②-2'!$D$4:$D$18,0)),0,1)</f>
        <v>0</v>
      </c>
      <c r="S18" s="63">
        <f t="shared" si="1"/>
      </c>
      <c r="T18" s="63">
        <f t="shared" si="3"/>
      </c>
      <c r="U18" s="5">
        <f t="shared" si="4"/>
      </c>
    </row>
    <row r="19" spans="1:21" ht="13.5" customHeight="1">
      <c r="A19" s="311">
        <f>'1-2'!A19</f>
        <v>0</v>
      </c>
      <c r="B19" s="312">
        <f>'1-2'!B19</f>
        <v>0</v>
      </c>
      <c r="C19" s="472">
        <f>'1-2'!C19</f>
        <v>0</v>
      </c>
      <c r="D19" s="253">
        <v>16</v>
      </c>
      <c r="E19" s="313">
        <f>IF($R19=1,"",VLOOKUP($D19,'1-2'!$D$4:$L$103,2))</f>
        <v>0</v>
      </c>
      <c r="F19" s="314">
        <f>IF($R19=1,"取消し",VLOOKUP($D19,'1-2'!$D$4:$L$103,3))</f>
        <v>0</v>
      </c>
      <c r="G19" s="224">
        <f>IF($R19=1,,VLOOKUP($D19,'1-2'!$D$4:$L$103,4))</f>
        <v>0</v>
      </c>
      <c r="H19" s="315">
        <f>IF($R19=1,,VLOOKUP($D19,'1-2'!$D$4:$L$103,5))</f>
        <v>0</v>
      </c>
      <c r="I19" s="315">
        <f>IF($R19=1,,VLOOKUP($D19,'1-2'!$D$4:$L$103,6))</f>
        <v>0</v>
      </c>
      <c r="J19" s="316">
        <f>IF($R19=1,,VLOOKUP($D19,'1-2'!$D$4:$L$103,7))</f>
        <v>0</v>
      </c>
      <c r="K19" s="317">
        <f t="shared" si="5"/>
        <v>0</v>
      </c>
      <c r="L19" s="318">
        <f t="shared" si="9"/>
        <v>0</v>
      </c>
      <c r="M19" s="319">
        <f t="shared" si="7"/>
        <v>0</v>
      </c>
      <c r="N19" s="319">
        <f t="shared" si="8"/>
        <v>0</v>
      </c>
      <c r="O19" s="308">
        <f t="shared" si="2"/>
        <v>0</v>
      </c>
      <c r="P19" s="309">
        <f>IF($R19=1,"",VLOOKUP($D19,'1-2'!$D$4:$L$103,8))</f>
        <v>0</v>
      </c>
      <c r="Q19" s="310">
        <f>IF($R19=1,"",VLOOKUP($D19,'1-2'!$D$4:$L$103,9))</f>
        <v>0</v>
      </c>
      <c r="R19" s="25">
        <f>IF(ISNA(MATCH($D19,'随時②-2'!$D$4:$D$18,0)),0,1)</f>
        <v>0</v>
      </c>
      <c r="S19" s="63">
        <f t="shared" si="1"/>
      </c>
      <c r="T19" s="63">
        <f t="shared" si="3"/>
      </c>
      <c r="U19" s="5">
        <f t="shared" si="4"/>
      </c>
    </row>
    <row r="20" spans="1:21" ht="13.5" customHeight="1">
      <c r="A20" s="311">
        <f>'1-2'!A20</f>
        <v>0</v>
      </c>
      <c r="B20" s="312">
        <f>'1-2'!B20</f>
        <v>0</v>
      </c>
      <c r="C20" s="472">
        <f>'1-2'!C20</f>
        <v>0</v>
      </c>
      <c r="D20" s="253">
        <v>17</v>
      </c>
      <c r="E20" s="313">
        <f>IF($R20=1,"",VLOOKUP($D20,'1-2'!$D$4:$L$103,2))</f>
        <v>0</v>
      </c>
      <c r="F20" s="314">
        <f>IF($R20=1,"取消し",VLOOKUP($D20,'1-2'!$D$4:$L$103,3))</f>
        <v>0</v>
      </c>
      <c r="G20" s="224">
        <f>IF($R20=1,,VLOOKUP($D20,'1-2'!$D$4:$L$103,4))</f>
        <v>0</v>
      </c>
      <c r="H20" s="315">
        <f>IF($R20=1,,VLOOKUP($D20,'1-2'!$D$4:$L$103,5))</f>
        <v>0</v>
      </c>
      <c r="I20" s="315">
        <f>IF($R20=1,,VLOOKUP($D20,'1-2'!$D$4:$L$103,6))</f>
        <v>0</v>
      </c>
      <c r="J20" s="316">
        <f>IF($R20=1,,VLOOKUP($D20,'1-2'!$D$4:$L$103,7))</f>
        <v>0</v>
      </c>
      <c r="K20" s="317">
        <f t="shared" si="5"/>
        <v>0</v>
      </c>
      <c r="L20" s="318">
        <f t="shared" si="9"/>
        <v>0</v>
      </c>
      <c r="M20" s="319">
        <f t="shared" si="7"/>
        <v>0</v>
      </c>
      <c r="N20" s="319">
        <f t="shared" si="8"/>
        <v>0</v>
      </c>
      <c r="O20" s="308">
        <f t="shared" si="2"/>
        <v>0</v>
      </c>
      <c r="P20" s="309">
        <f>IF($R20=1,"",VLOOKUP($D20,'1-2'!$D$4:$L$103,8))</f>
        <v>0</v>
      </c>
      <c r="Q20" s="310">
        <f>IF($R20=1,"",VLOOKUP($D20,'1-2'!$D$4:$L$103,9))</f>
        <v>0</v>
      </c>
      <c r="R20" s="25">
        <f>IF(ISNA(MATCH($D20,'随時②-2'!$D$4:$D$18,0)),0,1)</f>
        <v>0</v>
      </c>
      <c r="S20" s="63">
        <f t="shared" si="1"/>
      </c>
      <c r="T20" s="63">
        <f t="shared" si="3"/>
      </c>
      <c r="U20" s="5">
        <f t="shared" si="4"/>
      </c>
    </row>
    <row r="21" spans="1:21" ht="13.5" customHeight="1">
      <c r="A21" s="311">
        <f>'1-2'!A21</f>
        <v>0</v>
      </c>
      <c r="B21" s="312">
        <f>'1-2'!B21</f>
        <v>0</v>
      </c>
      <c r="C21" s="472">
        <f>'1-2'!C21</f>
        <v>0</v>
      </c>
      <c r="D21" s="253">
        <v>18</v>
      </c>
      <c r="E21" s="313">
        <f>IF($R21=1,"",VLOOKUP($D21,'1-2'!$D$4:$L$103,2))</f>
        <v>0</v>
      </c>
      <c r="F21" s="314">
        <f>IF($R21=1,"取消し",VLOOKUP($D21,'1-2'!$D$4:$L$103,3))</f>
        <v>0</v>
      </c>
      <c r="G21" s="224">
        <f>IF($R21=1,,VLOOKUP($D21,'1-2'!$D$4:$L$103,4))</f>
        <v>0</v>
      </c>
      <c r="H21" s="315">
        <f>IF($R21=1,,VLOOKUP($D21,'1-2'!$D$4:$L$103,5))</f>
        <v>0</v>
      </c>
      <c r="I21" s="315">
        <f>IF($R21=1,,VLOOKUP($D21,'1-2'!$D$4:$L$103,6))</f>
        <v>0</v>
      </c>
      <c r="J21" s="316">
        <f>IF($R21=1,,VLOOKUP($D21,'1-2'!$D$4:$L$103,7))</f>
        <v>0</v>
      </c>
      <c r="K21" s="317">
        <f t="shared" si="5"/>
        <v>0</v>
      </c>
      <c r="L21" s="318">
        <f t="shared" si="9"/>
        <v>0</v>
      </c>
      <c r="M21" s="319">
        <f t="shared" si="7"/>
        <v>0</v>
      </c>
      <c r="N21" s="319">
        <f t="shared" si="8"/>
        <v>0</v>
      </c>
      <c r="O21" s="308">
        <f t="shared" si="2"/>
        <v>0</v>
      </c>
      <c r="P21" s="309">
        <f>IF($R21=1,"",VLOOKUP($D21,'1-2'!$D$4:$L$103,8))</f>
        <v>0</v>
      </c>
      <c r="Q21" s="310">
        <f>IF($R21=1,"",VLOOKUP($D21,'1-2'!$D$4:$L$103,9))</f>
        <v>0</v>
      </c>
      <c r="R21" s="25">
        <f>IF(ISNA(MATCH($D21,'随時②-2'!$D$4:$D$18,0)),0,1)</f>
        <v>0</v>
      </c>
      <c r="S21" s="63">
        <f t="shared" si="1"/>
      </c>
      <c r="T21" s="63">
        <f t="shared" si="3"/>
      </c>
      <c r="U21" s="5">
        <f t="shared" si="4"/>
      </c>
    </row>
    <row r="22" spans="1:21" ht="13.5" customHeight="1">
      <c r="A22" s="311">
        <f>'1-2'!A22</f>
        <v>0</v>
      </c>
      <c r="B22" s="312">
        <f>'1-2'!B22</f>
        <v>0</v>
      </c>
      <c r="C22" s="472">
        <f>'1-2'!C22</f>
        <v>0</v>
      </c>
      <c r="D22" s="253">
        <v>19</v>
      </c>
      <c r="E22" s="313">
        <f>IF($R22=1,"",VLOOKUP($D22,'1-2'!$D$4:$L$103,2))</f>
        <v>0</v>
      </c>
      <c r="F22" s="314">
        <f>IF($R22=1,"取消し",VLOOKUP($D22,'1-2'!$D$4:$L$103,3))</f>
        <v>0</v>
      </c>
      <c r="G22" s="224">
        <f>IF($R22=1,,VLOOKUP($D22,'1-2'!$D$4:$L$103,4))</f>
        <v>0</v>
      </c>
      <c r="H22" s="315">
        <f>IF($R22=1,,VLOOKUP($D22,'1-2'!$D$4:$L$103,5))</f>
        <v>0</v>
      </c>
      <c r="I22" s="315">
        <f>IF($R22=1,,VLOOKUP($D22,'1-2'!$D$4:$L$103,6))</f>
        <v>0</v>
      </c>
      <c r="J22" s="316">
        <f>IF($R22=1,,VLOOKUP($D22,'1-2'!$D$4:$L$103,7))</f>
        <v>0</v>
      </c>
      <c r="K22" s="317">
        <f t="shared" si="5"/>
        <v>0</v>
      </c>
      <c r="L22" s="318">
        <f t="shared" si="9"/>
        <v>0</v>
      </c>
      <c r="M22" s="319">
        <f t="shared" si="7"/>
        <v>0</v>
      </c>
      <c r="N22" s="319">
        <f t="shared" si="8"/>
        <v>0</v>
      </c>
      <c r="O22" s="308">
        <f t="shared" si="2"/>
        <v>0</v>
      </c>
      <c r="P22" s="309">
        <f>IF($R22=1,"",VLOOKUP($D22,'1-2'!$D$4:$L$103,8))</f>
        <v>0</v>
      </c>
      <c r="Q22" s="310">
        <f>IF($R22=1,"",VLOOKUP($D22,'1-2'!$D$4:$L$103,9))</f>
        <v>0</v>
      </c>
      <c r="R22" s="25">
        <f>IF(ISNA(MATCH($D22,'随時②-2'!$D$4:$D$18,0)),0,1)</f>
        <v>0</v>
      </c>
      <c r="S22" s="63">
        <f t="shared" si="1"/>
      </c>
      <c r="T22" s="63">
        <f t="shared" si="3"/>
      </c>
      <c r="U22" s="5">
        <f t="shared" si="4"/>
      </c>
    </row>
    <row r="23" spans="1:21" ht="13.5" customHeight="1">
      <c r="A23" s="311">
        <f>'1-2'!A23</f>
        <v>0</v>
      </c>
      <c r="B23" s="312">
        <f>'1-2'!B23</f>
        <v>0</v>
      </c>
      <c r="C23" s="472">
        <f>'1-2'!C23</f>
        <v>0</v>
      </c>
      <c r="D23" s="253">
        <v>20</v>
      </c>
      <c r="E23" s="313">
        <f>IF($R23=1,"",VLOOKUP($D23,'1-2'!$D$4:$L$103,2))</f>
        <v>0</v>
      </c>
      <c r="F23" s="314">
        <f>IF($R23=1,"取消し",VLOOKUP($D23,'1-2'!$D$4:$L$103,3))</f>
        <v>0</v>
      </c>
      <c r="G23" s="224">
        <f>IF($R23=1,,VLOOKUP($D23,'1-2'!$D$4:$L$103,4))</f>
        <v>0</v>
      </c>
      <c r="H23" s="315">
        <f>IF($R23=1,,VLOOKUP($D23,'1-2'!$D$4:$L$103,5))</f>
        <v>0</v>
      </c>
      <c r="I23" s="315">
        <f>IF($R23=1,,VLOOKUP($D23,'1-2'!$D$4:$L$103,6))</f>
        <v>0</v>
      </c>
      <c r="J23" s="316">
        <f>IF($R23=1,,VLOOKUP($D23,'1-2'!$D$4:$L$103,7))</f>
        <v>0</v>
      </c>
      <c r="K23" s="317">
        <f t="shared" si="5"/>
        <v>0</v>
      </c>
      <c r="L23" s="318">
        <f t="shared" si="9"/>
        <v>0</v>
      </c>
      <c r="M23" s="319">
        <f t="shared" si="7"/>
        <v>0</v>
      </c>
      <c r="N23" s="319">
        <f t="shared" si="8"/>
        <v>0</v>
      </c>
      <c r="O23" s="308">
        <f t="shared" si="2"/>
        <v>0</v>
      </c>
      <c r="P23" s="309">
        <f>IF($R23=1,"",VLOOKUP($D23,'1-2'!$D$4:$L$103,8))</f>
        <v>0</v>
      </c>
      <c r="Q23" s="310">
        <f>IF($R23=1,"",VLOOKUP($D23,'1-2'!$D$4:$L$103,9))</f>
        <v>0</v>
      </c>
      <c r="R23" s="25">
        <f>IF(ISNA(MATCH($D23,'随時②-2'!$D$4:$D$18,0)),0,1)</f>
        <v>0</v>
      </c>
      <c r="S23" s="63">
        <f t="shared" si="1"/>
      </c>
      <c r="T23" s="63">
        <f t="shared" si="3"/>
      </c>
      <c r="U23" s="5">
        <f t="shared" si="4"/>
      </c>
    </row>
    <row r="24" spans="1:21" ht="13.5" customHeight="1">
      <c r="A24" s="311">
        <f>'1-2'!A24</f>
        <v>0</v>
      </c>
      <c r="B24" s="312">
        <f>'1-2'!B24</f>
        <v>0</v>
      </c>
      <c r="C24" s="472">
        <f>'1-2'!C24</f>
        <v>0</v>
      </c>
      <c r="D24" s="253">
        <v>21</v>
      </c>
      <c r="E24" s="313">
        <f>IF($R24=1,"",VLOOKUP($D24,'1-2'!$D$4:$L$103,2))</f>
        <v>0</v>
      </c>
      <c r="F24" s="314">
        <f>IF($R24=1,"取消し",VLOOKUP($D24,'1-2'!$D$4:$L$103,3))</f>
        <v>0</v>
      </c>
      <c r="G24" s="224">
        <f>IF($R24=1,,VLOOKUP($D24,'1-2'!$D$4:$L$103,4))</f>
        <v>0</v>
      </c>
      <c r="H24" s="315">
        <f>IF($R24=1,,VLOOKUP($D24,'1-2'!$D$4:$L$103,5))</f>
        <v>0</v>
      </c>
      <c r="I24" s="315">
        <f>IF($R24=1,,VLOOKUP($D24,'1-2'!$D$4:$L$103,6))</f>
        <v>0</v>
      </c>
      <c r="J24" s="316">
        <f>IF($R24=1,,VLOOKUP($D24,'1-2'!$D$4:$L$103,7))</f>
        <v>0</v>
      </c>
      <c r="K24" s="317">
        <f t="shared" si="5"/>
        <v>0</v>
      </c>
      <c r="L24" s="318">
        <f t="shared" si="9"/>
        <v>0</v>
      </c>
      <c r="M24" s="319">
        <f t="shared" si="7"/>
        <v>0</v>
      </c>
      <c r="N24" s="319">
        <f t="shared" si="8"/>
        <v>0</v>
      </c>
      <c r="O24" s="308">
        <f t="shared" si="2"/>
        <v>0</v>
      </c>
      <c r="P24" s="309">
        <f>IF($R24=1,"",VLOOKUP($D24,'1-2'!$D$4:$L$103,8))</f>
        <v>0</v>
      </c>
      <c r="Q24" s="310">
        <f>IF($R24=1,"",VLOOKUP($D24,'1-2'!$D$4:$L$103,9))</f>
        <v>0</v>
      </c>
      <c r="R24" s="25">
        <f>IF(ISNA(MATCH($D24,'随時②-2'!$D$4:$D$18,0)),0,1)</f>
        <v>0</v>
      </c>
      <c r="S24" s="63">
        <f t="shared" si="1"/>
      </c>
      <c r="T24" s="63">
        <f t="shared" si="3"/>
      </c>
      <c r="U24" s="5">
        <f t="shared" si="4"/>
      </c>
    </row>
    <row r="25" spans="1:21" ht="13.5" customHeight="1">
      <c r="A25" s="311">
        <f>'1-2'!A25</f>
        <v>0</v>
      </c>
      <c r="B25" s="312">
        <f>'1-2'!B25</f>
        <v>0</v>
      </c>
      <c r="C25" s="472">
        <f>'1-2'!C25</f>
        <v>0</v>
      </c>
      <c r="D25" s="253">
        <v>22</v>
      </c>
      <c r="E25" s="313">
        <f>IF($R25=1,"",VLOOKUP($D25,'1-2'!$D$4:$L$103,2))</f>
        <v>0</v>
      </c>
      <c r="F25" s="314">
        <f>IF($R25=1,"取消し",VLOOKUP($D25,'1-2'!$D$4:$L$103,3))</f>
        <v>0</v>
      </c>
      <c r="G25" s="224">
        <f>IF($R25=1,,VLOOKUP($D25,'1-2'!$D$4:$L$103,4))</f>
        <v>0</v>
      </c>
      <c r="H25" s="315">
        <f>IF($R25=1,,VLOOKUP($D25,'1-2'!$D$4:$L$103,5))</f>
        <v>0</v>
      </c>
      <c r="I25" s="315">
        <f>IF($R25=1,,VLOOKUP($D25,'1-2'!$D$4:$L$103,6))</f>
        <v>0</v>
      </c>
      <c r="J25" s="316">
        <f>IF($R25=1,,VLOOKUP($D25,'1-2'!$D$4:$L$103,7))</f>
        <v>0</v>
      </c>
      <c r="K25" s="317">
        <f t="shared" si="5"/>
        <v>0</v>
      </c>
      <c r="L25" s="318">
        <f t="shared" si="9"/>
        <v>0</v>
      </c>
      <c r="M25" s="319">
        <f t="shared" si="7"/>
        <v>0</v>
      </c>
      <c r="N25" s="319">
        <f t="shared" si="8"/>
        <v>0</v>
      </c>
      <c r="O25" s="308">
        <f t="shared" si="2"/>
        <v>0</v>
      </c>
      <c r="P25" s="309">
        <f>IF($R25=1,"",VLOOKUP($D25,'1-2'!$D$4:$L$103,8))</f>
        <v>0</v>
      </c>
      <c r="Q25" s="310">
        <f>IF($R25=1,"",VLOOKUP($D25,'1-2'!$D$4:$L$103,9))</f>
        <v>0</v>
      </c>
      <c r="R25" s="25">
        <f>IF(ISNA(MATCH($D25,'随時②-2'!$D$4:$D$18,0)),0,1)</f>
        <v>0</v>
      </c>
      <c r="S25" s="63">
        <f t="shared" si="1"/>
      </c>
      <c r="T25" s="63">
        <f t="shared" si="3"/>
      </c>
      <c r="U25" s="5">
        <f t="shared" si="4"/>
      </c>
    </row>
    <row r="26" spans="1:21" ht="13.5" customHeight="1">
      <c r="A26" s="311">
        <f>'1-2'!A26</f>
        <v>0</v>
      </c>
      <c r="B26" s="312">
        <f>'1-2'!B26</f>
        <v>0</v>
      </c>
      <c r="C26" s="472">
        <f>'1-2'!C26</f>
        <v>0</v>
      </c>
      <c r="D26" s="253">
        <v>23</v>
      </c>
      <c r="E26" s="313">
        <f>IF($R26=1,"",VLOOKUP($D26,'1-2'!$D$4:$L$103,2))</f>
        <v>0</v>
      </c>
      <c r="F26" s="314">
        <f>IF($R26=1,"取消し",VLOOKUP($D26,'1-2'!$D$4:$L$103,3))</f>
        <v>0</v>
      </c>
      <c r="G26" s="224">
        <f>IF($R26=1,,VLOOKUP($D26,'1-2'!$D$4:$L$103,4))</f>
        <v>0</v>
      </c>
      <c r="H26" s="315">
        <f>IF($R26=1,,VLOOKUP($D26,'1-2'!$D$4:$L$103,5))</f>
        <v>0</v>
      </c>
      <c r="I26" s="315">
        <f>IF($R26=1,,VLOOKUP($D26,'1-2'!$D$4:$L$103,6))</f>
        <v>0</v>
      </c>
      <c r="J26" s="316">
        <f>IF($R26=1,,VLOOKUP($D26,'1-2'!$D$4:$L$103,7))</f>
        <v>0</v>
      </c>
      <c r="K26" s="317">
        <f t="shared" si="5"/>
        <v>0</v>
      </c>
      <c r="L26" s="318">
        <f t="shared" si="9"/>
        <v>0</v>
      </c>
      <c r="M26" s="319">
        <f t="shared" si="7"/>
        <v>0</v>
      </c>
      <c r="N26" s="319">
        <f t="shared" si="8"/>
        <v>0</v>
      </c>
      <c r="O26" s="308">
        <f t="shared" si="2"/>
        <v>0</v>
      </c>
      <c r="P26" s="309">
        <f>IF($R26=1,"",VLOOKUP($D26,'1-2'!$D$4:$L$103,8))</f>
        <v>0</v>
      </c>
      <c r="Q26" s="310">
        <f>IF($R26=1,"",VLOOKUP($D26,'1-2'!$D$4:$L$103,9))</f>
        <v>0</v>
      </c>
      <c r="R26" s="25">
        <f>IF(ISNA(MATCH($D26,'随時②-2'!$D$4:$D$18,0)),0,1)</f>
        <v>0</v>
      </c>
      <c r="S26" s="63">
        <f t="shared" si="1"/>
      </c>
      <c r="T26" s="63">
        <f t="shared" si="3"/>
      </c>
      <c r="U26" s="5">
        <f t="shared" si="4"/>
      </c>
    </row>
    <row r="27" spans="1:21" ht="13.5" customHeight="1">
      <c r="A27" s="311">
        <f>'1-2'!A27</f>
        <v>0</v>
      </c>
      <c r="B27" s="312">
        <f>'1-2'!B27</f>
        <v>0</v>
      </c>
      <c r="C27" s="472">
        <f>'1-2'!C27</f>
        <v>0</v>
      </c>
      <c r="D27" s="253">
        <v>24</v>
      </c>
      <c r="E27" s="313">
        <f>IF($R27=1,"",VLOOKUP($D27,'1-2'!$D$4:$L$103,2))</f>
        <v>0</v>
      </c>
      <c r="F27" s="314">
        <f>IF($R27=1,"取消し",VLOOKUP($D27,'1-2'!$D$4:$L$103,3))</f>
        <v>0</v>
      </c>
      <c r="G27" s="224">
        <f>IF($R27=1,,VLOOKUP($D27,'1-2'!$D$4:$L$103,4))</f>
        <v>0</v>
      </c>
      <c r="H27" s="315">
        <f>IF($R27=1,,VLOOKUP($D27,'1-2'!$D$4:$L$103,5))</f>
        <v>0</v>
      </c>
      <c r="I27" s="315">
        <f>IF($R27=1,,VLOOKUP($D27,'1-2'!$D$4:$L$103,6))</f>
        <v>0</v>
      </c>
      <c r="J27" s="316">
        <f>IF($R27=1,,VLOOKUP($D27,'1-2'!$D$4:$L$103,7))</f>
        <v>0</v>
      </c>
      <c r="K27" s="317">
        <f t="shared" si="5"/>
        <v>0</v>
      </c>
      <c r="L27" s="318">
        <f t="shared" si="9"/>
        <v>0</v>
      </c>
      <c r="M27" s="319">
        <f t="shared" si="7"/>
        <v>0</v>
      </c>
      <c r="N27" s="319">
        <f t="shared" si="8"/>
        <v>0</v>
      </c>
      <c r="O27" s="308">
        <f t="shared" si="2"/>
        <v>0</v>
      </c>
      <c r="P27" s="309">
        <f>IF($R27=1,"",VLOOKUP($D27,'1-2'!$D$4:$L$103,8))</f>
        <v>0</v>
      </c>
      <c r="Q27" s="310">
        <f>IF($R27=1,"",VLOOKUP($D27,'1-2'!$D$4:$L$103,9))</f>
        <v>0</v>
      </c>
      <c r="R27" s="25">
        <f>IF(ISNA(MATCH($D27,'随時②-2'!$D$4:$D$18,0)),0,1)</f>
        <v>0</v>
      </c>
      <c r="S27" s="63">
        <f t="shared" si="1"/>
      </c>
      <c r="T27" s="63">
        <f t="shared" si="3"/>
      </c>
      <c r="U27" s="5">
        <f t="shared" si="4"/>
      </c>
    </row>
    <row r="28" spans="1:21" ht="13.5" customHeight="1">
      <c r="A28" s="311">
        <f>'1-2'!A28</f>
        <v>0</v>
      </c>
      <c r="B28" s="312">
        <f>'1-2'!B28</f>
        <v>0</v>
      </c>
      <c r="C28" s="472">
        <f>'1-2'!C28</f>
        <v>0</v>
      </c>
      <c r="D28" s="262">
        <v>25</v>
      </c>
      <c r="E28" s="313">
        <f>IF($R28=1,"",VLOOKUP($D28,'1-2'!$D$4:$L$103,2))</f>
        <v>0</v>
      </c>
      <c r="F28" s="314">
        <f>IF($R28=1,"取消し",VLOOKUP($D28,'1-2'!$D$4:$L$103,3))</f>
        <v>0</v>
      </c>
      <c r="G28" s="224">
        <f>IF($R28=1,,VLOOKUP($D28,'1-2'!$D$4:$L$103,4))</f>
        <v>0</v>
      </c>
      <c r="H28" s="315">
        <f>IF($R28=1,,VLOOKUP($D28,'1-2'!$D$4:$L$103,5))</f>
        <v>0</v>
      </c>
      <c r="I28" s="315">
        <f>IF($R28=1,,VLOOKUP($D28,'1-2'!$D$4:$L$103,6))</f>
        <v>0</v>
      </c>
      <c r="J28" s="316">
        <f>IF($R28=1,,VLOOKUP($D28,'1-2'!$D$4:$L$103,7))</f>
        <v>0</v>
      </c>
      <c r="K28" s="317">
        <f t="shared" si="5"/>
        <v>0</v>
      </c>
      <c r="L28" s="318">
        <f t="shared" si="9"/>
        <v>0</v>
      </c>
      <c r="M28" s="319">
        <f t="shared" si="7"/>
        <v>0</v>
      </c>
      <c r="N28" s="319">
        <f t="shared" si="8"/>
        <v>0</v>
      </c>
      <c r="O28" s="308">
        <f t="shared" si="2"/>
        <v>0</v>
      </c>
      <c r="P28" s="309">
        <f>IF($R28=1,"",VLOOKUP($D28,'1-2'!$D$4:$L$103,8))</f>
        <v>0</v>
      </c>
      <c r="Q28" s="310">
        <f>IF($R28=1,"",VLOOKUP($D28,'1-2'!$D$4:$L$103,9))</f>
        <v>0</v>
      </c>
      <c r="R28" s="25">
        <f>IF(ISNA(MATCH($D28,'随時②-2'!$D$4:$D$18,0)),0,1)</f>
        <v>0</v>
      </c>
      <c r="S28" s="63">
        <f t="shared" si="1"/>
      </c>
      <c r="T28" s="63">
        <f t="shared" si="3"/>
      </c>
      <c r="U28" s="5">
        <f t="shared" si="4"/>
      </c>
    </row>
    <row r="29" spans="1:21" ht="13.5" customHeight="1">
      <c r="A29" s="311">
        <f>'1-2'!A29</f>
        <v>0</v>
      </c>
      <c r="B29" s="312">
        <f>'1-2'!B29</f>
        <v>0</v>
      </c>
      <c r="C29" s="472">
        <f>'1-2'!C29</f>
        <v>0</v>
      </c>
      <c r="D29" s="253">
        <v>26</v>
      </c>
      <c r="E29" s="313">
        <f>IF($R29=1,"",VLOOKUP($D29,'1-2'!$D$4:$L$103,2))</f>
        <v>0</v>
      </c>
      <c r="F29" s="314">
        <f>IF($R29=1,"取消し",VLOOKUP($D29,'1-2'!$D$4:$L$103,3))</f>
        <v>0</v>
      </c>
      <c r="G29" s="224">
        <f>IF($R29=1,,VLOOKUP($D29,'1-2'!$D$4:$L$103,4))</f>
        <v>0</v>
      </c>
      <c r="H29" s="315">
        <f>IF($R29=1,,VLOOKUP($D29,'1-2'!$D$4:$L$103,5))</f>
        <v>0</v>
      </c>
      <c r="I29" s="315">
        <f>IF($R29=1,,VLOOKUP($D29,'1-2'!$D$4:$L$103,6))</f>
        <v>0</v>
      </c>
      <c r="J29" s="316">
        <f>IF($R29=1,,VLOOKUP($D29,'1-2'!$D$4:$L$103,7))</f>
        <v>0</v>
      </c>
      <c r="K29" s="317">
        <f t="shared" si="5"/>
        <v>0</v>
      </c>
      <c r="L29" s="318">
        <f t="shared" si="9"/>
        <v>0</v>
      </c>
      <c r="M29" s="319">
        <f t="shared" si="7"/>
        <v>0</v>
      </c>
      <c r="N29" s="319">
        <f t="shared" si="8"/>
        <v>0</v>
      </c>
      <c r="O29" s="308">
        <f t="shared" si="2"/>
        <v>0</v>
      </c>
      <c r="P29" s="309">
        <f>IF($R29=1,"",VLOOKUP($D29,'1-2'!$D$4:$L$103,8))</f>
        <v>0</v>
      </c>
      <c r="Q29" s="310">
        <f>IF($R29=1,"",VLOOKUP($D29,'1-2'!$D$4:$L$103,9))</f>
        <v>0</v>
      </c>
      <c r="R29" s="25">
        <f>IF(ISNA(MATCH($D29,'随時②-2'!$D$4:$D$18,0)),0,1)</f>
        <v>0</v>
      </c>
      <c r="S29" s="63">
        <f t="shared" si="1"/>
      </c>
      <c r="T29" s="63">
        <f t="shared" si="3"/>
      </c>
      <c r="U29" s="5">
        <f t="shared" si="4"/>
      </c>
    </row>
    <row r="30" spans="1:21" ht="13.5" customHeight="1">
      <c r="A30" s="311">
        <f>'1-2'!A30</f>
        <v>0</v>
      </c>
      <c r="B30" s="312">
        <f>'1-2'!B30</f>
        <v>0</v>
      </c>
      <c r="C30" s="472">
        <f>'1-2'!C30</f>
        <v>0</v>
      </c>
      <c r="D30" s="253">
        <v>27</v>
      </c>
      <c r="E30" s="313">
        <f>IF($R30=1,"",VLOOKUP($D30,'1-2'!$D$4:$L$103,2))</f>
        <v>0</v>
      </c>
      <c r="F30" s="314">
        <f>IF($R30=1,"取消し",VLOOKUP($D30,'1-2'!$D$4:$L$103,3))</f>
        <v>0</v>
      </c>
      <c r="G30" s="224">
        <f>IF($R30=1,,VLOOKUP($D30,'1-2'!$D$4:$L$103,4))</f>
        <v>0</v>
      </c>
      <c r="H30" s="315">
        <f>IF($R30=1,,VLOOKUP($D30,'1-2'!$D$4:$L$103,5))</f>
        <v>0</v>
      </c>
      <c r="I30" s="315">
        <f>IF($R30=1,,VLOOKUP($D30,'1-2'!$D$4:$L$103,6))</f>
        <v>0</v>
      </c>
      <c r="J30" s="316">
        <f>IF($R30=1,,VLOOKUP($D30,'1-2'!$D$4:$L$103,7))</f>
        <v>0</v>
      </c>
      <c r="K30" s="317">
        <f t="shared" si="5"/>
        <v>0</v>
      </c>
      <c r="L30" s="318">
        <f t="shared" si="9"/>
        <v>0</v>
      </c>
      <c r="M30" s="319">
        <f t="shared" si="7"/>
        <v>0</v>
      </c>
      <c r="N30" s="319">
        <f t="shared" si="8"/>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f>'1-2'!B31</f>
        <v>0</v>
      </c>
      <c r="C31" s="472">
        <f>'1-2'!C31</f>
        <v>0</v>
      </c>
      <c r="D31" s="253">
        <v>28</v>
      </c>
      <c r="E31" s="313">
        <f>IF($R31=1,"",VLOOKUP($D31,'1-2'!$D$4:$L$103,2))</f>
        <v>0</v>
      </c>
      <c r="F31" s="314">
        <f>IF($R31=1,"取消し",VLOOKUP($D31,'1-2'!$D$4:$L$103,3))</f>
        <v>0</v>
      </c>
      <c r="G31" s="224">
        <f>IF($R31=1,,VLOOKUP($D31,'1-2'!$D$4:$L$103,4))</f>
        <v>0</v>
      </c>
      <c r="H31" s="315">
        <f>IF($R31=1,,VLOOKUP($D31,'1-2'!$D$4:$L$103,5))</f>
        <v>0</v>
      </c>
      <c r="I31" s="315">
        <f>IF($R31=1,,VLOOKUP($D31,'1-2'!$D$4:$L$103,6))</f>
        <v>0</v>
      </c>
      <c r="J31" s="316">
        <f>IF($R31=1,,VLOOKUP($D31,'1-2'!$D$4:$L$103,7))</f>
        <v>0</v>
      </c>
      <c r="K31" s="317">
        <f t="shared" si="5"/>
        <v>0</v>
      </c>
      <c r="L31" s="318">
        <f t="shared" si="9"/>
        <v>0</v>
      </c>
      <c r="M31" s="319">
        <f t="shared" si="7"/>
        <v>0</v>
      </c>
      <c r="N31" s="319">
        <f t="shared" si="8"/>
        <v>0</v>
      </c>
      <c r="O31" s="308">
        <f t="shared" si="2"/>
        <v>0</v>
      </c>
      <c r="P31" s="309">
        <f>IF($R31=1,"",VLOOKUP($D31,'1-2'!$D$4:$L$103,8))</f>
        <v>0</v>
      </c>
      <c r="Q31" s="310">
        <f>IF($R31=1,"",VLOOKUP($D31,'1-2'!$D$4:$L$103,9))</f>
        <v>0</v>
      </c>
      <c r="R31" s="25">
        <f>IF(ISNA(MATCH($D31,'随時②-2'!$D$4:$D$18,0)),0,1)</f>
        <v>0</v>
      </c>
      <c r="S31" s="63">
        <f t="shared" si="1"/>
      </c>
      <c r="T31" s="63">
        <f t="shared" si="3"/>
      </c>
      <c r="U31" s="5">
        <f t="shared" si="4"/>
      </c>
    </row>
    <row r="32" spans="1:21" ht="13.5" customHeight="1">
      <c r="A32" s="311">
        <f>'1-2'!A32</f>
        <v>0</v>
      </c>
      <c r="B32" s="312">
        <f>'1-2'!B32</f>
        <v>0</v>
      </c>
      <c r="C32" s="472">
        <f>'1-2'!C32</f>
        <v>0</v>
      </c>
      <c r="D32" s="262">
        <v>29</v>
      </c>
      <c r="E32" s="313">
        <f>IF($R32=1,"",VLOOKUP($D32,'1-2'!$D$4:$L$103,2))</f>
        <v>0</v>
      </c>
      <c r="F32" s="314">
        <f>IF($R32=1,"取消し",VLOOKUP($D32,'1-2'!$D$4:$L$103,3))</f>
        <v>0</v>
      </c>
      <c r="G32" s="224">
        <f>IF($R32=1,,VLOOKUP($D32,'1-2'!$D$4:$L$103,4))</f>
        <v>0</v>
      </c>
      <c r="H32" s="315">
        <f>IF($R32=1,,VLOOKUP($D32,'1-2'!$D$4:$L$103,5))</f>
        <v>0</v>
      </c>
      <c r="I32" s="315">
        <f>IF($R32=1,,VLOOKUP($D32,'1-2'!$D$4:$L$103,6))</f>
        <v>0</v>
      </c>
      <c r="J32" s="316">
        <f>IF($R32=1,,VLOOKUP($D32,'1-2'!$D$4:$L$103,7))</f>
        <v>0</v>
      </c>
      <c r="K32" s="317">
        <f t="shared" si="5"/>
        <v>0</v>
      </c>
      <c r="L32" s="318">
        <f t="shared" si="9"/>
        <v>0</v>
      </c>
      <c r="M32" s="319">
        <f t="shared" si="7"/>
        <v>0</v>
      </c>
      <c r="N32" s="319">
        <f t="shared" si="8"/>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72">
        <f>'1-2'!C33</f>
        <v>0</v>
      </c>
      <c r="D33" s="253">
        <v>30</v>
      </c>
      <c r="E33" s="313">
        <f>IF($R33=1,"",VLOOKUP($D33,'1-2'!$D$4:$L$103,2))</f>
        <v>0</v>
      </c>
      <c r="F33" s="314">
        <f>IF($R33=1,"取消し",VLOOKUP($D33,'1-2'!$D$4:$L$103,3))</f>
        <v>0</v>
      </c>
      <c r="G33" s="224">
        <f>IF($R33=1,,VLOOKUP($D33,'1-2'!$D$4:$L$103,4))</f>
        <v>0</v>
      </c>
      <c r="H33" s="315">
        <f>IF($R33=1,,VLOOKUP($D33,'1-2'!$D$4:$L$103,5))</f>
        <v>0</v>
      </c>
      <c r="I33" s="315">
        <f>IF($R33=1,,VLOOKUP($D33,'1-2'!$D$4:$L$103,6))</f>
        <v>0</v>
      </c>
      <c r="J33" s="316">
        <f>IF($R33=1,,VLOOKUP($D33,'1-2'!$D$4:$L$103,7))</f>
        <v>0</v>
      </c>
      <c r="K33" s="317">
        <f t="shared" si="5"/>
        <v>0</v>
      </c>
      <c r="L33" s="318">
        <f t="shared" si="9"/>
        <v>0</v>
      </c>
      <c r="M33" s="319">
        <f t="shared" si="7"/>
        <v>0</v>
      </c>
      <c r="N33" s="319">
        <f t="shared" si="8"/>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72">
        <f>'1-2'!C34</f>
        <v>0</v>
      </c>
      <c r="D34" s="253">
        <v>31</v>
      </c>
      <c r="E34" s="313">
        <f>IF($R34=1,"",VLOOKUP($D34,'1-2'!$D$4:$L$103,2))</f>
        <v>0</v>
      </c>
      <c r="F34" s="314">
        <f>IF($R34=1,"取消し",VLOOKUP($D34,'1-2'!$D$4:$L$103,3))</f>
        <v>0</v>
      </c>
      <c r="G34" s="224">
        <f>IF($R34=1,,VLOOKUP($D34,'1-2'!$D$4:$L$103,4))</f>
        <v>0</v>
      </c>
      <c r="H34" s="315">
        <f>IF($R34=1,,VLOOKUP($D34,'1-2'!$D$4:$L$103,5))</f>
        <v>0</v>
      </c>
      <c r="I34" s="315">
        <f>IF($R34=1,,VLOOKUP($D34,'1-2'!$D$4:$L$103,6))</f>
        <v>0</v>
      </c>
      <c r="J34" s="316">
        <f>IF($R34=1,,VLOOKUP($D34,'1-2'!$D$4:$L$103,7))</f>
        <v>0</v>
      </c>
      <c r="K34" s="317">
        <f t="shared" si="5"/>
        <v>0</v>
      </c>
      <c r="L34" s="318">
        <f t="shared" si="9"/>
        <v>0</v>
      </c>
      <c r="M34" s="319">
        <f t="shared" si="7"/>
        <v>0</v>
      </c>
      <c r="N34" s="319">
        <f t="shared" si="8"/>
        <v>0</v>
      </c>
      <c r="O34" s="308">
        <f t="shared" si="2"/>
        <v>0</v>
      </c>
      <c r="P34" s="309">
        <f>IF($R34=1,"",VLOOKUP($D34,'1-2'!$D$4:$L$103,8))</f>
        <v>0</v>
      </c>
      <c r="Q34" s="310">
        <f>IF($R34=1,"",VLOOKUP($D34,'1-2'!$D$4:$L$103,9))</f>
        <v>0</v>
      </c>
      <c r="R34" s="25">
        <f>IF(ISNA(MATCH($D34,'随時②-2'!$D$4:$D$18,0)),0,1)</f>
        <v>0</v>
      </c>
      <c r="S34" s="63">
        <f t="shared" si="1"/>
      </c>
      <c r="T34" s="63">
        <f t="shared" si="3"/>
      </c>
      <c r="U34" s="5">
        <f t="shared" si="4"/>
      </c>
    </row>
    <row r="35" spans="1:21" ht="13.5" customHeight="1">
      <c r="A35" s="311">
        <f>'1-2'!A35</f>
        <v>0</v>
      </c>
      <c r="B35" s="312">
        <f>'1-2'!B35</f>
        <v>0</v>
      </c>
      <c r="C35" s="472">
        <f>'1-2'!C35</f>
        <v>0</v>
      </c>
      <c r="D35" s="253">
        <v>32</v>
      </c>
      <c r="E35" s="313">
        <f>IF($R35=1,"",VLOOKUP($D35,'1-2'!$D$4:$L$103,2))</f>
        <v>0</v>
      </c>
      <c r="F35" s="314">
        <f>IF($R35=1,"取消し",VLOOKUP($D35,'1-2'!$D$4:$L$103,3))</f>
        <v>0</v>
      </c>
      <c r="G35" s="224">
        <f>IF($R35=1,,VLOOKUP($D35,'1-2'!$D$4:$L$103,4))</f>
        <v>0</v>
      </c>
      <c r="H35" s="315">
        <f>IF($R35=1,,VLOOKUP($D35,'1-2'!$D$4:$L$103,5))</f>
        <v>0</v>
      </c>
      <c r="I35" s="315">
        <f>IF($R35=1,,VLOOKUP($D35,'1-2'!$D$4:$L$103,6))</f>
        <v>0</v>
      </c>
      <c r="J35" s="316">
        <f>IF($R35=1,,VLOOKUP($D35,'1-2'!$D$4:$L$103,7))</f>
        <v>0</v>
      </c>
      <c r="K35" s="317">
        <f t="shared" si="5"/>
        <v>0</v>
      </c>
      <c r="L35" s="318">
        <f t="shared" si="9"/>
        <v>0</v>
      </c>
      <c r="M35" s="319">
        <f t="shared" si="7"/>
        <v>0</v>
      </c>
      <c r="N35" s="319">
        <f t="shared" si="8"/>
        <v>0</v>
      </c>
      <c r="O35" s="308">
        <f t="shared" si="2"/>
        <v>0</v>
      </c>
      <c r="P35" s="309">
        <f>IF($R35=1,"",VLOOKUP($D35,'1-2'!$D$4:$L$103,8))</f>
        <v>0</v>
      </c>
      <c r="Q35" s="310">
        <f>IF($R35=1,"",VLOOKUP($D35,'1-2'!$D$4:$L$103,9))</f>
        <v>0</v>
      </c>
      <c r="R35" s="25">
        <f>IF(ISNA(MATCH($D35,'随時②-2'!$D$4:$D$18,0)),0,1)</f>
        <v>0</v>
      </c>
      <c r="S35" s="63">
        <f t="shared" si="1"/>
      </c>
      <c r="T35" s="63">
        <f t="shared" si="3"/>
      </c>
      <c r="U35" s="5">
        <f t="shared" si="4"/>
      </c>
    </row>
    <row r="36" spans="1:21" ht="13.5" customHeight="1">
      <c r="A36" s="311">
        <f>'1-2'!A36</f>
        <v>0</v>
      </c>
      <c r="B36" s="312">
        <f>'1-2'!B36</f>
        <v>0</v>
      </c>
      <c r="C36" s="472">
        <f>'1-2'!C36</f>
        <v>0</v>
      </c>
      <c r="D36" s="253">
        <v>33</v>
      </c>
      <c r="E36" s="313">
        <f>IF($R36=1,"",VLOOKUP($D36,'1-2'!$D$4:$L$103,2))</f>
        <v>0</v>
      </c>
      <c r="F36" s="314">
        <f>IF($R36=1,"取消し",VLOOKUP($D36,'1-2'!$D$4:$L$103,3))</f>
        <v>0</v>
      </c>
      <c r="G36" s="224">
        <f>IF($R36=1,,VLOOKUP($D36,'1-2'!$D$4:$L$103,4))</f>
        <v>0</v>
      </c>
      <c r="H36" s="315">
        <f>IF($R36=1,,VLOOKUP($D36,'1-2'!$D$4:$L$103,5))</f>
        <v>0</v>
      </c>
      <c r="I36" s="315">
        <f>IF($R36=1,,VLOOKUP($D36,'1-2'!$D$4:$L$103,6))</f>
        <v>0</v>
      </c>
      <c r="J36" s="316">
        <f>IF($R36=1,,VLOOKUP($D36,'1-2'!$D$4:$L$103,7))</f>
        <v>0</v>
      </c>
      <c r="K36" s="317">
        <f t="shared" si="5"/>
        <v>0</v>
      </c>
      <c r="L36" s="318">
        <f t="shared" si="9"/>
        <v>0</v>
      </c>
      <c r="M36" s="319">
        <f t="shared" si="7"/>
        <v>0</v>
      </c>
      <c r="N36" s="319">
        <f t="shared" si="8"/>
        <v>0</v>
      </c>
      <c r="O36" s="308">
        <f t="shared" si="2"/>
        <v>0</v>
      </c>
      <c r="P36" s="309">
        <f>IF($R36=1,"",VLOOKUP($D36,'1-2'!$D$4:$L$103,8))</f>
        <v>0</v>
      </c>
      <c r="Q36" s="310">
        <f>IF($R36=1,"",VLOOKUP($D36,'1-2'!$D$4:$L$103,9))</f>
        <v>0</v>
      </c>
      <c r="R36" s="25">
        <f>IF(ISNA(MATCH($D36,'随時②-2'!$D$4:$D$18,0)),0,1)</f>
        <v>0</v>
      </c>
      <c r="S36" s="63">
        <f t="shared" si="1"/>
      </c>
      <c r="T36" s="63">
        <f t="shared" si="3"/>
      </c>
      <c r="U36" s="5">
        <f t="shared" si="4"/>
      </c>
    </row>
    <row r="37" spans="1:21" ht="13.5" customHeight="1">
      <c r="A37" s="311">
        <f>'1-2'!A37</f>
        <v>0</v>
      </c>
      <c r="B37" s="312">
        <f>'1-2'!B37</f>
        <v>0</v>
      </c>
      <c r="C37" s="472">
        <f>'1-2'!C37</f>
        <v>0</v>
      </c>
      <c r="D37" s="253">
        <v>34</v>
      </c>
      <c r="E37" s="313">
        <f>IF($R37=1,"",VLOOKUP($D37,'1-2'!$D$4:$L$103,2))</f>
        <v>0</v>
      </c>
      <c r="F37" s="314">
        <f>IF($R37=1,"取消し",VLOOKUP($D37,'1-2'!$D$4:$L$103,3))</f>
        <v>0</v>
      </c>
      <c r="G37" s="224">
        <f>IF($R37=1,,VLOOKUP($D37,'1-2'!$D$4:$L$103,4))</f>
        <v>0</v>
      </c>
      <c r="H37" s="315">
        <f>IF($R37=1,,VLOOKUP($D37,'1-2'!$D$4:$L$103,5))</f>
        <v>0</v>
      </c>
      <c r="I37" s="315">
        <f>IF($R37=1,,VLOOKUP($D37,'1-2'!$D$4:$L$103,6))</f>
        <v>0</v>
      </c>
      <c r="J37" s="316">
        <f>IF($R37=1,,VLOOKUP($D37,'1-2'!$D$4:$L$103,7))</f>
        <v>0</v>
      </c>
      <c r="K37" s="317">
        <f t="shared" si="5"/>
        <v>0</v>
      </c>
      <c r="L37" s="318">
        <f t="shared" si="9"/>
        <v>0</v>
      </c>
      <c r="M37" s="319">
        <f t="shared" si="7"/>
        <v>0</v>
      </c>
      <c r="N37" s="319">
        <f t="shared" si="8"/>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f>'1-2'!B38</f>
        <v>0</v>
      </c>
      <c r="C38" s="472">
        <f>'1-2'!C38</f>
        <v>0</v>
      </c>
      <c r="D38" s="253">
        <v>35</v>
      </c>
      <c r="E38" s="313">
        <f>IF($R38=1,"",VLOOKUP($D38,'1-2'!$D$4:$L$103,2))</f>
        <v>0</v>
      </c>
      <c r="F38" s="314">
        <f>IF($R38=1,"取消し",VLOOKUP($D38,'1-2'!$D$4:$L$103,3))</f>
        <v>0</v>
      </c>
      <c r="G38" s="224">
        <f>IF($R38=1,,VLOOKUP($D38,'1-2'!$D$4:$L$103,4))</f>
        <v>0</v>
      </c>
      <c r="H38" s="315">
        <f>IF($R38=1,,VLOOKUP($D38,'1-2'!$D$4:$L$103,5))</f>
        <v>0</v>
      </c>
      <c r="I38" s="315">
        <f>IF($R38=1,,VLOOKUP($D38,'1-2'!$D$4:$L$103,6))</f>
        <v>0</v>
      </c>
      <c r="J38" s="316">
        <f>IF($R38=1,,VLOOKUP($D38,'1-2'!$D$4:$L$103,7))</f>
        <v>0</v>
      </c>
      <c r="K38" s="317">
        <f t="shared" si="5"/>
        <v>0</v>
      </c>
      <c r="L38" s="318">
        <f t="shared" si="9"/>
        <v>0</v>
      </c>
      <c r="M38" s="319">
        <f t="shared" si="7"/>
        <v>0</v>
      </c>
      <c r="N38" s="319">
        <f t="shared" si="8"/>
        <v>0</v>
      </c>
      <c r="O38" s="308">
        <f t="shared" si="2"/>
        <v>0</v>
      </c>
      <c r="P38" s="309">
        <f>IF($R38=1,"",VLOOKUP($D38,'1-2'!$D$4:$L$103,8))</f>
        <v>0</v>
      </c>
      <c r="Q38" s="310">
        <f>IF($R38=1,"",VLOOKUP($D38,'1-2'!$D$4:$L$103,9))</f>
        <v>0</v>
      </c>
      <c r="R38" s="25">
        <f>IF(ISNA(MATCH($D38,'随時②-2'!$D$4:$D$18,0)),0,1)</f>
        <v>0</v>
      </c>
      <c r="S38" s="63">
        <f t="shared" si="1"/>
      </c>
      <c r="T38" s="63">
        <f t="shared" si="3"/>
      </c>
      <c r="U38" s="5">
        <f t="shared" si="4"/>
      </c>
    </row>
    <row r="39" spans="1:21" ht="13.5" customHeight="1">
      <c r="A39" s="311">
        <f>'1-2'!A39</f>
        <v>0</v>
      </c>
      <c r="B39" s="312">
        <f>'1-2'!B39</f>
        <v>0</v>
      </c>
      <c r="C39" s="472">
        <f>'1-2'!C39</f>
        <v>0</v>
      </c>
      <c r="D39" s="253">
        <v>36</v>
      </c>
      <c r="E39" s="313">
        <f>IF($R39=1,"",VLOOKUP($D39,'1-2'!$D$4:$L$103,2))</f>
        <v>0</v>
      </c>
      <c r="F39" s="314">
        <f>IF($R39=1,"取消し",VLOOKUP($D39,'1-2'!$D$4:$L$103,3))</f>
        <v>0</v>
      </c>
      <c r="G39" s="224">
        <f>IF($R39=1,,VLOOKUP($D39,'1-2'!$D$4:$L$103,4))</f>
        <v>0</v>
      </c>
      <c r="H39" s="315">
        <f>IF($R39=1,,VLOOKUP($D39,'1-2'!$D$4:$L$103,5))</f>
        <v>0</v>
      </c>
      <c r="I39" s="315">
        <f>IF($R39=1,,VLOOKUP($D39,'1-2'!$D$4:$L$103,6))</f>
        <v>0</v>
      </c>
      <c r="J39" s="316">
        <f>IF($R39=1,,VLOOKUP($D39,'1-2'!$D$4:$L$103,7))</f>
        <v>0</v>
      </c>
      <c r="K39" s="317">
        <f t="shared" si="5"/>
        <v>0</v>
      </c>
      <c r="L39" s="318">
        <f t="shared" si="9"/>
        <v>0</v>
      </c>
      <c r="M39" s="319">
        <f t="shared" si="7"/>
        <v>0</v>
      </c>
      <c r="N39" s="319">
        <f t="shared" si="8"/>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72">
        <f>'1-2'!C40</f>
        <v>0</v>
      </c>
      <c r="D40" s="253">
        <v>37</v>
      </c>
      <c r="E40" s="313">
        <f>IF($R40=1,"",VLOOKUP($D40,'1-2'!$D$4:$L$103,2))</f>
        <v>0</v>
      </c>
      <c r="F40" s="314">
        <f>IF($R40=1,"取消し",VLOOKUP($D40,'1-2'!$D$4:$L$103,3))</f>
        <v>0</v>
      </c>
      <c r="G40" s="224">
        <f>IF($R40=1,,VLOOKUP($D40,'1-2'!$D$4:$L$103,4))</f>
        <v>0</v>
      </c>
      <c r="H40" s="315">
        <f>IF($R40=1,,VLOOKUP($D40,'1-2'!$D$4:$L$103,5))</f>
        <v>0</v>
      </c>
      <c r="I40" s="315">
        <f>IF($R40=1,,VLOOKUP($D40,'1-2'!$D$4:$L$103,6))</f>
        <v>0</v>
      </c>
      <c r="J40" s="316">
        <f>IF($R40=1,,VLOOKUP($D40,'1-2'!$D$4:$L$103,7))</f>
        <v>0</v>
      </c>
      <c r="K40" s="317">
        <f t="shared" si="5"/>
        <v>0</v>
      </c>
      <c r="L40" s="318">
        <f t="shared" si="9"/>
        <v>0</v>
      </c>
      <c r="M40" s="319">
        <f t="shared" si="7"/>
        <v>0</v>
      </c>
      <c r="N40" s="319">
        <f t="shared" si="8"/>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f>'1-2'!B41</f>
        <v>0</v>
      </c>
      <c r="C41" s="472">
        <f>'1-2'!C41</f>
        <v>0</v>
      </c>
      <c r="D41" s="253">
        <v>38</v>
      </c>
      <c r="E41" s="313">
        <f>IF($R41=1,"",VLOOKUP($D41,'1-2'!$D$4:$L$103,2))</f>
        <v>0</v>
      </c>
      <c r="F41" s="314">
        <f>IF($R41=1,"取消し",VLOOKUP($D41,'1-2'!$D$4:$L$103,3))</f>
        <v>0</v>
      </c>
      <c r="G41" s="224">
        <f>IF($R41=1,,VLOOKUP($D41,'1-2'!$D$4:$L$103,4))</f>
        <v>0</v>
      </c>
      <c r="H41" s="315">
        <f>IF($R41=1,,VLOOKUP($D41,'1-2'!$D$4:$L$103,5))</f>
        <v>0</v>
      </c>
      <c r="I41" s="315">
        <f>IF($R41=1,,VLOOKUP($D41,'1-2'!$D$4:$L$103,6))</f>
        <v>0</v>
      </c>
      <c r="J41" s="316">
        <f>IF($R41=1,,VLOOKUP($D41,'1-2'!$D$4:$L$103,7))</f>
        <v>0</v>
      </c>
      <c r="K41" s="317">
        <f t="shared" si="5"/>
        <v>0</v>
      </c>
      <c r="L41" s="318">
        <f t="shared" si="9"/>
        <v>0</v>
      </c>
      <c r="M41" s="319">
        <f t="shared" si="7"/>
        <v>0</v>
      </c>
      <c r="N41" s="319">
        <f t="shared" si="8"/>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72">
        <f>'1-2'!C42</f>
        <v>0</v>
      </c>
      <c r="D42" s="253">
        <v>39</v>
      </c>
      <c r="E42" s="313">
        <f>IF($R42=1,"",VLOOKUP($D42,'1-2'!$D$4:$L$103,2))</f>
        <v>0</v>
      </c>
      <c r="F42" s="314">
        <f>IF($R42=1,"取消し",VLOOKUP($D42,'1-2'!$D$4:$L$103,3))</f>
        <v>0</v>
      </c>
      <c r="G42" s="224">
        <f>IF($R42=1,,VLOOKUP($D42,'1-2'!$D$4:$L$103,4))</f>
        <v>0</v>
      </c>
      <c r="H42" s="315">
        <f>IF($R42=1,,VLOOKUP($D42,'1-2'!$D$4:$L$103,5))</f>
        <v>0</v>
      </c>
      <c r="I42" s="315">
        <f>IF($R42=1,,VLOOKUP($D42,'1-2'!$D$4:$L$103,6))</f>
        <v>0</v>
      </c>
      <c r="J42" s="316">
        <f>IF($R42=1,,VLOOKUP($D42,'1-2'!$D$4:$L$103,7))</f>
        <v>0</v>
      </c>
      <c r="K42" s="317">
        <f t="shared" si="5"/>
        <v>0</v>
      </c>
      <c r="L42" s="318">
        <f t="shared" si="9"/>
        <v>0</v>
      </c>
      <c r="M42" s="319">
        <f t="shared" si="7"/>
        <v>0</v>
      </c>
      <c r="N42" s="319">
        <f t="shared" si="8"/>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72">
        <f>'1-2'!C43</f>
        <v>0</v>
      </c>
      <c r="D43" s="253">
        <v>40</v>
      </c>
      <c r="E43" s="313">
        <f>IF($R43=1,"",VLOOKUP($D43,'1-2'!$D$4:$L$103,2))</f>
        <v>0</v>
      </c>
      <c r="F43" s="314">
        <f>IF($R43=1,"取消し",VLOOKUP($D43,'1-2'!$D$4:$L$103,3))</f>
        <v>0</v>
      </c>
      <c r="G43" s="224">
        <f>IF($R43=1,,VLOOKUP($D43,'1-2'!$D$4:$L$103,4))</f>
        <v>0</v>
      </c>
      <c r="H43" s="315">
        <f>IF($R43=1,,VLOOKUP($D43,'1-2'!$D$4:$L$103,5))</f>
        <v>0</v>
      </c>
      <c r="I43" s="315">
        <f>IF($R43=1,,VLOOKUP($D43,'1-2'!$D$4:$L$103,6))</f>
        <v>0</v>
      </c>
      <c r="J43" s="316">
        <f>IF($R43=1,,VLOOKUP($D43,'1-2'!$D$4:$L$103,7))</f>
        <v>0</v>
      </c>
      <c r="K43" s="317">
        <f t="shared" si="5"/>
        <v>0</v>
      </c>
      <c r="L43" s="318">
        <f t="shared" si="9"/>
        <v>0</v>
      </c>
      <c r="M43" s="319">
        <f t="shared" si="7"/>
        <v>0</v>
      </c>
      <c r="N43" s="319">
        <f t="shared" si="8"/>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72">
        <f>'1-2'!C44</f>
        <v>0</v>
      </c>
      <c r="D44" s="262">
        <v>41</v>
      </c>
      <c r="E44" s="313">
        <f>IF($R44=1,"",VLOOKUP($D44,'1-2'!$D$4:$L$103,2))</f>
        <v>0</v>
      </c>
      <c r="F44" s="314">
        <f>IF($R44=1,"取消し",VLOOKUP($D44,'1-2'!$D$4:$L$103,3))</f>
        <v>0</v>
      </c>
      <c r="G44" s="224">
        <f>IF($R44=1,,VLOOKUP($D44,'1-2'!$D$4:$L$103,4))</f>
        <v>0</v>
      </c>
      <c r="H44" s="315">
        <f>IF($R44=1,,VLOOKUP($D44,'1-2'!$D$4:$L$103,5))</f>
        <v>0</v>
      </c>
      <c r="I44" s="315">
        <f>IF($R44=1,,VLOOKUP($D44,'1-2'!$D$4:$L$103,6))</f>
        <v>0</v>
      </c>
      <c r="J44" s="316">
        <f>IF($R44=1,,VLOOKUP($D44,'1-2'!$D$4:$L$103,7))</f>
        <v>0</v>
      </c>
      <c r="K44" s="317">
        <f t="shared" si="5"/>
        <v>0</v>
      </c>
      <c r="L44" s="318">
        <f t="shared" si="9"/>
        <v>0</v>
      </c>
      <c r="M44" s="319">
        <f t="shared" si="7"/>
        <v>0</v>
      </c>
      <c r="N44" s="319">
        <f t="shared" si="8"/>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72">
        <f>'1-2'!C45</f>
        <v>0</v>
      </c>
      <c r="D45" s="253">
        <v>42</v>
      </c>
      <c r="E45" s="313">
        <f>IF($R45=1,"",VLOOKUP($D45,'1-2'!$D$4:$L$103,2))</f>
        <v>0</v>
      </c>
      <c r="F45" s="314">
        <f>IF($R45=1,"取消し",VLOOKUP($D45,'1-2'!$D$4:$L$103,3))</f>
        <v>0</v>
      </c>
      <c r="G45" s="224">
        <f>IF($R45=1,,VLOOKUP($D45,'1-2'!$D$4:$L$103,4))</f>
        <v>0</v>
      </c>
      <c r="H45" s="315">
        <f>IF($R45=1,,VLOOKUP($D45,'1-2'!$D$4:$L$103,5))</f>
        <v>0</v>
      </c>
      <c r="I45" s="315">
        <f>IF($R45=1,,VLOOKUP($D45,'1-2'!$D$4:$L$103,6))</f>
        <v>0</v>
      </c>
      <c r="J45" s="316">
        <f>IF($R45=1,,VLOOKUP($D45,'1-2'!$D$4:$L$103,7))</f>
        <v>0</v>
      </c>
      <c r="K45" s="317">
        <f t="shared" si="5"/>
        <v>0</v>
      </c>
      <c r="L45" s="318">
        <f t="shared" si="9"/>
        <v>0</v>
      </c>
      <c r="M45" s="319">
        <f t="shared" si="7"/>
        <v>0</v>
      </c>
      <c r="N45" s="319">
        <f t="shared" si="8"/>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72">
        <f>'1-2'!C46</f>
        <v>0</v>
      </c>
      <c r="D46" s="253">
        <v>43</v>
      </c>
      <c r="E46" s="313">
        <f>IF($R46=1,"",VLOOKUP($D46,'1-2'!$D$4:$L$103,2))</f>
        <v>0</v>
      </c>
      <c r="F46" s="314">
        <f>IF($R46=1,"取消し",VLOOKUP($D46,'1-2'!$D$4:$L$103,3))</f>
        <v>0</v>
      </c>
      <c r="G46" s="224">
        <f>IF($R46=1,,VLOOKUP($D46,'1-2'!$D$4:$L$103,4))</f>
        <v>0</v>
      </c>
      <c r="H46" s="315">
        <f>IF($R46=1,,VLOOKUP($D46,'1-2'!$D$4:$L$103,5))</f>
        <v>0</v>
      </c>
      <c r="I46" s="315">
        <f>IF($R46=1,,VLOOKUP($D46,'1-2'!$D$4:$L$103,6))</f>
        <v>0</v>
      </c>
      <c r="J46" s="316">
        <f>IF($R46=1,,VLOOKUP($D46,'1-2'!$D$4:$L$103,7))</f>
        <v>0</v>
      </c>
      <c r="K46" s="317">
        <f t="shared" si="5"/>
        <v>0</v>
      </c>
      <c r="L46" s="318">
        <f t="shared" si="9"/>
        <v>0</v>
      </c>
      <c r="M46" s="319">
        <f t="shared" si="7"/>
        <v>0</v>
      </c>
      <c r="N46" s="319">
        <f t="shared" si="8"/>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72">
        <f>'1-2'!C47</f>
        <v>0</v>
      </c>
      <c r="D47" s="253">
        <v>44</v>
      </c>
      <c r="E47" s="313">
        <f>IF($R47=1,"",VLOOKUP($D47,'1-2'!$D$4:$L$103,2))</f>
        <v>0</v>
      </c>
      <c r="F47" s="314">
        <f>IF($R47=1,"取消し",VLOOKUP($D47,'1-2'!$D$4:$L$103,3))</f>
        <v>0</v>
      </c>
      <c r="G47" s="224">
        <f>IF($R47=1,,VLOOKUP($D47,'1-2'!$D$4:$L$103,4))</f>
        <v>0</v>
      </c>
      <c r="H47" s="315">
        <f>IF($R47=1,,VLOOKUP($D47,'1-2'!$D$4:$L$103,5))</f>
        <v>0</v>
      </c>
      <c r="I47" s="315">
        <f>IF($R47=1,,VLOOKUP($D47,'1-2'!$D$4:$L$103,6))</f>
        <v>0</v>
      </c>
      <c r="J47" s="316">
        <f>IF($R47=1,,VLOOKUP($D47,'1-2'!$D$4:$L$103,7))</f>
        <v>0</v>
      </c>
      <c r="K47" s="317">
        <f t="shared" si="5"/>
        <v>0</v>
      </c>
      <c r="L47" s="318">
        <f t="shared" si="9"/>
        <v>0</v>
      </c>
      <c r="M47" s="319">
        <f t="shared" si="7"/>
        <v>0</v>
      </c>
      <c r="N47" s="319">
        <f t="shared" si="8"/>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72">
        <f>'1-2'!C48</f>
        <v>0</v>
      </c>
      <c r="D48" s="262">
        <v>45</v>
      </c>
      <c r="E48" s="313">
        <f>IF($R48=1,"",VLOOKUP($D48,'1-2'!$D$4:$L$103,2))</f>
        <v>0</v>
      </c>
      <c r="F48" s="314">
        <f>IF($R48=1,"取消し",VLOOKUP($D48,'1-2'!$D$4:$L$103,3))</f>
        <v>0</v>
      </c>
      <c r="G48" s="224">
        <f>IF($R48=1,,VLOOKUP($D48,'1-2'!$D$4:$L$103,4))</f>
        <v>0</v>
      </c>
      <c r="H48" s="315">
        <f>IF($R48=1,,VLOOKUP($D48,'1-2'!$D$4:$L$103,5))</f>
        <v>0</v>
      </c>
      <c r="I48" s="315">
        <f>IF($R48=1,,VLOOKUP($D48,'1-2'!$D$4:$L$103,6))</f>
        <v>0</v>
      </c>
      <c r="J48" s="316">
        <f>IF($R48=1,,VLOOKUP($D48,'1-2'!$D$4:$L$103,7))</f>
        <v>0</v>
      </c>
      <c r="K48" s="317">
        <f t="shared" si="5"/>
        <v>0</v>
      </c>
      <c r="L48" s="318">
        <f t="shared" si="9"/>
        <v>0</v>
      </c>
      <c r="M48" s="319">
        <f t="shared" si="7"/>
        <v>0</v>
      </c>
      <c r="N48" s="319">
        <f t="shared" si="8"/>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72">
        <f>'1-2'!C49</f>
        <v>0</v>
      </c>
      <c r="D49" s="253">
        <v>46</v>
      </c>
      <c r="E49" s="313">
        <f>IF($R49=1,"",VLOOKUP($D49,'1-2'!$D$4:$L$103,2))</f>
        <v>0</v>
      </c>
      <c r="F49" s="314">
        <f>IF($R49=1,"取消し",VLOOKUP($D49,'1-2'!$D$4:$L$103,3))</f>
        <v>0</v>
      </c>
      <c r="G49" s="224">
        <f>IF($R49=1,,VLOOKUP($D49,'1-2'!$D$4:$L$103,4))</f>
        <v>0</v>
      </c>
      <c r="H49" s="315">
        <f>IF($R49=1,,VLOOKUP($D49,'1-2'!$D$4:$L$103,5))</f>
        <v>0</v>
      </c>
      <c r="I49" s="315">
        <f>IF($R49=1,,VLOOKUP($D49,'1-2'!$D$4:$L$103,6))</f>
        <v>0</v>
      </c>
      <c r="J49" s="316">
        <f>IF($R49=1,,VLOOKUP($D49,'1-2'!$D$4:$L$103,7))</f>
        <v>0</v>
      </c>
      <c r="K49" s="317">
        <f t="shared" si="5"/>
        <v>0</v>
      </c>
      <c r="L49" s="318">
        <f t="shared" si="9"/>
        <v>0</v>
      </c>
      <c r="M49" s="319">
        <f t="shared" si="7"/>
        <v>0</v>
      </c>
      <c r="N49" s="319">
        <f t="shared" si="8"/>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72">
        <f>'1-2'!C50</f>
        <v>0</v>
      </c>
      <c r="D50" s="253">
        <v>47</v>
      </c>
      <c r="E50" s="313">
        <f>IF($R50=1,"",VLOOKUP($D50,'1-2'!$D$4:$L$103,2))</f>
        <v>0</v>
      </c>
      <c r="F50" s="314">
        <f>IF($R50=1,"取消し",VLOOKUP($D50,'1-2'!$D$4:$L$103,3))</f>
        <v>0</v>
      </c>
      <c r="G50" s="224">
        <f>IF($R50=1,,VLOOKUP($D50,'1-2'!$D$4:$L$103,4))</f>
        <v>0</v>
      </c>
      <c r="H50" s="315">
        <f>IF($R50=1,,VLOOKUP($D50,'1-2'!$D$4:$L$103,5))</f>
        <v>0</v>
      </c>
      <c r="I50" s="315">
        <f>IF($R50=1,,VLOOKUP($D50,'1-2'!$D$4:$L$103,6))</f>
        <v>0</v>
      </c>
      <c r="J50" s="316">
        <f>IF($R50=1,,VLOOKUP($D50,'1-2'!$D$4:$L$103,7))</f>
        <v>0</v>
      </c>
      <c r="K50" s="317">
        <f t="shared" si="5"/>
        <v>0</v>
      </c>
      <c r="L50" s="318">
        <f t="shared" si="9"/>
        <v>0</v>
      </c>
      <c r="M50" s="319">
        <f t="shared" si="7"/>
        <v>0</v>
      </c>
      <c r="N50" s="319">
        <f t="shared" si="8"/>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72">
        <f>'1-2'!C51</f>
        <v>0</v>
      </c>
      <c r="D51" s="253">
        <v>48</v>
      </c>
      <c r="E51" s="313">
        <f>IF($R51=1,"",VLOOKUP($D51,'1-2'!$D$4:$L$103,2))</f>
        <v>0</v>
      </c>
      <c r="F51" s="314">
        <f>IF($R51=1,"取消し",VLOOKUP($D51,'1-2'!$D$4:$L$103,3))</f>
        <v>0</v>
      </c>
      <c r="G51" s="224">
        <f>IF($R51=1,,VLOOKUP($D51,'1-2'!$D$4:$L$103,4))</f>
        <v>0</v>
      </c>
      <c r="H51" s="315">
        <f>IF($R51=1,,VLOOKUP($D51,'1-2'!$D$4:$L$103,5))</f>
        <v>0</v>
      </c>
      <c r="I51" s="315">
        <f>IF($R51=1,,VLOOKUP($D51,'1-2'!$D$4:$L$103,6))</f>
        <v>0</v>
      </c>
      <c r="J51" s="316">
        <f>IF($R51=1,,VLOOKUP($D51,'1-2'!$D$4:$L$103,7))</f>
        <v>0</v>
      </c>
      <c r="K51" s="317">
        <f t="shared" si="5"/>
        <v>0</v>
      </c>
      <c r="L51" s="318">
        <f t="shared" si="9"/>
        <v>0</v>
      </c>
      <c r="M51" s="319">
        <f t="shared" si="7"/>
        <v>0</v>
      </c>
      <c r="N51" s="319">
        <f t="shared" si="8"/>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72">
        <f>'1-2'!C52</f>
        <v>0</v>
      </c>
      <c r="D52" s="262">
        <v>49</v>
      </c>
      <c r="E52" s="313">
        <f>IF($R52=1,"",VLOOKUP($D52,'1-2'!$D$4:$L$103,2))</f>
        <v>0</v>
      </c>
      <c r="F52" s="314">
        <f>IF($R52=1,"取消し",VLOOKUP($D52,'1-2'!$D$4:$L$103,3))</f>
        <v>0</v>
      </c>
      <c r="G52" s="224">
        <f>IF($R52=1,,VLOOKUP($D52,'1-2'!$D$4:$L$103,4))</f>
        <v>0</v>
      </c>
      <c r="H52" s="315">
        <f>IF($R52=1,,VLOOKUP($D52,'1-2'!$D$4:$L$103,5))</f>
        <v>0</v>
      </c>
      <c r="I52" s="315">
        <f>IF($R52=1,,VLOOKUP($D52,'1-2'!$D$4:$L$103,6))</f>
        <v>0</v>
      </c>
      <c r="J52" s="316">
        <f>IF($R52=1,,VLOOKUP($D52,'1-2'!$D$4:$L$103,7))</f>
        <v>0</v>
      </c>
      <c r="K52" s="317">
        <f t="shared" si="5"/>
        <v>0</v>
      </c>
      <c r="L52" s="318">
        <f t="shared" si="9"/>
        <v>0</v>
      </c>
      <c r="M52" s="319">
        <f t="shared" si="7"/>
        <v>0</v>
      </c>
      <c r="N52" s="319">
        <f t="shared" si="8"/>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72">
        <f>'1-2'!C53</f>
        <v>0</v>
      </c>
      <c r="D53" s="272">
        <v>50</v>
      </c>
      <c r="E53" s="313">
        <f>IF($R53=1,"",VLOOKUP($D53,'1-2'!$D$4:$L$103,2))</f>
        <v>0</v>
      </c>
      <c r="F53" s="314">
        <f>IF($R53=1,"取消し",VLOOKUP($D53,'1-2'!$D$4:$L$103,3))</f>
        <v>0</v>
      </c>
      <c r="G53" s="224">
        <f>IF($R53=1,,VLOOKUP($D53,'1-2'!$D$4:$L$103,4))</f>
        <v>0</v>
      </c>
      <c r="H53" s="315">
        <f>IF($R53=1,,VLOOKUP($D53,'1-2'!$D$4:$L$103,5))</f>
        <v>0</v>
      </c>
      <c r="I53" s="315">
        <f>IF($R53=1,,VLOOKUP($D53,'1-2'!$D$4:$L$103,6))</f>
        <v>0</v>
      </c>
      <c r="J53" s="316">
        <f>IF($R53=1,,VLOOKUP($D53,'1-2'!$D$4:$L$103,7))</f>
        <v>0</v>
      </c>
      <c r="K53" s="317">
        <f t="shared" si="5"/>
        <v>0</v>
      </c>
      <c r="L53" s="318">
        <f t="shared" si="9"/>
        <v>0</v>
      </c>
      <c r="M53" s="319">
        <f t="shared" si="7"/>
        <v>0</v>
      </c>
      <c r="N53" s="319">
        <f t="shared" si="8"/>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72">
        <f>'1-2'!C54</f>
        <v>0</v>
      </c>
      <c r="D54" s="282">
        <v>51</v>
      </c>
      <c r="E54" s="313">
        <f>IF($R54=1,"",VLOOKUP($D54,'1-2'!$D$4:$L$103,2))</f>
        <v>0</v>
      </c>
      <c r="F54" s="314">
        <f>IF($R54=1,"取消し",VLOOKUP($D54,'1-2'!$D$4:$L$103,3))</f>
        <v>0</v>
      </c>
      <c r="G54" s="224">
        <f>IF($R54=1,,VLOOKUP($D54,'1-2'!$D$4:$L$103,4))</f>
        <v>0</v>
      </c>
      <c r="H54" s="315">
        <f>IF($R54=1,,VLOOKUP($D54,'1-2'!$D$4:$L$103,5))</f>
        <v>0</v>
      </c>
      <c r="I54" s="315">
        <f>IF($R54=1,,VLOOKUP($D54,'1-2'!$D$4:$L$103,6))</f>
        <v>0</v>
      </c>
      <c r="J54" s="316">
        <f>IF($R54=1,,VLOOKUP($D54,'1-2'!$D$4:$L$103,7))</f>
        <v>0</v>
      </c>
      <c r="K54" s="317">
        <f t="shared" si="5"/>
        <v>0</v>
      </c>
      <c r="L54" s="318">
        <f t="shared" si="9"/>
        <v>0</v>
      </c>
      <c r="M54" s="319">
        <f t="shared" si="7"/>
        <v>0</v>
      </c>
      <c r="N54" s="319">
        <f t="shared" si="8"/>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72">
        <f>'1-2'!C55</f>
        <v>0</v>
      </c>
      <c r="D55" s="282">
        <v>52</v>
      </c>
      <c r="E55" s="313">
        <f>IF($R55=1,"",VLOOKUP($D55,'1-2'!$D$4:$L$103,2))</f>
        <v>0</v>
      </c>
      <c r="F55" s="314">
        <f>IF($R55=1,"取消し",VLOOKUP($D55,'1-2'!$D$4:$L$103,3))</f>
        <v>0</v>
      </c>
      <c r="G55" s="224">
        <f>IF($R55=1,,VLOOKUP($D55,'1-2'!$D$4:$L$103,4))</f>
        <v>0</v>
      </c>
      <c r="H55" s="315">
        <f>IF($R55=1,,VLOOKUP($D55,'1-2'!$D$4:$L$103,5))</f>
        <v>0</v>
      </c>
      <c r="I55" s="315">
        <f>IF($R55=1,,VLOOKUP($D55,'1-2'!$D$4:$L$103,6))</f>
        <v>0</v>
      </c>
      <c r="J55" s="316">
        <f>IF($R55=1,,VLOOKUP($D55,'1-2'!$D$4:$L$103,7))</f>
        <v>0</v>
      </c>
      <c r="K55" s="317">
        <f t="shared" si="5"/>
        <v>0</v>
      </c>
      <c r="L55" s="318">
        <f t="shared" si="9"/>
        <v>0</v>
      </c>
      <c r="M55" s="319">
        <f t="shared" si="7"/>
        <v>0</v>
      </c>
      <c r="N55" s="319">
        <f t="shared" si="8"/>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72">
        <f>'1-2'!C56</f>
        <v>0</v>
      </c>
      <c r="D56" s="282">
        <v>53</v>
      </c>
      <c r="E56" s="313">
        <f>IF($R56=1,"",VLOOKUP($D56,'1-2'!$D$4:$L$103,2))</f>
        <v>0</v>
      </c>
      <c r="F56" s="314">
        <f>IF($R56=1,"取消し",VLOOKUP($D56,'1-2'!$D$4:$L$103,3))</f>
        <v>0</v>
      </c>
      <c r="G56" s="224">
        <f>IF($R56=1,,VLOOKUP($D56,'1-2'!$D$4:$L$103,4))</f>
        <v>0</v>
      </c>
      <c r="H56" s="315">
        <f>IF($R56=1,,VLOOKUP($D56,'1-2'!$D$4:$L$103,5))</f>
        <v>0</v>
      </c>
      <c r="I56" s="315">
        <f>IF($R56=1,,VLOOKUP($D56,'1-2'!$D$4:$L$103,6))</f>
        <v>0</v>
      </c>
      <c r="J56" s="316">
        <f>IF($R56=1,,VLOOKUP($D56,'1-2'!$D$4:$L$103,7))</f>
        <v>0</v>
      </c>
      <c r="K56" s="317">
        <f t="shared" si="5"/>
        <v>0</v>
      </c>
      <c r="L56" s="318">
        <f t="shared" si="9"/>
        <v>0</v>
      </c>
      <c r="M56" s="319">
        <f t="shared" si="7"/>
        <v>0</v>
      </c>
      <c r="N56" s="319">
        <f t="shared" si="8"/>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72">
        <f>'1-2'!C57</f>
        <v>0</v>
      </c>
      <c r="D57" s="282">
        <v>54</v>
      </c>
      <c r="E57" s="313">
        <f>IF($R57=1,"",VLOOKUP($D57,'1-2'!$D$4:$L$103,2))</f>
        <v>0</v>
      </c>
      <c r="F57" s="314">
        <f>IF($R57=1,"取消し",VLOOKUP($D57,'1-2'!$D$4:$L$103,3))</f>
        <v>0</v>
      </c>
      <c r="G57" s="224">
        <f>IF($R57=1,,VLOOKUP($D57,'1-2'!$D$4:$L$103,4))</f>
        <v>0</v>
      </c>
      <c r="H57" s="315">
        <f>IF($R57=1,,VLOOKUP($D57,'1-2'!$D$4:$L$103,5))</f>
        <v>0</v>
      </c>
      <c r="I57" s="315">
        <f>IF($R57=1,,VLOOKUP($D57,'1-2'!$D$4:$L$103,6))</f>
        <v>0</v>
      </c>
      <c r="J57" s="316">
        <f>IF($R57=1,,VLOOKUP($D57,'1-2'!$D$4:$L$103,7))</f>
        <v>0</v>
      </c>
      <c r="K57" s="317">
        <f t="shared" si="5"/>
        <v>0</v>
      </c>
      <c r="L57" s="318">
        <f t="shared" si="9"/>
        <v>0</v>
      </c>
      <c r="M57" s="319">
        <f t="shared" si="7"/>
        <v>0</v>
      </c>
      <c r="N57" s="319">
        <f t="shared" si="8"/>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72">
        <f>'1-2'!C58</f>
        <v>0</v>
      </c>
      <c r="D58" s="282">
        <v>55</v>
      </c>
      <c r="E58" s="313">
        <f>IF($R58=1,"",VLOOKUP($D58,'1-2'!$D$4:$L$103,2))</f>
        <v>0</v>
      </c>
      <c r="F58" s="314">
        <f>IF($R58=1,"取消し",VLOOKUP($D58,'1-2'!$D$4:$L$103,3))</f>
        <v>0</v>
      </c>
      <c r="G58" s="224">
        <f>IF($R58=1,,VLOOKUP($D58,'1-2'!$D$4:$L$103,4))</f>
        <v>0</v>
      </c>
      <c r="H58" s="315">
        <f>IF($R58=1,,VLOOKUP($D58,'1-2'!$D$4:$L$103,5))</f>
        <v>0</v>
      </c>
      <c r="I58" s="315">
        <f>IF($R58=1,,VLOOKUP($D58,'1-2'!$D$4:$L$103,6))</f>
        <v>0</v>
      </c>
      <c r="J58" s="316">
        <f>IF($R58=1,,VLOOKUP($D58,'1-2'!$D$4:$L$103,7))</f>
        <v>0</v>
      </c>
      <c r="K58" s="317">
        <f t="shared" si="5"/>
        <v>0</v>
      </c>
      <c r="L58" s="318">
        <f t="shared" si="9"/>
        <v>0</v>
      </c>
      <c r="M58" s="319">
        <f t="shared" si="7"/>
        <v>0</v>
      </c>
      <c r="N58" s="319">
        <f t="shared" si="8"/>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72">
        <f>'1-2'!C59</f>
        <v>0</v>
      </c>
      <c r="D59" s="282">
        <v>56</v>
      </c>
      <c r="E59" s="313">
        <f>IF($R59=1,"",VLOOKUP($D59,'1-2'!$D$4:$L$103,2))</f>
        <v>0</v>
      </c>
      <c r="F59" s="314">
        <f>IF($R59=1,"取消し",VLOOKUP($D59,'1-2'!$D$4:$L$103,3))</f>
        <v>0</v>
      </c>
      <c r="G59" s="224">
        <f>IF($R59=1,,VLOOKUP($D59,'1-2'!$D$4:$L$103,4))</f>
        <v>0</v>
      </c>
      <c r="H59" s="315">
        <f>IF($R59=1,,VLOOKUP($D59,'1-2'!$D$4:$L$103,5))</f>
        <v>0</v>
      </c>
      <c r="I59" s="315">
        <f>IF($R59=1,,VLOOKUP($D59,'1-2'!$D$4:$L$103,6))</f>
        <v>0</v>
      </c>
      <c r="J59" s="316">
        <f>IF($R59=1,,VLOOKUP($D59,'1-2'!$D$4:$L$103,7))</f>
        <v>0</v>
      </c>
      <c r="K59" s="317">
        <f t="shared" si="5"/>
        <v>0</v>
      </c>
      <c r="L59" s="318">
        <f t="shared" si="9"/>
        <v>0</v>
      </c>
      <c r="M59" s="319">
        <f t="shared" si="7"/>
        <v>0</v>
      </c>
      <c r="N59" s="319">
        <f t="shared" si="8"/>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72">
        <f>'1-2'!C60</f>
        <v>0</v>
      </c>
      <c r="D60" s="282">
        <v>57</v>
      </c>
      <c r="E60" s="313">
        <f>IF($R60=1,"",VLOOKUP($D60,'1-2'!$D$4:$L$103,2))</f>
        <v>0</v>
      </c>
      <c r="F60" s="314">
        <f>IF($R60=1,"取消し",VLOOKUP($D60,'1-2'!$D$4:$L$103,3))</f>
        <v>0</v>
      </c>
      <c r="G60" s="224">
        <f>IF($R60=1,,VLOOKUP($D60,'1-2'!$D$4:$L$103,4))</f>
        <v>0</v>
      </c>
      <c r="H60" s="315">
        <f>IF($R60=1,,VLOOKUP($D60,'1-2'!$D$4:$L$103,5))</f>
        <v>0</v>
      </c>
      <c r="I60" s="315">
        <f>IF($R60=1,,VLOOKUP($D60,'1-2'!$D$4:$L$103,6))</f>
        <v>0</v>
      </c>
      <c r="J60" s="316">
        <f>IF($R60=1,,VLOOKUP($D60,'1-2'!$D$4:$L$103,7))</f>
        <v>0</v>
      </c>
      <c r="K60" s="317">
        <f t="shared" si="5"/>
        <v>0</v>
      </c>
      <c r="L60" s="318">
        <f t="shared" si="9"/>
        <v>0</v>
      </c>
      <c r="M60" s="319">
        <f t="shared" si="7"/>
        <v>0</v>
      </c>
      <c r="N60" s="319">
        <f t="shared" si="8"/>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72">
        <f>'1-2'!C61</f>
        <v>0</v>
      </c>
      <c r="D61" s="282">
        <v>58</v>
      </c>
      <c r="E61" s="313">
        <f>IF($R61=1,"",VLOOKUP($D61,'1-2'!$D$4:$L$103,2))</f>
        <v>0</v>
      </c>
      <c r="F61" s="314">
        <f>IF($R61=1,"取消し",VLOOKUP($D61,'1-2'!$D$4:$L$103,3))</f>
        <v>0</v>
      </c>
      <c r="G61" s="224">
        <f>IF($R61=1,,VLOOKUP($D61,'1-2'!$D$4:$L$103,4))</f>
        <v>0</v>
      </c>
      <c r="H61" s="315">
        <f>IF($R61=1,,VLOOKUP($D61,'1-2'!$D$4:$L$103,5))</f>
        <v>0</v>
      </c>
      <c r="I61" s="315">
        <f>IF($R61=1,,VLOOKUP($D61,'1-2'!$D$4:$L$103,6))</f>
        <v>0</v>
      </c>
      <c r="J61" s="316">
        <f>IF($R61=1,,VLOOKUP($D61,'1-2'!$D$4:$L$103,7))</f>
        <v>0</v>
      </c>
      <c r="K61" s="317">
        <f t="shared" si="5"/>
        <v>0</v>
      </c>
      <c r="L61" s="318">
        <f t="shared" si="9"/>
        <v>0</v>
      </c>
      <c r="M61" s="319">
        <f t="shared" si="7"/>
        <v>0</v>
      </c>
      <c r="N61" s="319">
        <f t="shared" si="8"/>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72">
        <f>'1-2'!C62</f>
        <v>0</v>
      </c>
      <c r="D62" s="282">
        <v>59</v>
      </c>
      <c r="E62" s="313">
        <f>IF($R62=1,"",VLOOKUP($D62,'1-2'!$D$4:$L$103,2))</f>
        <v>0</v>
      </c>
      <c r="F62" s="314">
        <f>IF($R62=1,"取消し",VLOOKUP($D62,'1-2'!$D$4:$L$103,3))</f>
        <v>0</v>
      </c>
      <c r="G62" s="224">
        <f>IF($R62=1,,VLOOKUP($D62,'1-2'!$D$4:$L$103,4))</f>
        <v>0</v>
      </c>
      <c r="H62" s="315">
        <f>IF($R62=1,,VLOOKUP($D62,'1-2'!$D$4:$L$103,5))</f>
        <v>0</v>
      </c>
      <c r="I62" s="315">
        <f>IF($R62=1,,VLOOKUP($D62,'1-2'!$D$4:$L$103,6))</f>
        <v>0</v>
      </c>
      <c r="J62" s="316">
        <f>IF($R62=1,,VLOOKUP($D62,'1-2'!$D$4:$L$103,7))</f>
        <v>0</v>
      </c>
      <c r="K62" s="317">
        <f t="shared" si="5"/>
        <v>0</v>
      </c>
      <c r="L62" s="318">
        <f t="shared" si="9"/>
        <v>0</v>
      </c>
      <c r="M62" s="319">
        <f t="shared" si="7"/>
        <v>0</v>
      </c>
      <c r="N62" s="319">
        <f t="shared" si="8"/>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72">
        <f>'1-2'!C63</f>
        <v>0</v>
      </c>
      <c r="D63" s="282">
        <v>60</v>
      </c>
      <c r="E63" s="313">
        <f>IF($R63=1,"",VLOOKUP($D63,'1-2'!$D$4:$L$103,2))</f>
        <v>0</v>
      </c>
      <c r="F63" s="314">
        <f>IF($R63=1,"取消し",VLOOKUP($D63,'1-2'!$D$4:$L$103,3))</f>
        <v>0</v>
      </c>
      <c r="G63" s="224">
        <f>IF($R63=1,,VLOOKUP($D63,'1-2'!$D$4:$L$103,4))</f>
        <v>0</v>
      </c>
      <c r="H63" s="315">
        <f>IF($R63=1,,VLOOKUP($D63,'1-2'!$D$4:$L$103,5))</f>
        <v>0</v>
      </c>
      <c r="I63" s="315">
        <f>IF($R63=1,,VLOOKUP($D63,'1-2'!$D$4:$L$103,6))</f>
        <v>0</v>
      </c>
      <c r="J63" s="316">
        <f>IF($R63=1,,VLOOKUP($D63,'1-2'!$D$4:$L$103,7))</f>
        <v>0</v>
      </c>
      <c r="K63" s="317">
        <f t="shared" si="5"/>
        <v>0</v>
      </c>
      <c r="L63" s="318">
        <f t="shared" si="9"/>
        <v>0</v>
      </c>
      <c r="M63" s="319">
        <f t="shared" si="7"/>
        <v>0</v>
      </c>
      <c r="N63" s="319">
        <f t="shared" si="8"/>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72">
        <f>'1-2'!C64</f>
        <v>0</v>
      </c>
      <c r="D64" s="262">
        <v>61</v>
      </c>
      <c r="E64" s="313">
        <f>IF($R64=1,"",VLOOKUP($D64,'1-2'!$D$4:$L$103,2))</f>
        <v>0</v>
      </c>
      <c r="F64" s="314">
        <f>IF($R64=1,"取消し",VLOOKUP($D64,'1-2'!$D$4:$L$103,3))</f>
        <v>0</v>
      </c>
      <c r="G64" s="224">
        <f>IF($R64=1,,VLOOKUP($D64,'1-2'!$D$4:$L$103,4))</f>
        <v>0</v>
      </c>
      <c r="H64" s="315">
        <f>IF($R64=1,,VLOOKUP($D64,'1-2'!$D$4:$L$103,5))</f>
        <v>0</v>
      </c>
      <c r="I64" s="315">
        <f>IF($R64=1,,VLOOKUP($D64,'1-2'!$D$4:$L$103,6))</f>
        <v>0</v>
      </c>
      <c r="J64" s="316">
        <f>IF($R64=1,,VLOOKUP($D64,'1-2'!$D$4:$L$103,7))</f>
        <v>0</v>
      </c>
      <c r="K64" s="317">
        <f t="shared" si="5"/>
        <v>0</v>
      </c>
      <c r="L64" s="318">
        <f t="shared" si="9"/>
        <v>0</v>
      </c>
      <c r="M64" s="319">
        <f t="shared" si="7"/>
        <v>0</v>
      </c>
      <c r="N64" s="319">
        <f t="shared" si="8"/>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72">
        <f>'1-2'!C65</f>
        <v>0</v>
      </c>
      <c r="D65" s="253">
        <v>62</v>
      </c>
      <c r="E65" s="313">
        <f>IF($R65=1,"",VLOOKUP($D65,'1-2'!$D$4:$L$103,2))</f>
        <v>0</v>
      </c>
      <c r="F65" s="314">
        <f>IF($R65=1,"取消し",VLOOKUP($D65,'1-2'!$D$4:$L$103,3))</f>
        <v>0</v>
      </c>
      <c r="G65" s="224">
        <f>IF($R65=1,,VLOOKUP($D65,'1-2'!$D$4:$L$103,4))</f>
        <v>0</v>
      </c>
      <c r="H65" s="315">
        <f>IF($R65=1,,VLOOKUP($D65,'1-2'!$D$4:$L$103,5))</f>
        <v>0</v>
      </c>
      <c r="I65" s="315">
        <f>IF($R65=1,,VLOOKUP($D65,'1-2'!$D$4:$L$103,6))</f>
        <v>0</v>
      </c>
      <c r="J65" s="316">
        <f>IF($R65=1,,VLOOKUP($D65,'1-2'!$D$4:$L$103,7))</f>
        <v>0</v>
      </c>
      <c r="K65" s="317">
        <f t="shared" si="5"/>
        <v>0</v>
      </c>
      <c r="L65" s="318">
        <f t="shared" si="9"/>
        <v>0</v>
      </c>
      <c r="M65" s="319">
        <f t="shared" si="7"/>
        <v>0</v>
      </c>
      <c r="N65" s="319">
        <f t="shared" si="8"/>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72">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9"/>
        <v>0</v>
      </c>
      <c r="M66" s="319">
        <f t="shared" si="7"/>
        <v>0</v>
      </c>
      <c r="N66" s="319">
        <f t="shared" si="8"/>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72">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9"/>
        <v>0</v>
      </c>
      <c r="M67" s="319">
        <f t="shared" si="7"/>
        <v>0</v>
      </c>
      <c r="N67" s="319">
        <f t="shared" si="8"/>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72">
        <f>'1-2'!C68</f>
        <v>0</v>
      </c>
      <c r="D68" s="262">
        <v>65</v>
      </c>
      <c r="E68" s="313">
        <f>IF($R68=1,"",VLOOKUP($D68,'1-2'!$D$4:$L$103,2))</f>
        <v>0</v>
      </c>
      <c r="F68" s="314">
        <f>IF($R68=1,"取消し",VLOOKUP($D68,'1-2'!$D$4:$L$103,3))</f>
        <v>0</v>
      </c>
      <c r="G68" s="224">
        <f>IF($R68=1,,VLOOKUP($D68,'1-2'!$D$4:$L$103,4))</f>
        <v>0</v>
      </c>
      <c r="H68" s="315">
        <f>IF($R68=1,,VLOOKUP($D68,'1-2'!$D$4:$L$103,5))</f>
        <v>0</v>
      </c>
      <c r="I68" s="315">
        <f>IF($R68=1,,VLOOKUP($D68,'1-2'!$D$4:$L$103,6))</f>
        <v>0</v>
      </c>
      <c r="J68" s="316">
        <f>IF($R68=1,,VLOOKUP($D68,'1-2'!$D$4:$L$103,7))</f>
        <v>0</v>
      </c>
      <c r="K68" s="317">
        <f t="shared" si="5"/>
        <v>0</v>
      </c>
      <c r="L68" s="318">
        <f t="shared" si="9"/>
        <v>0</v>
      </c>
      <c r="M68" s="319">
        <f t="shared" si="7"/>
        <v>0</v>
      </c>
      <c r="N68" s="319">
        <f t="shared" si="8"/>
        <v>0</v>
      </c>
      <c r="O68" s="308">
        <f t="shared" si="2"/>
        <v>0</v>
      </c>
      <c r="P68" s="309">
        <f>IF($R68=1,"",VLOOKUP($D68,'1-2'!$D$4:$L$103,8))</f>
        <v>0</v>
      </c>
      <c r="Q68" s="310">
        <f>IF($R68=1,"",VLOOKUP($D68,'1-2'!$D$4:$L$103,9))</f>
        <v>0</v>
      </c>
      <c r="R68" s="25">
        <f>IF(ISNA(MATCH($D68,'随時②-2'!$D$4:$D$18,0)),0,1)</f>
        <v>0</v>
      </c>
      <c r="S68" s="63">
        <f aca="true" t="shared" si="10" ref="S68:S127">IF(P68="◎",J68,"")</f>
      </c>
      <c r="T68" s="63">
        <f t="shared" si="3"/>
      </c>
      <c r="U68" s="5">
        <f t="shared" si="4"/>
      </c>
    </row>
    <row r="69" spans="1:21" ht="13.5" customHeight="1">
      <c r="A69" s="311">
        <f>'1-2'!A69</f>
        <v>0</v>
      </c>
      <c r="B69" s="312">
        <f>'1-2'!B69</f>
        <v>0</v>
      </c>
      <c r="C69" s="472">
        <f>'1-2'!C69</f>
        <v>0</v>
      </c>
      <c r="D69" s="253">
        <v>66</v>
      </c>
      <c r="E69" s="313">
        <f>IF($R69=1,"",VLOOKUP($D69,'1-2'!$D$4:$L$103,2))</f>
        <v>0</v>
      </c>
      <c r="F69" s="314">
        <f>IF($R69=1,"取消し",VLOOKUP($D69,'1-2'!$D$4:$L$103,3))</f>
        <v>0</v>
      </c>
      <c r="G69" s="224">
        <f>IF($R69=1,,VLOOKUP($D69,'1-2'!$D$4:$L$103,4))</f>
        <v>0</v>
      </c>
      <c r="H69" s="315">
        <f>IF($R69=1,,VLOOKUP($D69,'1-2'!$D$4:$L$103,5))</f>
        <v>0</v>
      </c>
      <c r="I69" s="315">
        <f>IF($R69=1,,VLOOKUP($D69,'1-2'!$D$4:$L$103,6))</f>
        <v>0</v>
      </c>
      <c r="J69" s="316">
        <f>IF($R69=1,,VLOOKUP($D69,'1-2'!$D$4:$L$103,7))</f>
        <v>0</v>
      </c>
      <c r="K69" s="317">
        <f t="shared" si="5"/>
        <v>0</v>
      </c>
      <c r="L69" s="318">
        <f t="shared" si="9"/>
        <v>0</v>
      </c>
      <c r="M69" s="319">
        <f t="shared" si="7"/>
        <v>0</v>
      </c>
      <c r="N69" s="319">
        <f t="shared" si="8"/>
        <v>0</v>
      </c>
      <c r="O69" s="308">
        <f aca="true" t="shared" si="11" ref="O69:O132">L69*M69*N69</f>
        <v>0</v>
      </c>
      <c r="P69" s="309">
        <f>IF($R69=1,"",VLOOKUP($D69,'1-2'!$D$4:$L$103,8))</f>
        <v>0</v>
      </c>
      <c r="Q69" s="310">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1">
        <f>'1-2'!A70</f>
        <v>0</v>
      </c>
      <c r="B70" s="312">
        <f>'1-2'!B70</f>
        <v>0</v>
      </c>
      <c r="C70" s="472">
        <f>'1-2'!C70</f>
        <v>0</v>
      </c>
      <c r="D70" s="253">
        <v>67</v>
      </c>
      <c r="E70" s="313">
        <f>IF($R70=1,"",VLOOKUP($D70,'1-2'!$D$4:$L$103,2))</f>
        <v>0</v>
      </c>
      <c r="F70" s="314">
        <f>IF($R70=1,"取消し",VLOOKUP($D70,'1-2'!$D$4:$L$103,3))</f>
        <v>0</v>
      </c>
      <c r="G70" s="224">
        <f>IF($R70=1,,VLOOKUP($D70,'1-2'!$D$4:$L$103,4))</f>
        <v>0</v>
      </c>
      <c r="H70" s="315">
        <f>IF($R70=1,,VLOOKUP($D70,'1-2'!$D$4:$L$103,5))</f>
        <v>0</v>
      </c>
      <c r="I70" s="315">
        <f>IF($R70=1,,VLOOKUP($D70,'1-2'!$D$4:$L$103,6))</f>
        <v>0</v>
      </c>
      <c r="J70" s="316">
        <f>IF($R70=1,,VLOOKUP($D70,'1-2'!$D$4:$L$103,7))</f>
        <v>0</v>
      </c>
      <c r="K70" s="317">
        <f aca="true" t="shared" si="14" ref="K70:K133">F70</f>
        <v>0</v>
      </c>
      <c r="L70" s="318">
        <f t="shared" si="9"/>
        <v>0</v>
      </c>
      <c r="M70" s="319">
        <f t="shared" si="7"/>
        <v>0</v>
      </c>
      <c r="N70" s="319">
        <f t="shared" si="8"/>
        <v>0</v>
      </c>
      <c r="O70" s="308">
        <f t="shared" si="11"/>
        <v>0</v>
      </c>
      <c r="P70" s="309">
        <f>IF($R70=1,"",VLOOKUP($D70,'1-2'!$D$4:$L$103,8))</f>
        <v>0</v>
      </c>
      <c r="Q70" s="310">
        <f>IF($R70=1,"",VLOOKUP($D70,'1-2'!$D$4:$L$103,9))</f>
        <v>0</v>
      </c>
      <c r="R70" s="25">
        <f>IF(ISNA(MATCH($D70,'随時②-2'!$D$4:$D$18,0)),0,1)</f>
        <v>0</v>
      </c>
      <c r="S70" s="63">
        <f t="shared" si="10"/>
      </c>
      <c r="T70" s="63">
        <f t="shared" si="12"/>
      </c>
      <c r="U70" s="5">
        <f t="shared" si="13"/>
      </c>
    </row>
    <row r="71" spans="1:21" ht="13.5" customHeight="1">
      <c r="A71" s="311">
        <f>'1-2'!A71</f>
        <v>0</v>
      </c>
      <c r="B71" s="312">
        <f>'1-2'!B71</f>
        <v>0</v>
      </c>
      <c r="C71" s="472">
        <f>'1-2'!C71</f>
        <v>0</v>
      </c>
      <c r="D71" s="253">
        <v>68</v>
      </c>
      <c r="E71" s="313">
        <f>IF($R71=1,"",VLOOKUP($D71,'1-2'!$D$4:$L$103,2))</f>
        <v>0</v>
      </c>
      <c r="F71" s="314">
        <f>IF($R71=1,"取消し",VLOOKUP($D71,'1-2'!$D$4:$L$103,3))</f>
        <v>0</v>
      </c>
      <c r="G71" s="224">
        <f>IF($R71=1,,VLOOKUP($D71,'1-2'!$D$4:$L$103,4))</f>
        <v>0</v>
      </c>
      <c r="H71" s="315">
        <f>IF($R71=1,,VLOOKUP($D71,'1-2'!$D$4:$L$103,5))</f>
        <v>0</v>
      </c>
      <c r="I71" s="315">
        <f>IF($R71=1,,VLOOKUP($D71,'1-2'!$D$4:$L$103,6))</f>
        <v>0</v>
      </c>
      <c r="J71" s="316">
        <f>IF($R71=1,,VLOOKUP($D71,'1-2'!$D$4:$L$103,7))</f>
        <v>0</v>
      </c>
      <c r="K71" s="317">
        <f t="shared" si="14"/>
        <v>0</v>
      </c>
      <c r="L71" s="318">
        <f t="shared" si="9"/>
        <v>0</v>
      </c>
      <c r="M71" s="319">
        <f t="shared" si="7"/>
        <v>0</v>
      </c>
      <c r="N71" s="319">
        <f t="shared" si="8"/>
        <v>0</v>
      </c>
      <c r="O71" s="308">
        <f t="shared" si="11"/>
        <v>0</v>
      </c>
      <c r="P71" s="309">
        <f>IF($R71=1,"",VLOOKUP($D71,'1-2'!$D$4:$L$103,8))</f>
        <v>0</v>
      </c>
      <c r="Q71" s="310">
        <f>IF($R71=1,"",VLOOKUP($D71,'1-2'!$D$4:$L$103,9))</f>
        <v>0</v>
      </c>
      <c r="R71" s="25">
        <f>IF(ISNA(MATCH($D71,'随時②-2'!$D$4:$D$18,0)),0,1)</f>
        <v>0</v>
      </c>
      <c r="S71" s="63">
        <f t="shared" si="10"/>
      </c>
      <c r="T71" s="63">
        <f t="shared" si="12"/>
      </c>
      <c r="U71" s="5">
        <f t="shared" si="13"/>
      </c>
    </row>
    <row r="72" spans="1:21" ht="13.5" customHeight="1">
      <c r="A72" s="311">
        <f>'1-2'!A72</f>
        <v>0</v>
      </c>
      <c r="B72" s="312">
        <f>'1-2'!B72</f>
        <v>0</v>
      </c>
      <c r="C72" s="472">
        <f>'1-2'!C72</f>
        <v>0</v>
      </c>
      <c r="D72" s="262">
        <v>69</v>
      </c>
      <c r="E72" s="313">
        <f>IF($R72=1,"",VLOOKUP($D72,'1-2'!$D$4:$L$103,2))</f>
        <v>0</v>
      </c>
      <c r="F72" s="314">
        <f>IF($R72=1,"取消し",VLOOKUP($D72,'1-2'!$D$4:$L$103,3))</f>
        <v>0</v>
      </c>
      <c r="G72" s="224">
        <f>IF($R72=1,,VLOOKUP($D72,'1-2'!$D$4:$L$103,4))</f>
        <v>0</v>
      </c>
      <c r="H72" s="315">
        <f>IF($R72=1,,VLOOKUP($D72,'1-2'!$D$4:$L$103,5))</f>
        <v>0</v>
      </c>
      <c r="I72" s="315">
        <f>IF($R72=1,,VLOOKUP($D72,'1-2'!$D$4:$L$103,6))</f>
        <v>0</v>
      </c>
      <c r="J72" s="316">
        <f>IF($R72=1,,VLOOKUP($D72,'1-2'!$D$4:$L$103,7))</f>
        <v>0</v>
      </c>
      <c r="K72" s="317">
        <f t="shared" si="14"/>
        <v>0</v>
      </c>
      <c r="L72" s="318">
        <f t="shared" si="9"/>
        <v>0</v>
      </c>
      <c r="M72" s="319">
        <f t="shared" si="7"/>
        <v>0</v>
      </c>
      <c r="N72" s="319">
        <f t="shared" si="8"/>
        <v>0</v>
      </c>
      <c r="O72" s="308">
        <f t="shared" si="11"/>
        <v>0</v>
      </c>
      <c r="P72" s="309">
        <f>IF($R72=1,"",VLOOKUP($D72,'1-2'!$D$4:$L$103,8))</f>
        <v>0</v>
      </c>
      <c r="Q72" s="310">
        <f>IF($R72=1,"",VLOOKUP($D72,'1-2'!$D$4:$L$103,9))</f>
        <v>0</v>
      </c>
      <c r="R72" s="25">
        <f>IF(ISNA(MATCH($D72,'随時②-2'!$D$4:$D$18,0)),0,1)</f>
        <v>0</v>
      </c>
      <c r="S72" s="63">
        <f t="shared" si="10"/>
      </c>
      <c r="T72" s="63">
        <f t="shared" si="12"/>
      </c>
      <c r="U72" s="5">
        <f t="shared" si="13"/>
      </c>
    </row>
    <row r="73" spans="1:21" ht="13.5" customHeight="1">
      <c r="A73" s="311">
        <f>'1-2'!A73</f>
        <v>0</v>
      </c>
      <c r="B73" s="312">
        <f>'1-2'!B73</f>
        <v>0</v>
      </c>
      <c r="C73" s="472">
        <f>'1-2'!C73</f>
        <v>0</v>
      </c>
      <c r="D73" s="272">
        <v>70</v>
      </c>
      <c r="E73" s="313">
        <f>IF($R73=1,"",VLOOKUP($D73,'1-2'!$D$4:$L$103,2))</f>
        <v>0</v>
      </c>
      <c r="F73" s="314">
        <f>IF($R73=1,"取消し",VLOOKUP($D73,'1-2'!$D$4:$L$103,3))</f>
        <v>0</v>
      </c>
      <c r="G73" s="224">
        <f>IF($R73=1,,VLOOKUP($D73,'1-2'!$D$4:$L$103,4))</f>
        <v>0</v>
      </c>
      <c r="H73" s="315">
        <f>IF($R73=1,,VLOOKUP($D73,'1-2'!$D$4:$L$103,5))</f>
        <v>0</v>
      </c>
      <c r="I73" s="315">
        <f>IF($R73=1,,VLOOKUP($D73,'1-2'!$D$4:$L$103,6))</f>
        <v>0</v>
      </c>
      <c r="J73" s="316">
        <f>IF($R73=1,,VLOOKUP($D73,'1-2'!$D$4:$L$103,7))</f>
        <v>0</v>
      </c>
      <c r="K73" s="317">
        <f t="shared" si="14"/>
        <v>0</v>
      </c>
      <c r="L73" s="318">
        <f t="shared" si="9"/>
        <v>0</v>
      </c>
      <c r="M73" s="319">
        <f t="shared" si="7"/>
        <v>0</v>
      </c>
      <c r="N73" s="319">
        <f t="shared" si="8"/>
        <v>0</v>
      </c>
      <c r="O73" s="308">
        <f t="shared" si="11"/>
        <v>0</v>
      </c>
      <c r="P73" s="309">
        <f>IF($R73=1,"",VLOOKUP($D73,'1-2'!$D$4:$L$103,8))</f>
        <v>0</v>
      </c>
      <c r="Q73" s="310">
        <f>IF($R73=1,"",VLOOKUP($D73,'1-2'!$D$4:$L$103,9))</f>
        <v>0</v>
      </c>
      <c r="R73" s="25">
        <f>IF(ISNA(MATCH($D73,'随時②-2'!$D$4:$D$18,0)),0,1)</f>
        <v>0</v>
      </c>
      <c r="S73" s="63">
        <f t="shared" si="10"/>
      </c>
      <c r="T73" s="63">
        <f t="shared" si="12"/>
      </c>
      <c r="U73" s="5">
        <f t="shared" si="13"/>
      </c>
    </row>
    <row r="74" spans="1:21" ht="13.5" customHeight="1">
      <c r="A74" s="311">
        <f>'1-2'!A74</f>
        <v>0</v>
      </c>
      <c r="B74" s="312">
        <f>'1-2'!B74</f>
        <v>0</v>
      </c>
      <c r="C74" s="472">
        <f>'1-2'!C74</f>
        <v>0</v>
      </c>
      <c r="D74" s="282">
        <v>71</v>
      </c>
      <c r="E74" s="313">
        <f>IF($R74=1,"",VLOOKUP($D74,'1-2'!$D$4:$L$103,2))</f>
        <v>0</v>
      </c>
      <c r="F74" s="314">
        <f>IF($R74=1,"取消し",VLOOKUP($D74,'1-2'!$D$4:$L$103,3))</f>
        <v>0</v>
      </c>
      <c r="G74" s="224">
        <f>IF($R74=1,,VLOOKUP($D74,'1-2'!$D$4:$L$103,4))</f>
        <v>0</v>
      </c>
      <c r="H74" s="315">
        <f>IF($R74=1,,VLOOKUP($D74,'1-2'!$D$4:$L$103,5))</f>
        <v>0</v>
      </c>
      <c r="I74" s="315">
        <f>IF($R74=1,,VLOOKUP($D74,'1-2'!$D$4:$L$103,6))</f>
        <v>0</v>
      </c>
      <c r="J74" s="316">
        <f>IF($R74=1,,VLOOKUP($D74,'1-2'!$D$4:$L$103,7))</f>
        <v>0</v>
      </c>
      <c r="K74" s="317">
        <f t="shared" si="14"/>
        <v>0</v>
      </c>
      <c r="L74" s="318">
        <f t="shared" si="9"/>
        <v>0</v>
      </c>
      <c r="M74" s="319">
        <f t="shared" si="7"/>
        <v>0</v>
      </c>
      <c r="N74" s="319">
        <f t="shared" si="8"/>
        <v>0</v>
      </c>
      <c r="O74" s="308">
        <f t="shared" si="11"/>
        <v>0</v>
      </c>
      <c r="P74" s="309">
        <f>IF($R74=1,"",VLOOKUP($D74,'1-2'!$D$4:$L$103,8))</f>
        <v>0</v>
      </c>
      <c r="Q74" s="310">
        <f>IF($R74=1,"",VLOOKUP($D74,'1-2'!$D$4:$L$103,9))</f>
        <v>0</v>
      </c>
      <c r="R74" s="25">
        <f>IF(ISNA(MATCH($D74,'随時②-2'!$D$4:$D$18,0)),0,1)</f>
        <v>0</v>
      </c>
      <c r="S74" s="63">
        <f t="shared" si="10"/>
      </c>
      <c r="T74" s="63">
        <f t="shared" si="12"/>
      </c>
      <c r="U74" s="5">
        <f t="shared" si="13"/>
      </c>
    </row>
    <row r="75" spans="1:21" ht="13.5" customHeight="1">
      <c r="A75" s="311">
        <f>'1-2'!A75</f>
        <v>0</v>
      </c>
      <c r="B75" s="312">
        <f>'1-2'!B75</f>
        <v>0</v>
      </c>
      <c r="C75" s="472">
        <f>'1-2'!C75</f>
        <v>0</v>
      </c>
      <c r="D75" s="282">
        <v>72</v>
      </c>
      <c r="E75" s="313">
        <f>IF($R75=1,"",VLOOKUP($D75,'1-2'!$D$4:$L$103,2))</f>
        <v>0</v>
      </c>
      <c r="F75" s="314">
        <f>IF($R75=1,"取消し",VLOOKUP($D75,'1-2'!$D$4:$L$103,3))</f>
        <v>0</v>
      </c>
      <c r="G75" s="224">
        <f>IF($R75=1,,VLOOKUP($D75,'1-2'!$D$4:$L$103,4))</f>
        <v>0</v>
      </c>
      <c r="H75" s="315">
        <f>IF($R75=1,,VLOOKUP($D75,'1-2'!$D$4:$L$103,5))</f>
        <v>0</v>
      </c>
      <c r="I75" s="315">
        <f>IF($R75=1,,VLOOKUP($D75,'1-2'!$D$4:$L$103,6))</f>
        <v>0</v>
      </c>
      <c r="J75" s="316">
        <f>IF($R75=1,,VLOOKUP($D75,'1-2'!$D$4:$L$103,7))</f>
        <v>0</v>
      </c>
      <c r="K75" s="317">
        <f t="shared" si="14"/>
        <v>0</v>
      </c>
      <c r="L75" s="318">
        <f aca="true" t="shared" si="15" ref="L75:L138">G75</f>
        <v>0</v>
      </c>
      <c r="M75" s="319">
        <f aca="true" t="shared" si="16" ref="M75:M138">H75</f>
        <v>0</v>
      </c>
      <c r="N75" s="319">
        <f aca="true" t="shared" si="17" ref="N75:N138">I75</f>
        <v>0</v>
      </c>
      <c r="O75" s="308">
        <f t="shared" si="11"/>
        <v>0</v>
      </c>
      <c r="P75" s="309">
        <f>IF($R75=1,"",VLOOKUP($D75,'1-2'!$D$4:$L$103,8))</f>
        <v>0</v>
      </c>
      <c r="Q75" s="310">
        <f>IF($R75=1,"",VLOOKUP($D75,'1-2'!$D$4:$L$103,9))</f>
        <v>0</v>
      </c>
      <c r="R75" s="25">
        <f>IF(ISNA(MATCH($D75,'随時②-2'!$D$4:$D$18,0)),0,1)</f>
        <v>0</v>
      </c>
      <c r="S75" s="63">
        <f t="shared" si="10"/>
      </c>
      <c r="T75" s="63">
        <f t="shared" si="12"/>
      </c>
      <c r="U75" s="5">
        <f t="shared" si="13"/>
      </c>
    </row>
    <row r="76" spans="1:21" ht="13.5" customHeight="1">
      <c r="A76" s="311">
        <f>'1-2'!A76</f>
        <v>0</v>
      </c>
      <c r="B76" s="312">
        <f>'1-2'!B76</f>
        <v>0</v>
      </c>
      <c r="C76" s="472">
        <f>'1-2'!C76</f>
        <v>0</v>
      </c>
      <c r="D76" s="283">
        <v>73</v>
      </c>
      <c r="E76" s="313">
        <f>IF($R76=1,"",VLOOKUP($D76,'1-2'!$D$4:$L$103,2))</f>
        <v>0</v>
      </c>
      <c r="F76" s="314">
        <f>IF($R76=1,"取消し",VLOOKUP($D76,'1-2'!$D$4:$L$103,3))</f>
        <v>0</v>
      </c>
      <c r="G76" s="224">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5">
        <f>IF(ISNA(MATCH($D76,'随時②-2'!$D$4:$D$18,0)),0,1)</f>
        <v>0</v>
      </c>
      <c r="S76" s="63">
        <f t="shared" si="10"/>
      </c>
      <c r="T76" s="63">
        <f t="shared" si="12"/>
      </c>
      <c r="U76" s="5">
        <f t="shared" si="13"/>
      </c>
    </row>
    <row r="77" spans="1:21" ht="13.5" customHeight="1">
      <c r="A77" s="311">
        <f>'1-2'!A77</f>
        <v>0</v>
      </c>
      <c r="B77" s="312">
        <f>'1-2'!B77</f>
        <v>0</v>
      </c>
      <c r="C77" s="472">
        <f>'1-2'!C77</f>
        <v>0</v>
      </c>
      <c r="D77" s="282">
        <v>74</v>
      </c>
      <c r="E77" s="313">
        <f>IF($R77=1,"",VLOOKUP($D77,'1-2'!$D$4:$L$103,2))</f>
        <v>0</v>
      </c>
      <c r="F77" s="314">
        <f>IF($R77=1,"取消し",VLOOKUP($D77,'1-2'!$D$4:$L$103,3))</f>
        <v>0</v>
      </c>
      <c r="G77" s="224">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5">
        <f>IF(ISNA(MATCH($D77,'随時②-2'!$D$4:$D$18,0)),0,1)</f>
        <v>0</v>
      </c>
      <c r="S77" s="63">
        <f t="shared" si="10"/>
      </c>
      <c r="T77" s="63">
        <f t="shared" si="12"/>
      </c>
      <c r="U77" s="5">
        <f t="shared" si="13"/>
      </c>
    </row>
    <row r="78" spans="1:21" ht="13.5" customHeight="1">
      <c r="A78" s="311">
        <f>'1-2'!A78</f>
        <v>0</v>
      </c>
      <c r="B78" s="312">
        <f>'1-2'!B78</f>
        <v>0</v>
      </c>
      <c r="C78" s="472">
        <f>'1-2'!C78</f>
        <v>0</v>
      </c>
      <c r="D78" s="282">
        <v>75</v>
      </c>
      <c r="E78" s="313">
        <f>IF($R78=1,"",VLOOKUP($D78,'1-2'!$D$4:$L$103,2))</f>
        <v>0</v>
      </c>
      <c r="F78" s="314">
        <f>IF($R78=1,"取消し",VLOOKUP($D78,'1-2'!$D$4:$L$103,3))</f>
        <v>0</v>
      </c>
      <c r="G78" s="224">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5">
        <f>IF(ISNA(MATCH($D78,'随時②-2'!$D$4:$D$18,0)),0,1)</f>
        <v>0</v>
      </c>
      <c r="S78" s="63">
        <f t="shared" si="10"/>
      </c>
      <c r="T78" s="63">
        <f t="shared" si="12"/>
      </c>
      <c r="U78" s="5">
        <f t="shared" si="13"/>
      </c>
    </row>
    <row r="79" spans="1:21" ht="13.5" customHeight="1">
      <c r="A79" s="311">
        <f>'1-2'!A79</f>
        <v>0</v>
      </c>
      <c r="B79" s="312">
        <f>'1-2'!B79</f>
        <v>0</v>
      </c>
      <c r="C79" s="472">
        <f>'1-2'!C79</f>
        <v>0</v>
      </c>
      <c r="D79" s="282">
        <v>76</v>
      </c>
      <c r="E79" s="313">
        <f>IF($R79=1,"",VLOOKUP($D79,'1-2'!$D$4:$L$103,2))</f>
        <v>0</v>
      </c>
      <c r="F79" s="314">
        <f>IF($R79=1,"取消し",VLOOKUP($D79,'1-2'!$D$4:$L$103,3))</f>
        <v>0</v>
      </c>
      <c r="G79" s="224">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5">
        <f>IF(ISNA(MATCH($D79,'随時②-2'!$D$4:$D$18,0)),0,1)</f>
        <v>0</v>
      </c>
      <c r="S79" s="63">
        <f t="shared" si="10"/>
      </c>
      <c r="T79" s="63">
        <f t="shared" si="12"/>
      </c>
      <c r="U79" s="5">
        <f t="shared" si="13"/>
      </c>
    </row>
    <row r="80" spans="1:21" ht="13.5" customHeight="1">
      <c r="A80" s="311">
        <f>'1-2'!A80</f>
        <v>0</v>
      </c>
      <c r="B80" s="312">
        <f>'1-2'!B80</f>
        <v>0</v>
      </c>
      <c r="C80" s="472">
        <f>'1-2'!C80</f>
        <v>0</v>
      </c>
      <c r="D80" s="283">
        <v>77</v>
      </c>
      <c r="E80" s="313">
        <f>IF($R80=1,"",VLOOKUP($D80,'1-2'!$D$4:$L$103,2))</f>
        <v>0</v>
      </c>
      <c r="F80" s="314">
        <f>IF($R80=1,"取消し",VLOOKUP($D80,'1-2'!$D$4:$L$103,3))</f>
        <v>0</v>
      </c>
      <c r="G80" s="224">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5">
        <f>IF(ISNA(MATCH($D80,'随時②-2'!$D$4:$D$18,0)),0,1)</f>
        <v>0</v>
      </c>
      <c r="S80" s="63">
        <f t="shared" si="10"/>
      </c>
      <c r="T80" s="63">
        <f t="shared" si="12"/>
      </c>
      <c r="U80" s="5">
        <f t="shared" si="13"/>
      </c>
    </row>
    <row r="81" spans="1:21" ht="13.5" customHeight="1">
      <c r="A81" s="311">
        <f>'1-2'!A81</f>
        <v>0</v>
      </c>
      <c r="B81" s="312">
        <f>'1-2'!B81</f>
        <v>0</v>
      </c>
      <c r="C81" s="472">
        <f>'1-2'!C81</f>
        <v>0</v>
      </c>
      <c r="D81" s="282">
        <v>78</v>
      </c>
      <c r="E81" s="313">
        <f>IF($R81=1,"",VLOOKUP($D81,'1-2'!$D$4:$L$103,2))</f>
        <v>0</v>
      </c>
      <c r="F81" s="314">
        <f>IF($R81=1,"取消し",VLOOKUP($D81,'1-2'!$D$4:$L$103,3))</f>
        <v>0</v>
      </c>
      <c r="G81" s="224">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5">
        <f>IF(ISNA(MATCH($D81,'随時②-2'!$D$4:$D$18,0)),0,1)</f>
        <v>0</v>
      </c>
      <c r="S81" s="63">
        <f t="shared" si="10"/>
      </c>
      <c r="T81" s="63">
        <f t="shared" si="12"/>
      </c>
      <c r="U81" s="5">
        <f t="shared" si="13"/>
      </c>
    </row>
    <row r="82" spans="1:21" ht="13.5" customHeight="1">
      <c r="A82" s="311">
        <f>'1-2'!A82</f>
        <v>0</v>
      </c>
      <c r="B82" s="312">
        <f>'1-2'!B82</f>
        <v>0</v>
      </c>
      <c r="C82" s="472">
        <f>'1-2'!C82</f>
        <v>0</v>
      </c>
      <c r="D82" s="282">
        <v>79</v>
      </c>
      <c r="E82" s="313">
        <f>IF($R82=1,"",VLOOKUP($D82,'1-2'!$D$4:$L$103,2))</f>
        <v>0</v>
      </c>
      <c r="F82" s="314">
        <f>IF($R82=1,"取消し",VLOOKUP($D82,'1-2'!$D$4:$L$103,3))</f>
        <v>0</v>
      </c>
      <c r="G82" s="224">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5">
        <f>IF(ISNA(MATCH($D82,'随時②-2'!$D$4:$D$18,0)),0,1)</f>
        <v>0</v>
      </c>
      <c r="S82" s="63">
        <f t="shared" si="10"/>
      </c>
      <c r="T82" s="63">
        <f t="shared" si="12"/>
      </c>
      <c r="U82" s="5">
        <f t="shared" si="13"/>
      </c>
    </row>
    <row r="83" spans="1:21" ht="13.5" customHeight="1">
      <c r="A83" s="311">
        <f>'1-2'!A83</f>
        <v>0</v>
      </c>
      <c r="B83" s="312">
        <f>'1-2'!B83</f>
        <v>0</v>
      </c>
      <c r="C83" s="472">
        <f>'1-2'!C83</f>
        <v>0</v>
      </c>
      <c r="D83" s="282">
        <v>80</v>
      </c>
      <c r="E83" s="313">
        <f>IF($R83=1,"",VLOOKUP($D83,'1-2'!$D$4:$L$103,2))</f>
        <v>0</v>
      </c>
      <c r="F83" s="314">
        <f>IF($R83=1,"取消し",VLOOKUP($D83,'1-2'!$D$4:$L$103,3))</f>
        <v>0</v>
      </c>
      <c r="G83" s="224">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5">
        <f>IF(ISNA(MATCH($D83,'随時②-2'!$D$4:$D$18,0)),0,1)</f>
        <v>0</v>
      </c>
      <c r="S83" s="63">
        <f t="shared" si="10"/>
      </c>
      <c r="T83" s="63">
        <f t="shared" si="12"/>
      </c>
      <c r="U83" s="5">
        <f t="shared" si="13"/>
      </c>
    </row>
    <row r="84" spans="1:21" ht="13.5" customHeight="1">
      <c r="A84" s="311">
        <f>'1-2'!A84</f>
        <v>0</v>
      </c>
      <c r="B84" s="312">
        <f>'1-2'!B84</f>
        <v>0</v>
      </c>
      <c r="C84" s="472">
        <f>'1-2'!C84</f>
        <v>0</v>
      </c>
      <c r="D84" s="262">
        <v>81</v>
      </c>
      <c r="E84" s="313">
        <f>IF($R84=1,"",VLOOKUP($D84,'1-2'!$D$4:$L$103,2))</f>
        <v>0</v>
      </c>
      <c r="F84" s="314">
        <f>IF($R84=1,"取消し",VLOOKUP($D84,'1-2'!$D$4:$L$103,3))</f>
        <v>0</v>
      </c>
      <c r="G84" s="224">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5">
        <f>IF(ISNA(MATCH($D84,'随時②-2'!$D$4:$D$18,0)),0,1)</f>
        <v>0</v>
      </c>
      <c r="S84" s="63">
        <f t="shared" si="10"/>
      </c>
      <c r="T84" s="63">
        <f t="shared" si="12"/>
      </c>
      <c r="U84" s="5">
        <f t="shared" si="13"/>
      </c>
    </row>
    <row r="85" spans="1:21" ht="13.5" customHeight="1">
      <c r="A85" s="311">
        <f>'1-2'!A85</f>
        <v>0</v>
      </c>
      <c r="B85" s="312">
        <f>'1-2'!B85</f>
        <v>0</v>
      </c>
      <c r="C85" s="472">
        <f>'1-2'!C85</f>
        <v>0</v>
      </c>
      <c r="D85" s="253">
        <v>82</v>
      </c>
      <c r="E85" s="313">
        <f>IF($R85=1,"",VLOOKUP($D85,'1-2'!$D$4:$L$103,2))</f>
        <v>0</v>
      </c>
      <c r="F85" s="314">
        <f>IF($R85=1,"取消し",VLOOKUP($D85,'1-2'!$D$4:$L$103,3))</f>
        <v>0</v>
      </c>
      <c r="G85" s="224">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5">
        <f>IF(ISNA(MATCH($D85,'随時②-2'!$D$4:$D$18,0)),0,1)</f>
        <v>0</v>
      </c>
      <c r="S85" s="63">
        <f t="shared" si="10"/>
      </c>
      <c r="T85" s="63">
        <f t="shared" si="12"/>
      </c>
      <c r="U85" s="5">
        <f t="shared" si="13"/>
      </c>
    </row>
    <row r="86" spans="1:21" ht="13.5" customHeight="1">
      <c r="A86" s="311">
        <f>'1-2'!A86</f>
        <v>0</v>
      </c>
      <c r="B86" s="312">
        <f>'1-2'!B86</f>
        <v>0</v>
      </c>
      <c r="C86" s="472">
        <f>'1-2'!C86</f>
        <v>0</v>
      </c>
      <c r="D86" s="253">
        <v>83</v>
      </c>
      <c r="E86" s="313">
        <f>IF($R86=1,"",VLOOKUP($D86,'1-2'!$D$4:$L$103,2))</f>
        <v>0</v>
      </c>
      <c r="F86" s="314">
        <f>IF($R86=1,"取消し",VLOOKUP($D86,'1-2'!$D$4:$L$103,3))</f>
        <v>0</v>
      </c>
      <c r="G86" s="224">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5">
        <f>IF(ISNA(MATCH($D86,'随時②-2'!$D$4:$D$18,0)),0,1)</f>
        <v>0</v>
      </c>
      <c r="S86" s="63">
        <f t="shared" si="10"/>
      </c>
      <c r="T86" s="63">
        <f t="shared" si="12"/>
      </c>
      <c r="U86" s="5">
        <f t="shared" si="13"/>
      </c>
    </row>
    <row r="87" spans="1:21" ht="13.5" customHeight="1">
      <c r="A87" s="311">
        <f>'1-2'!A87</f>
        <v>0</v>
      </c>
      <c r="B87" s="312">
        <f>'1-2'!B87</f>
        <v>0</v>
      </c>
      <c r="C87" s="472">
        <f>'1-2'!C87</f>
        <v>0</v>
      </c>
      <c r="D87" s="253">
        <v>84</v>
      </c>
      <c r="E87" s="313">
        <f>IF($R87=1,"",VLOOKUP($D87,'1-2'!$D$4:$L$103,2))</f>
        <v>0</v>
      </c>
      <c r="F87" s="314">
        <f>IF($R87=1,"取消し",VLOOKUP($D87,'1-2'!$D$4:$L$103,3))</f>
        <v>0</v>
      </c>
      <c r="G87" s="224">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5">
        <f>IF(ISNA(MATCH($D87,'随時②-2'!$D$4:$D$18,0)),0,1)</f>
        <v>0</v>
      </c>
      <c r="S87" s="63">
        <f t="shared" si="10"/>
      </c>
      <c r="T87" s="63">
        <f t="shared" si="12"/>
      </c>
      <c r="U87" s="5">
        <f t="shared" si="13"/>
      </c>
    </row>
    <row r="88" spans="1:21" ht="13.5" customHeight="1">
      <c r="A88" s="311">
        <f>'1-2'!A88</f>
        <v>0</v>
      </c>
      <c r="B88" s="312">
        <f>'1-2'!B88</f>
        <v>0</v>
      </c>
      <c r="C88" s="472">
        <f>'1-2'!C88</f>
        <v>0</v>
      </c>
      <c r="D88" s="262">
        <v>85</v>
      </c>
      <c r="E88" s="313">
        <f>IF($R88=1,"",VLOOKUP($D88,'1-2'!$D$4:$L$103,2))</f>
        <v>0</v>
      </c>
      <c r="F88" s="314">
        <f>IF($R88=1,"取消し",VLOOKUP($D88,'1-2'!$D$4:$L$103,3))</f>
        <v>0</v>
      </c>
      <c r="G88" s="224">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5">
        <f>IF(ISNA(MATCH($D88,'随時②-2'!$D$4:$D$18,0)),0,1)</f>
        <v>0</v>
      </c>
      <c r="S88" s="63">
        <f t="shared" si="10"/>
      </c>
      <c r="T88" s="63">
        <f t="shared" si="12"/>
      </c>
      <c r="U88" s="5">
        <f t="shared" si="13"/>
      </c>
    </row>
    <row r="89" spans="1:21" ht="13.5" customHeight="1">
      <c r="A89" s="311">
        <f>'1-2'!A89</f>
        <v>0</v>
      </c>
      <c r="B89" s="312">
        <f>'1-2'!B89</f>
        <v>0</v>
      </c>
      <c r="C89" s="472">
        <f>'1-2'!C89</f>
        <v>0</v>
      </c>
      <c r="D89" s="253">
        <v>86</v>
      </c>
      <c r="E89" s="313">
        <f>IF($R89=1,"",VLOOKUP($D89,'1-2'!$D$4:$L$103,2))</f>
        <v>0</v>
      </c>
      <c r="F89" s="314">
        <f>IF($R89=1,"取消し",VLOOKUP($D89,'1-2'!$D$4:$L$103,3))</f>
        <v>0</v>
      </c>
      <c r="G89" s="224">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5">
        <f>IF(ISNA(MATCH($D89,'随時②-2'!$D$4:$D$18,0)),0,1)</f>
        <v>0</v>
      </c>
      <c r="S89" s="63">
        <f t="shared" si="10"/>
      </c>
      <c r="T89" s="63">
        <f t="shared" si="12"/>
      </c>
      <c r="U89" s="5">
        <f t="shared" si="13"/>
      </c>
    </row>
    <row r="90" spans="1:21" ht="13.5" customHeight="1">
      <c r="A90" s="311">
        <f>'1-2'!A90</f>
        <v>0</v>
      </c>
      <c r="B90" s="312">
        <f>'1-2'!B90</f>
        <v>0</v>
      </c>
      <c r="C90" s="472">
        <f>'1-2'!C90</f>
        <v>0</v>
      </c>
      <c r="D90" s="253">
        <v>87</v>
      </c>
      <c r="E90" s="313">
        <f>IF($R90=1,"",VLOOKUP($D90,'1-2'!$D$4:$L$103,2))</f>
        <v>0</v>
      </c>
      <c r="F90" s="314">
        <f>IF($R90=1,"取消し",VLOOKUP($D90,'1-2'!$D$4:$L$103,3))</f>
        <v>0</v>
      </c>
      <c r="G90" s="224">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5">
        <f>IF(ISNA(MATCH($D90,'随時②-2'!$D$4:$D$18,0)),0,1)</f>
        <v>0</v>
      </c>
      <c r="S90" s="63">
        <f t="shared" si="10"/>
      </c>
      <c r="T90" s="63">
        <f t="shared" si="12"/>
      </c>
      <c r="U90" s="5">
        <f t="shared" si="13"/>
      </c>
    </row>
    <row r="91" spans="1:21" ht="13.5" customHeight="1">
      <c r="A91" s="311">
        <f>'1-2'!A91</f>
        <v>0</v>
      </c>
      <c r="B91" s="312">
        <f>'1-2'!B91</f>
        <v>0</v>
      </c>
      <c r="C91" s="472">
        <f>'1-2'!C91</f>
        <v>0</v>
      </c>
      <c r="D91" s="253">
        <v>88</v>
      </c>
      <c r="E91" s="313">
        <f>IF($R91=1,"",VLOOKUP($D91,'1-2'!$D$4:$L$103,2))</f>
        <v>0</v>
      </c>
      <c r="F91" s="314">
        <f>IF($R91=1,"取消し",VLOOKUP($D91,'1-2'!$D$4:$L$103,3))</f>
        <v>0</v>
      </c>
      <c r="G91" s="224">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5">
        <f>IF(ISNA(MATCH($D91,'随時②-2'!$D$4:$D$18,0)),0,1)</f>
        <v>0</v>
      </c>
      <c r="S91" s="63">
        <f t="shared" si="10"/>
      </c>
      <c r="T91" s="63">
        <f t="shared" si="12"/>
      </c>
      <c r="U91" s="5">
        <f t="shared" si="13"/>
      </c>
    </row>
    <row r="92" spans="1:21" ht="13.5" customHeight="1">
      <c r="A92" s="311">
        <f>'1-2'!A92</f>
        <v>0</v>
      </c>
      <c r="B92" s="312">
        <f>'1-2'!B92</f>
        <v>0</v>
      </c>
      <c r="C92" s="472">
        <f>'1-2'!C92</f>
        <v>0</v>
      </c>
      <c r="D92" s="262">
        <v>89</v>
      </c>
      <c r="E92" s="313">
        <f>IF($R92=1,"",VLOOKUP($D92,'1-2'!$D$4:$L$103,2))</f>
        <v>0</v>
      </c>
      <c r="F92" s="314">
        <f>IF($R92=1,"取消し",VLOOKUP($D92,'1-2'!$D$4:$L$103,3))</f>
        <v>0</v>
      </c>
      <c r="G92" s="224">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5">
        <f>IF(ISNA(MATCH($D92,'随時②-2'!$D$4:$D$18,0)),0,1)</f>
        <v>0</v>
      </c>
      <c r="S92" s="63">
        <f t="shared" si="10"/>
      </c>
      <c r="T92" s="63">
        <f t="shared" si="12"/>
      </c>
      <c r="U92" s="5">
        <f t="shared" si="13"/>
      </c>
    </row>
    <row r="93" spans="1:21" ht="13.5" customHeight="1">
      <c r="A93" s="311">
        <f>'1-2'!A93</f>
        <v>0</v>
      </c>
      <c r="B93" s="312">
        <f>'1-2'!B93</f>
        <v>0</v>
      </c>
      <c r="C93" s="472">
        <f>'1-2'!C93</f>
        <v>0</v>
      </c>
      <c r="D93" s="272">
        <v>90</v>
      </c>
      <c r="E93" s="313">
        <f>IF($R93=1,"",VLOOKUP($D93,'1-2'!$D$4:$L$103,2))</f>
        <v>0</v>
      </c>
      <c r="F93" s="314">
        <f>IF($R93=1,"取消し",VLOOKUP($D93,'1-2'!$D$4:$L$103,3))</f>
        <v>0</v>
      </c>
      <c r="G93" s="224">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5">
        <f>IF(ISNA(MATCH($D93,'随時②-2'!$D$4:$D$18,0)),0,1)</f>
        <v>0</v>
      </c>
      <c r="S93" s="63">
        <f t="shared" si="10"/>
      </c>
      <c r="T93" s="63">
        <f t="shared" si="12"/>
      </c>
      <c r="U93" s="5">
        <f t="shared" si="13"/>
      </c>
    </row>
    <row r="94" spans="1:21" ht="13.5" customHeight="1">
      <c r="A94" s="311">
        <f>'1-2'!A94</f>
        <v>0</v>
      </c>
      <c r="B94" s="312">
        <f>'1-2'!B94</f>
        <v>0</v>
      </c>
      <c r="C94" s="472">
        <f>'1-2'!C94</f>
        <v>0</v>
      </c>
      <c r="D94" s="253">
        <v>91</v>
      </c>
      <c r="E94" s="313">
        <f>IF($R94=1,"",VLOOKUP($D94,'1-2'!$D$4:$L$103,2))</f>
        <v>0</v>
      </c>
      <c r="F94" s="314">
        <f>IF($R94=1,"取消し",VLOOKUP($D94,'1-2'!$D$4:$L$103,3))</f>
        <v>0</v>
      </c>
      <c r="G94" s="224">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5">
        <f>IF(ISNA(MATCH($D94,'随時②-2'!$D$4:$D$18,0)),0,1)</f>
        <v>0</v>
      </c>
      <c r="S94" s="63">
        <f t="shared" si="10"/>
      </c>
      <c r="T94" s="63">
        <f t="shared" si="12"/>
      </c>
      <c r="U94" s="5">
        <f t="shared" si="13"/>
      </c>
    </row>
    <row r="95" spans="1:21" ht="13.5" customHeight="1">
      <c r="A95" s="311">
        <f>'1-2'!A95</f>
        <v>0</v>
      </c>
      <c r="B95" s="312">
        <f>'1-2'!B95</f>
        <v>0</v>
      </c>
      <c r="C95" s="472">
        <f>'1-2'!C95</f>
        <v>0</v>
      </c>
      <c r="D95" s="253">
        <v>92</v>
      </c>
      <c r="E95" s="313">
        <f>IF($R95=1,"",VLOOKUP($D95,'1-2'!$D$4:$L$103,2))</f>
        <v>0</v>
      </c>
      <c r="F95" s="314">
        <f>IF($R95=1,"取消し",VLOOKUP($D95,'1-2'!$D$4:$L$103,3))</f>
        <v>0</v>
      </c>
      <c r="G95" s="224">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5">
        <f>IF(ISNA(MATCH($D95,'随時②-2'!$D$4:$D$18,0)),0,1)</f>
        <v>0</v>
      </c>
      <c r="S95" s="63">
        <f t="shared" si="10"/>
      </c>
      <c r="T95" s="63">
        <f t="shared" si="12"/>
      </c>
      <c r="U95" s="5">
        <f t="shared" si="13"/>
      </c>
    </row>
    <row r="96" spans="1:21" ht="13.5" customHeight="1">
      <c r="A96" s="311">
        <f>'1-2'!A96</f>
        <v>0</v>
      </c>
      <c r="B96" s="312">
        <f>'1-2'!B96</f>
        <v>0</v>
      </c>
      <c r="C96" s="472">
        <f>'1-2'!C96</f>
        <v>0</v>
      </c>
      <c r="D96" s="253">
        <v>93</v>
      </c>
      <c r="E96" s="313">
        <f>IF($R96=1,"",VLOOKUP($D96,'1-2'!$D$4:$L$103,2))</f>
        <v>0</v>
      </c>
      <c r="F96" s="314">
        <f>IF($R96=1,"取消し",VLOOKUP($D96,'1-2'!$D$4:$L$103,3))</f>
        <v>0</v>
      </c>
      <c r="G96" s="224">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5">
        <f>IF(ISNA(MATCH($D96,'随時②-2'!$D$4:$D$18,0)),0,1)</f>
        <v>0</v>
      </c>
      <c r="S96" s="63">
        <f t="shared" si="10"/>
      </c>
      <c r="T96" s="63">
        <f t="shared" si="12"/>
      </c>
      <c r="U96" s="5">
        <f t="shared" si="13"/>
      </c>
    </row>
    <row r="97" spans="1:21" ht="13.5" customHeight="1">
      <c r="A97" s="311">
        <f>'1-2'!A97</f>
        <v>0</v>
      </c>
      <c r="B97" s="312">
        <f>'1-2'!B97</f>
        <v>0</v>
      </c>
      <c r="C97" s="472">
        <f>'1-2'!C97</f>
        <v>0</v>
      </c>
      <c r="D97" s="253">
        <v>94</v>
      </c>
      <c r="E97" s="313">
        <f>IF($R97=1,"",VLOOKUP($D97,'1-2'!$D$4:$L$103,2))</f>
        <v>0</v>
      </c>
      <c r="F97" s="314">
        <f>IF($R97=1,"取消し",VLOOKUP($D97,'1-2'!$D$4:$L$103,3))</f>
        <v>0</v>
      </c>
      <c r="G97" s="224">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5">
        <f>IF(ISNA(MATCH($D97,'随時②-2'!$D$4:$D$18,0)),0,1)</f>
        <v>0</v>
      </c>
      <c r="S97" s="63">
        <f t="shared" si="10"/>
      </c>
      <c r="T97" s="63">
        <f t="shared" si="12"/>
      </c>
      <c r="U97" s="5">
        <f t="shared" si="13"/>
      </c>
    </row>
    <row r="98" spans="1:21" ht="13.5" customHeight="1">
      <c r="A98" s="311">
        <f>'1-2'!A98</f>
        <v>0</v>
      </c>
      <c r="B98" s="312">
        <f>'1-2'!B98</f>
        <v>0</v>
      </c>
      <c r="C98" s="472">
        <f>'1-2'!C98</f>
        <v>0</v>
      </c>
      <c r="D98" s="253">
        <v>95</v>
      </c>
      <c r="E98" s="313">
        <f>IF($R98=1,"",VLOOKUP($D98,'1-2'!$D$4:$L$103,2))</f>
        <v>0</v>
      </c>
      <c r="F98" s="314">
        <f>IF($R98=1,"取消し",VLOOKUP($D98,'1-2'!$D$4:$L$103,3))</f>
        <v>0</v>
      </c>
      <c r="G98" s="224">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5">
        <f>IF(ISNA(MATCH($D98,'随時②-2'!$D$4:$D$18,0)),0,1)</f>
        <v>0</v>
      </c>
      <c r="S98" s="63">
        <f t="shared" si="10"/>
      </c>
      <c r="T98" s="63">
        <f t="shared" si="12"/>
      </c>
      <c r="U98" s="5">
        <f t="shared" si="13"/>
      </c>
    </row>
    <row r="99" spans="1:21" ht="13.5" customHeight="1">
      <c r="A99" s="311">
        <f>'1-2'!A99</f>
        <v>0</v>
      </c>
      <c r="B99" s="312">
        <f>'1-2'!B99</f>
        <v>0</v>
      </c>
      <c r="C99" s="472">
        <f>'1-2'!C99</f>
        <v>0</v>
      </c>
      <c r="D99" s="253">
        <v>96</v>
      </c>
      <c r="E99" s="313">
        <f>IF($R99=1,"",VLOOKUP($D99,'1-2'!$D$4:$L$103,2))</f>
        <v>0</v>
      </c>
      <c r="F99" s="314">
        <f>IF($R99=1,"取消し",VLOOKUP($D99,'1-2'!$D$4:$L$103,3))</f>
        <v>0</v>
      </c>
      <c r="G99" s="224">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5">
        <f>IF(ISNA(MATCH($D99,'随時②-2'!$D$4:$D$18,0)),0,1)</f>
        <v>0</v>
      </c>
      <c r="S99" s="63">
        <f t="shared" si="10"/>
      </c>
      <c r="T99" s="63">
        <f t="shared" si="12"/>
      </c>
      <c r="U99" s="5">
        <f t="shared" si="13"/>
      </c>
    </row>
    <row r="100" spans="1:21" ht="13.5" customHeight="1">
      <c r="A100" s="311">
        <f>'1-2'!A100</f>
        <v>0</v>
      </c>
      <c r="B100" s="312">
        <f>'1-2'!B100</f>
        <v>0</v>
      </c>
      <c r="C100" s="472">
        <f>'1-2'!C100</f>
        <v>0</v>
      </c>
      <c r="D100" s="253">
        <v>97</v>
      </c>
      <c r="E100" s="313">
        <f>IF($R100=1,"",VLOOKUP($D100,'1-2'!$D$4:$L$103,2))</f>
        <v>0</v>
      </c>
      <c r="F100" s="314">
        <f>IF($R100=1,"取消し",VLOOKUP($D100,'1-2'!$D$4:$L$103,3))</f>
        <v>0</v>
      </c>
      <c r="G100" s="224">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5">
        <f>IF(ISNA(MATCH($D100,'随時②-2'!$D$4:$D$18,0)),0,1)</f>
        <v>0</v>
      </c>
      <c r="S100" s="63">
        <f t="shared" si="10"/>
      </c>
      <c r="T100" s="63">
        <f t="shared" si="12"/>
      </c>
      <c r="U100" s="5">
        <f t="shared" si="13"/>
      </c>
    </row>
    <row r="101" spans="1:21" ht="13.5" customHeight="1">
      <c r="A101" s="311">
        <f>'1-2'!A101</f>
        <v>0</v>
      </c>
      <c r="B101" s="312">
        <f>'1-2'!B101</f>
        <v>0</v>
      </c>
      <c r="C101" s="472">
        <f>'1-2'!C101</f>
        <v>0</v>
      </c>
      <c r="D101" s="253">
        <v>98</v>
      </c>
      <c r="E101" s="313">
        <f>IF($R101=1,"",VLOOKUP($D101,'1-2'!$D$4:$L$103,2))</f>
        <v>0</v>
      </c>
      <c r="F101" s="314">
        <f>IF($R101=1,"取消し",VLOOKUP($D101,'1-2'!$D$4:$L$103,3))</f>
        <v>0</v>
      </c>
      <c r="G101" s="224">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5">
        <f>IF(ISNA(MATCH($D101,'随時②-2'!$D$4:$D$18,0)),0,1)</f>
        <v>0</v>
      </c>
      <c r="S101" s="63">
        <f t="shared" si="10"/>
      </c>
      <c r="T101" s="63">
        <f t="shared" si="12"/>
      </c>
      <c r="U101" s="5">
        <f t="shared" si="13"/>
      </c>
    </row>
    <row r="102" spans="1:21" ht="13.5" customHeight="1">
      <c r="A102" s="311">
        <f>'1-2'!A102</f>
        <v>0</v>
      </c>
      <c r="B102" s="312">
        <f>'1-2'!B102</f>
        <v>0</v>
      </c>
      <c r="C102" s="472">
        <f>'1-2'!C102</f>
        <v>0</v>
      </c>
      <c r="D102" s="253">
        <v>99</v>
      </c>
      <c r="E102" s="313">
        <f>IF($R102=1,"",VLOOKUP($D102,'1-2'!$D$4:$L$103,2))</f>
        <v>0</v>
      </c>
      <c r="F102" s="314">
        <f>IF($R102=1,"取消し",VLOOKUP($D102,'1-2'!$D$4:$L$103,3))</f>
        <v>0</v>
      </c>
      <c r="G102" s="224">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5">
        <f>IF(ISNA(MATCH($D102,'随時②-2'!$D$4:$D$18,0)),0,1)</f>
        <v>0</v>
      </c>
      <c r="S102" s="63">
        <f t="shared" si="10"/>
      </c>
      <c r="T102" s="63">
        <f t="shared" si="12"/>
      </c>
      <c r="U102" s="5">
        <f t="shared" si="13"/>
      </c>
    </row>
    <row r="103" spans="1:21" ht="13.5" customHeight="1">
      <c r="A103" s="323">
        <f>'1-2'!A103</f>
        <v>0</v>
      </c>
      <c r="B103" s="324">
        <f>'1-2'!B103</f>
        <v>0</v>
      </c>
      <c r="C103" s="473">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5">
        <f>IF(ISNA(MATCH($D103,'随時②-2'!$D$4:$D$18,0)),0,1)</f>
        <v>0</v>
      </c>
      <c r="S103" s="63">
        <f t="shared" si="10"/>
      </c>
      <c r="T103" s="63">
        <f t="shared" si="12"/>
      </c>
      <c r="U103" s="5">
        <f t="shared" si="13"/>
      </c>
    </row>
    <row r="104" spans="1:21" ht="13.5" customHeight="1">
      <c r="A104" s="336">
        <f>'随時①-2'!A4</f>
        <v>1</v>
      </c>
      <c r="B104" s="337" t="str">
        <f>'随時①-2'!B4</f>
        <v>2-１-(1)</v>
      </c>
      <c r="C104" s="474" t="str">
        <f>'随時①-2'!C4</f>
        <v>八尾高スタンダードの見える化</v>
      </c>
      <c r="D104" s="262">
        <v>101</v>
      </c>
      <c r="E104" s="314" t="str">
        <f>IF($R104=1,"",VLOOKUP($D104,'随時①-2'!$D$4:$L$23,2))</f>
        <v>報償費</v>
      </c>
      <c r="F104" s="314" t="str">
        <f>IF($R104=1,"取消し",VLOOKUP($D104,'随時①-2'!$D$4:$L$23,3))</f>
        <v>心理講座（ｺﾐｭﾆｹｰｼｮﾝﾜｰｸ）外部講師謝礼</v>
      </c>
      <c r="G104" s="224">
        <f>IF($R104=1,,VLOOKUP($D104,'随時①-2'!$D$4:$L$23,4))</f>
        <v>10000</v>
      </c>
      <c r="H104" s="315">
        <f>IF($R104=1,,VLOOKUP($D104,'随時①-2'!$D$4:$L$23,5))</f>
        <v>1</v>
      </c>
      <c r="I104" s="315">
        <f>IF($R104=1,,VLOOKUP($D104,'随時①-2'!$D$4:$L$23,6))</f>
        <v>2</v>
      </c>
      <c r="J104" s="224">
        <f>IF($R104=1,,VLOOKUP($D104,'随時①-2'!$D$4:$L$23,7))</f>
        <v>20000</v>
      </c>
      <c r="K104" s="338" t="str">
        <f t="shared" si="14"/>
        <v>心理講座（ｺﾐｭﾆｹｰｼｮﾝﾜｰｸ）外部講師謝礼</v>
      </c>
      <c r="L104" s="339">
        <v>20800</v>
      </c>
      <c r="M104" s="340">
        <f t="shared" si="16"/>
        <v>1</v>
      </c>
      <c r="N104" s="340">
        <v>1</v>
      </c>
      <c r="O104" s="341">
        <f t="shared" si="11"/>
        <v>20800</v>
      </c>
      <c r="P104" s="342">
        <f>IF($R104=1,"",VLOOKUP($D104,'随時①-2'!$D$4:$L$23,8))</f>
        <v>0</v>
      </c>
      <c r="Q104" s="343">
        <f>IF($R104=1,"",VLOOKUP($D104,'随時①-2'!$D$4:$L$23,9))</f>
        <v>0</v>
      </c>
      <c r="R104" s="25">
        <f>IF(ISNA(MATCH($D104,'随時②-2'!$D$4:$D$18,0)),0,1)</f>
        <v>0</v>
      </c>
      <c r="S104" s="63">
        <f t="shared" si="10"/>
      </c>
      <c r="T104" s="63">
        <f t="shared" si="12"/>
      </c>
      <c r="U104" s="5">
        <f t="shared" si="13"/>
        <v>1</v>
      </c>
    </row>
    <row r="105" spans="1:21" ht="13.5" customHeight="1">
      <c r="A105" s="336">
        <f>'随時①-2'!A5</f>
        <v>2</v>
      </c>
      <c r="B105" s="337" t="str">
        <f>'随時①-2'!B5</f>
        <v>2-１-(3)</v>
      </c>
      <c r="C105" s="474" t="str">
        <f>'随時①-2'!C5</f>
        <v>1年次「1学期」ボトムアップ</v>
      </c>
      <c r="D105" s="253">
        <v>102</v>
      </c>
      <c r="E105" s="313" t="str">
        <f>IF($R105=1,"",VLOOKUP($D105,'随時①-2'!$D$4:$L$23,2))</f>
        <v>旅費</v>
      </c>
      <c r="F105" s="313" t="str">
        <f>IF($R105=1,"取消し",VLOOKUP($D105,'随時①-2'!$D$4:$L$23,3))</f>
        <v>宿泊研修実施に伴う旅費</v>
      </c>
      <c r="G105" s="320">
        <f>IF($R105=1,,VLOOKUP($D105,'随時①-2'!$D$4:$L$23,4))</f>
        <v>11000</v>
      </c>
      <c r="H105" s="321">
        <f>IF($R105=1,,VLOOKUP($D105,'随時①-2'!$D$4:$L$23,5))</f>
        <v>12</v>
      </c>
      <c r="I105" s="321">
        <f>IF($R105=1,,VLOOKUP($D105,'随時①-2'!$D$4:$L$23,6))</f>
        <v>1</v>
      </c>
      <c r="J105" s="320">
        <f>IF($R105=1,,VLOOKUP($D105,'随時①-2'!$D$4:$L$23,7))</f>
        <v>132000</v>
      </c>
      <c r="K105" s="317" t="str">
        <f t="shared" si="14"/>
        <v>宿泊研修実施に伴う旅費</v>
      </c>
      <c r="L105" s="318">
        <v>114362</v>
      </c>
      <c r="M105" s="319">
        <v>1</v>
      </c>
      <c r="N105" s="319">
        <f t="shared" si="17"/>
        <v>1</v>
      </c>
      <c r="O105" s="308">
        <f t="shared" si="11"/>
        <v>114362</v>
      </c>
      <c r="P105" s="309">
        <f>IF($R105=1,"",VLOOKUP($D105,'随時①-2'!$D$4:$L$23,8))</f>
        <v>0</v>
      </c>
      <c r="Q105" s="310">
        <f>IF($R105=1,"",VLOOKUP($D105,'随時①-2'!$D$4:$L$23,9))</f>
        <v>0</v>
      </c>
      <c r="R105" s="25">
        <f>IF(ISNA(MATCH($D105,'随時②-2'!$D$4:$D$18,0)),0,1)</f>
        <v>0</v>
      </c>
      <c r="S105" s="63">
        <f t="shared" si="10"/>
      </c>
      <c r="T105" s="63">
        <f t="shared" si="12"/>
      </c>
      <c r="U105" s="5">
        <f t="shared" si="13"/>
        <v>2</v>
      </c>
    </row>
    <row r="106" spans="1:21" ht="13.5" customHeight="1">
      <c r="A106" s="336">
        <f>'随時①-2'!A6</f>
        <v>3</v>
      </c>
      <c r="B106" s="337" t="str">
        <f>'随時①-2'!B6</f>
        <v>2-1-(5)</v>
      </c>
      <c r="C106" s="474" t="str">
        <f>'随時①-2'!C6</f>
        <v>アドバンス教育コースの充実</v>
      </c>
      <c r="D106" s="253">
        <v>103</v>
      </c>
      <c r="E106" s="313" t="str">
        <f>IF($R106=1,"",VLOOKUP($D106,'随時①-2'!$D$4:$L$23,2))</f>
        <v>報償費</v>
      </c>
      <c r="F106" s="313" t="str">
        <f>IF($R106=1,"取消し",VLOOKUP($D106,'随時①-2'!$D$4:$L$23,3))</f>
        <v>「アドバンス教育コース」外部講師謝礼</v>
      </c>
      <c r="G106" s="320">
        <f>IF($R106=1,,VLOOKUP($D106,'随時①-2'!$D$4:$L$23,4))</f>
        <v>5000</v>
      </c>
      <c r="H106" s="321">
        <f>IF($R106=1,,VLOOKUP($D106,'随時①-2'!$D$4:$L$23,5))</f>
        <v>4</v>
      </c>
      <c r="I106" s="321">
        <f>IF($R106=1,,VLOOKUP($D106,'随時①-2'!$D$4:$L$23,6))</f>
        <v>1</v>
      </c>
      <c r="J106" s="320">
        <f>IF($R106=1,,VLOOKUP($D106,'随時①-2'!$D$4:$L$23,7))</f>
        <v>20000</v>
      </c>
      <c r="K106" s="317" t="str">
        <f t="shared" si="14"/>
        <v>「アドバンス教育コース」外部講師謝礼</v>
      </c>
      <c r="L106" s="318">
        <v>5000</v>
      </c>
      <c r="M106" s="319">
        <v>3</v>
      </c>
      <c r="N106" s="319">
        <f t="shared" si="17"/>
        <v>1</v>
      </c>
      <c r="O106" s="308">
        <f t="shared" si="11"/>
        <v>15000</v>
      </c>
      <c r="P106" s="309">
        <f>IF($R106=1,"",VLOOKUP($D106,'随時①-2'!$D$4:$L$23,8))</f>
        <v>0</v>
      </c>
      <c r="Q106" s="310">
        <f>IF($R106=1,"",VLOOKUP($D106,'随時①-2'!$D$4:$L$23,9))</f>
        <v>0</v>
      </c>
      <c r="R106" s="25">
        <f>IF(ISNA(MATCH($D106,'随時②-2'!$D$4:$D$18,0)),0,1)</f>
        <v>0</v>
      </c>
      <c r="S106" s="63">
        <f t="shared" si="10"/>
      </c>
      <c r="T106" s="63">
        <f t="shared" si="12"/>
      </c>
      <c r="U106" s="5">
        <f t="shared" si="13"/>
        <v>1</v>
      </c>
    </row>
    <row r="107" spans="1:21" ht="13.5" customHeight="1">
      <c r="A107" s="336">
        <f>'随時①-2'!A7</f>
        <v>4</v>
      </c>
      <c r="B107" s="337" t="str">
        <f>'随時①-2'!B7</f>
        <v>2-3-(3)</v>
      </c>
      <c r="C107" s="474" t="str">
        <f>'随時①-2'!C7</f>
        <v>研修の充実</v>
      </c>
      <c r="D107" s="253">
        <v>104</v>
      </c>
      <c r="E107" s="313" t="str">
        <f>IF($R107=1,"",VLOOKUP($D107,'随時①-2'!$D$4:$L$23,2))</f>
        <v>報償費</v>
      </c>
      <c r="F107" s="313" t="str">
        <f>IF($R107=1,"取消し",VLOOKUP($D107,'随時①-2'!$D$4:$L$23,3))</f>
        <v>人権研修講師謝礼（上期実施5月・対象：職員）</v>
      </c>
      <c r="G107" s="320">
        <f>IF($R107=1,,VLOOKUP($D107,'随時①-2'!$D$4:$L$23,4))</f>
        <v>20000</v>
      </c>
      <c r="H107" s="321">
        <f>IF($R107=1,,VLOOKUP($D107,'随時①-2'!$D$4:$L$23,5))</f>
        <v>1</v>
      </c>
      <c r="I107" s="321">
        <f>IF($R107=1,,VLOOKUP($D107,'随時①-2'!$D$4:$L$23,6))</f>
        <v>2</v>
      </c>
      <c r="J107" s="320">
        <f>IF($R107=1,,VLOOKUP($D107,'随時①-2'!$D$4:$L$23,7))</f>
        <v>40000</v>
      </c>
      <c r="K107" s="317" t="str">
        <f t="shared" si="14"/>
        <v>人権研修講師謝礼（上期実施5月・対象：職員）</v>
      </c>
      <c r="L107" s="318">
        <v>14000</v>
      </c>
      <c r="M107" s="319">
        <f t="shared" si="16"/>
        <v>1</v>
      </c>
      <c r="N107" s="319">
        <v>1</v>
      </c>
      <c r="O107" s="308">
        <f t="shared" si="11"/>
        <v>14000</v>
      </c>
      <c r="P107" s="309">
        <f>IF($R107=1,"",VLOOKUP($D107,'随時①-2'!$D$4:$L$23,8))</f>
        <v>0</v>
      </c>
      <c r="Q107" s="310">
        <f>IF($R107=1,"",VLOOKUP($D107,'随時①-2'!$D$4:$L$23,9))</f>
        <v>0</v>
      </c>
      <c r="R107" s="25">
        <f>IF(ISNA(MATCH($D107,'随時②-2'!$D$4:$D$18,0)),0,1)</f>
        <v>0</v>
      </c>
      <c r="S107" s="63">
        <f t="shared" si="10"/>
      </c>
      <c r="T107" s="63">
        <f t="shared" si="12"/>
      </c>
      <c r="U107" s="5">
        <f t="shared" si="13"/>
        <v>1</v>
      </c>
    </row>
    <row r="108" spans="1:21" ht="13.5" customHeight="1">
      <c r="A108" s="336">
        <f>'随時①-2'!A8</f>
        <v>0</v>
      </c>
      <c r="B108" s="337" t="str">
        <f>'随時①-2'!B8</f>
        <v>2-3-(3)</v>
      </c>
      <c r="C108" s="474" t="str">
        <f>'随時①-2'!C8</f>
        <v>研修の充実</v>
      </c>
      <c r="D108" s="253">
        <v>105</v>
      </c>
      <c r="E108" s="313" t="str">
        <f>IF($R108=1,"",VLOOKUP($D108,'随時①-2'!$D$4:$L$23,2))</f>
        <v>報償費</v>
      </c>
      <c r="F108" s="313" t="str">
        <f>IF($R108=1,"取消し",VLOOKUP($D108,'随時①-2'!$D$4:$L$23,3))</f>
        <v>保健研修講師謝礼（上期6月実施・対象：職員）</v>
      </c>
      <c r="G108" s="320">
        <f>IF($R108=1,,VLOOKUP($D108,'随時①-2'!$D$4:$L$23,4))</f>
        <v>5000</v>
      </c>
      <c r="H108" s="321">
        <f>IF($R108=1,,VLOOKUP($D108,'随時①-2'!$D$4:$L$23,5))</f>
        <v>1</v>
      </c>
      <c r="I108" s="321">
        <f>IF($R108=1,,VLOOKUP($D108,'随時①-2'!$D$4:$L$23,6))</f>
        <v>1</v>
      </c>
      <c r="J108" s="320">
        <f>IF($R108=1,,VLOOKUP($D108,'随時①-2'!$D$4:$L$23,7))</f>
        <v>5000</v>
      </c>
      <c r="K108" s="317" t="str">
        <f t="shared" si="14"/>
        <v>保健研修講師謝礼（上期6月実施・対象：職員）</v>
      </c>
      <c r="L108" s="318">
        <v>5000</v>
      </c>
      <c r="M108" s="319">
        <f t="shared" si="16"/>
        <v>1</v>
      </c>
      <c r="N108" s="319">
        <f t="shared" si="17"/>
        <v>1</v>
      </c>
      <c r="O108" s="308">
        <f t="shared" si="11"/>
        <v>5000</v>
      </c>
      <c r="P108" s="309">
        <f>IF($R108=1,"",VLOOKUP($D108,'随時①-2'!$D$4:$L$23,8))</f>
        <v>0</v>
      </c>
      <c r="Q108" s="310">
        <f>IF($R108=1,"",VLOOKUP($D108,'随時①-2'!$D$4:$L$23,9))</f>
        <v>0</v>
      </c>
      <c r="R108" s="25">
        <f>IF(ISNA(MATCH($D108,'随時②-2'!$D$4:$D$18,0)),0,1)</f>
        <v>0</v>
      </c>
      <c r="S108" s="63">
        <f t="shared" si="10"/>
      </c>
      <c r="T108" s="63">
        <f t="shared" si="12"/>
      </c>
      <c r="U108" s="5">
        <f t="shared" si="13"/>
        <v>1</v>
      </c>
    </row>
    <row r="109" spans="1:21" ht="13.5" customHeight="1">
      <c r="A109" s="336">
        <f>'随時①-2'!A9</f>
        <v>5</v>
      </c>
      <c r="B109" s="337" t="str">
        <f>'随時①-2'!B9</f>
        <v>2-4-(2)</v>
      </c>
      <c r="C109" s="474" t="str">
        <f>'随時①-2'!C9</f>
        <v>地域の教育機関（中学校等）との連携</v>
      </c>
      <c r="D109" s="253">
        <v>106</v>
      </c>
      <c r="E109" s="313" t="str">
        <f>IF($R109=1,"",VLOOKUP($D109,'随時①-2'!$D$4:$L$23,2))</f>
        <v>役務費</v>
      </c>
      <c r="F109" s="313" t="str">
        <f>IF($R109=1,"取消し",VLOOKUP($D109,'随時①-2'!$D$4:$L$23,3))</f>
        <v>オープンキャンパス実施に伴う賠償保険</v>
      </c>
      <c r="G109" s="320">
        <f>IF($R109=1,,VLOOKUP($D109,'随時①-2'!$D$4:$L$23,4))</f>
        <v>60</v>
      </c>
      <c r="H109" s="321">
        <f>IF($R109=1,,VLOOKUP($D109,'随時①-2'!$D$4:$L$23,5))</f>
        <v>700</v>
      </c>
      <c r="I109" s="321">
        <f>IF($R109=1,,VLOOKUP($D109,'随時①-2'!$D$4:$L$23,6))</f>
        <v>2</v>
      </c>
      <c r="J109" s="320">
        <f>IF($R109=1,,VLOOKUP($D109,'随時①-2'!$D$4:$L$23,7))</f>
        <v>84000</v>
      </c>
      <c r="K109" s="317" t="str">
        <f t="shared" si="14"/>
        <v>オープンキャンパス実施に伴う賠償保険</v>
      </c>
      <c r="L109" s="318">
        <v>45461</v>
      </c>
      <c r="M109" s="319">
        <v>1</v>
      </c>
      <c r="N109" s="319">
        <v>1</v>
      </c>
      <c r="O109" s="308">
        <f t="shared" si="11"/>
        <v>45461</v>
      </c>
      <c r="P109" s="309">
        <f>IF($R109=1,"",VLOOKUP($D109,'随時①-2'!$D$4:$L$23,8))</f>
        <v>0</v>
      </c>
      <c r="Q109" s="310">
        <f>IF($R109=1,"",VLOOKUP($D109,'随時①-2'!$D$4:$L$23,9))</f>
        <v>0</v>
      </c>
      <c r="R109" s="25">
        <f>IF(ISNA(MATCH($D109,'随時②-2'!$D$4:$D$18,0)),0,1)</f>
        <v>0</v>
      </c>
      <c r="S109" s="63">
        <f t="shared" si="10"/>
      </c>
      <c r="T109" s="63">
        <f t="shared" si="12"/>
      </c>
      <c r="U109" s="5">
        <f t="shared" si="13"/>
        <v>5</v>
      </c>
    </row>
    <row r="110" spans="1:21" ht="13.5" customHeight="1">
      <c r="A110" s="336">
        <f>'随時①-2'!A10</f>
        <v>0</v>
      </c>
      <c r="B110" s="337" t="str">
        <f>'随時①-2'!B10</f>
        <v>2-4-(2)</v>
      </c>
      <c r="C110" s="474" t="str">
        <f>'随時①-2'!C10</f>
        <v>地域の教育機関（中学校等）との連携</v>
      </c>
      <c r="D110" s="253">
        <v>107</v>
      </c>
      <c r="E110" s="313" t="str">
        <f>IF($R110=1,"",VLOOKUP($D110,'随時①-2'!$D$4:$L$23,2))</f>
        <v>役務費</v>
      </c>
      <c r="F110" s="313" t="str">
        <f>IF($R110=1,"取消し",VLOOKUP($D110,'随時①-2'!$D$4:$L$23,3))</f>
        <v>オープンキャンパス実施に伴う郵送費</v>
      </c>
      <c r="G110" s="320">
        <f>IF($R110=1,,VLOOKUP($D110,'随時①-2'!$D$4:$L$23,4))</f>
        <v>120</v>
      </c>
      <c r="H110" s="321">
        <f>IF($R110=1,,VLOOKUP($D110,'随時①-2'!$D$4:$L$23,5))</f>
        <v>150</v>
      </c>
      <c r="I110" s="321">
        <f>IF($R110=1,,VLOOKUP($D110,'随時①-2'!$D$4:$L$23,6))</f>
        <v>2</v>
      </c>
      <c r="J110" s="320">
        <f>IF($R110=1,,VLOOKUP($D110,'随時①-2'!$D$4:$L$23,7))</f>
        <v>36000</v>
      </c>
      <c r="K110" s="317" t="str">
        <f t="shared" si="14"/>
        <v>オープンキャンパス実施に伴う郵送費</v>
      </c>
      <c r="L110" s="318">
        <v>15604</v>
      </c>
      <c r="M110" s="319">
        <v>1</v>
      </c>
      <c r="N110" s="319">
        <v>1</v>
      </c>
      <c r="O110" s="308">
        <f t="shared" si="11"/>
        <v>15604</v>
      </c>
      <c r="P110" s="309">
        <f>IF($R110=1,"",VLOOKUP($D110,'随時①-2'!$D$4:$L$23,8))</f>
        <v>0</v>
      </c>
      <c r="Q110" s="310">
        <f>IF($R110=1,"",VLOOKUP($D110,'随時①-2'!$D$4:$L$23,9))</f>
        <v>0</v>
      </c>
      <c r="R110" s="25">
        <f>IF(ISNA(MATCH($D110,'随時②-2'!$D$4:$D$18,0)),0,1)</f>
        <v>0</v>
      </c>
      <c r="S110" s="63">
        <f t="shared" si="10"/>
      </c>
      <c r="T110" s="63">
        <f t="shared" si="12"/>
      </c>
      <c r="U110" s="5">
        <f t="shared" si="13"/>
        <v>5</v>
      </c>
    </row>
    <row r="111" spans="1:21" ht="13.5" customHeight="1">
      <c r="A111" s="336">
        <f>'随時①-2'!A11</f>
        <v>0</v>
      </c>
      <c r="B111" s="337">
        <f>'随時①-2'!B11</f>
        <v>0</v>
      </c>
      <c r="C111" s="474">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4"/>
        <v>0</v>
      </c>
      <c r="L111" s="318">
        <f t="shared" si="15"/>
        <v>0</v>
      </c>
      <c r="M111" s="319">
        <f t="shared" si="16"/>
        <v>0</v>
      </c>
      <c r="N111" s="319">
        <f t="shared" si="17"/>
        <v>0</v>
      </c>
      <c r="O111" s="308">
        <f t="shared" si="11"/>
        <v>0</v>
      </c>
      <c r="P111" s="309">
        <f>IF($R111=1,"",VLOOKUP($D111,'随時①-2'!$D$4:$L$23,8))</f>
        <v>0</v>
      </c>
      <c r="Q111" s="310">
        <f>IF($R111=1,"",VLOOKUP($D111,'随時①-2'!$D$4:$L$23,9))</f>
        <v>0</v>
      </c>
      <c r="R111" s="25">
        <f>IF(ISNA(MATCH($D111,'随時②-2'!$D$4:$D$18,0)),0,1)</f>
        <v>0</v>
      </c>
      <c r="S111" s="63">
        <f t="shared" si="10"/>
      </c>
      <c r="T111" s="63">
        <f t="shared" si="12"/>
      </c>
      <c r="U111" s="5">
        <f t="shared" si="13"/>
      </c>
    </row>
    <row r="112" spans="1:21" ht="13.5" customHeight="1">
      <c r="A112" s="336">
        <f>'随時①-2'!A12</f>
        <v>0</v>
      </c>
      <c r="B112" s="337">
        <f>'随時①-2'!B12</f>
        <v>0</v>
      </c>
      <c r="C112" s="474">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5">
        <f>IF(ISNA(MATCH($D112,'随時②-2'!$D$4:$D$18,0)),0,1)</f>
        <v>0</v>
      </c>
      <c r="S112" s="63">
        <f t="shared" si="10"/>
      </c>
      <c r="T112" s="63">
        <f t="shared" si="12"/>
      </c>
      <c r="U112" s="5">
        <f t="shared" si="13"/>
      </c>
    </row>
    <row r="113" spans="1:21" ht="13.5" customHeight="1">
      <c r="A113" s="336">
        <f>'随時①-2'!A13</f>
        <v>0</v>
      </c>
      <c r="B113" s="337">
        <f>'随時①-2'!B13</f>
        <v>0</v>
      </c>
      <c r="C113" s="474">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5">
        <f>IF(ISNA(MATCH($D113,'随時②-2'!$D$4:$D$18,0)),0,1)</f>
        <v>0</v>
      </c>
      <c r="S113" s="63">
        <f t="shared" si="10"/>
      </c>
      <c r="T113" s="63">
        <f t="shared" si="12"/>
      </c>
      <c r="U113" s="5">
        <f t="shared" si="13"/>
      </c>
    </row>
    <row r="114" spans="1:21" ht="13.5" customHeight="1">
      <c r="A114" s="336">
        <f>'随時①-2'!A14</f>
        <v>0</v>
      </c>
      <c r="B114" s="337">
        <f>'随時①-2'!B14</f>
        <v>0</v>
      </c>
      <c r="C114" s="474">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5">
        <f>IF(ISNA(MATCH($D114,'随時②-2'!$D$4:$D$18,0)),0,1)</f>
        <v>0</v>
      </c>
      <c r="S114" s="63">
        <f t="shared" si="10"/>
      </c>
      <c r="T114" s="63">
        <f t="shared" si="12"/>
      </c>
      <c r="U114" s="5">
        <f t="shared" si="13"/>
      </c>
    </row>
    <row r="115" spans="1:21" ht="13.5" customHeight="1">
      <c r="A115" s="336">
        <f>'随時①-2'!A15</f>
        <v>0</v>
      </c>
      <c r="B115" s="337">
        <f>'随時①-2'!B15</f>
        <v>0</v>
      </c>
      <c r="C115" s="474">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5">
        <f>IF(ISNA(MATCH($D115,'随時②-2'!$D$4:$D$18,0)),0,1)</f>
        <v>0</v>
      </c>
      <c r="S115" s="63">
        <f t="shared" si="10"/>
      </c>
      <c r="T115" s="63">
        <f t="shared" si="12"/>
      </c>
      <c r="U115" s="5">
        <f t="shared" si="13"/>
      </c>
    </row>
    <row r="116" spans="1:21" ht="13.5" customHeight="1">
      <c r="A116" s="336">
        <f>'随時①-2'!A16</f>
        <v>0</v>
      </c>
      <c r="B116" s="337">
        <f>'随時①-2'!B16</f>
        <v>0</v>
      </c>
      <c r="C116" s="474">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5">
        <f>IF(ISNA(MATCH($D116,'随時②-2'!$D$4:$D$18,0)),0,1)</f>
        <v>0</v>
      </c>
      <c r="S116" s="63">
        <f t="shared" si="10"/>
      </c>
      <c r="T116" s="63">
        <f t="shared" si="12"/>
      </c>
      <c r="U116" s="5">
        <f t="shared" si="13"/>
      </c>
    </row>
    <row r="117" spans="1:21" ht="13.5" customHeight="1">
      <c r="A117" s="336">
        <f>'随時①-2'!A17</f>
        <v>0</v>
      </c>
      <c r="B117" s="337">
        <f>'随時①-2'!B17</f>
        <v>0</v>
      </c>
      <c r="C117" s="474">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5">
        <f>IF(ISNA(MATCH($D117,'随時②-2'!$D$4:$D$18,0)),0,1)</f>
        <v>0</v>
      </c>
      <c r="S117" s="63">
        <f t="shared" si="10"/>
      </c>
      <c r="T117" s="63">
        <f t="shared" si="12"/>
      </c>
      <c r="U117" s="5">
        <f t="shared" si="13"/>
      </c>
    </row>
    <row r="118" spans="1:21" ht="13.5" customHeight="1">
      <c r="A118" s="336">
        <f>'随時①-2'!A18</f>
        <v>0</v>
      </c>
      <c r="B118" s="337">
        <f>'随時①-2'!B18</f>
        <v>0</v>
      </c>
      <c r="C118" s="474">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5">
        <f>IF(ISNA(MATCH($D118,'随時②-2'!$D$4:$D$18,0)),0,1)</f>
        <v>0</v>
      </c>
      <c r="S118" s="63">
        <f t="shared" si="10"/>
      </c>
      <c r="T118" s="63">
        <f t="shared" si="12"/>
      </c>
      <c r="U118" s="5">
        <f t="shared" si="13"/>
      </c>
    </row>
    <row r="119" spans="1:21" ht="13.5" customHeight="1">
      <c r="A119" s="336">
        <f>'随時①-2'!A19</f>
        <v>0</v>
      </c>
      <c r="B119" s="337">
        <f>'随時①-2'!B19</f>
        <v>0</v>
      </c>
      <c r="C119" s="474">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5">
        <f>IF(ISNA(MATCH($D119,'随時②-2'!$D$4:$D$18,0)),0,1)</f>
        <v>0</v>
      </c>
      <c r="S119" s="63">
        <f t="shared" si="10"/>
      </c>
      <c r="T119" s="63">
        <f t="shared" si="12"/>
      </c>
      <c r="U119" s="5">
        <f t="shared" si="13"/>
      </c>
    </row>
    <row r="120" spans="1:21" ht="13.5" customHeight="1">
      <c r="A120" s="336">
        <f>'随時①-2'!A20</f>
        <v>0</v>
      </c>
      <c r="B120" s="337">
        <f>'随時①-2'!B20</f>
        <v>0</v>
      </c>
      <c r="C120" s="474">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5">
        <f>IF(ISNA(MATCH($D120,'随時②-2'!$D$4:$D$18,0)),0,1)</f>
        <v>0</v>
      </c>
      <c r="S120" s="63">
        <f t="shared" si="10"/>
      </c>
      <c r="T120" s="63">
        <f t="shared" si="12"/>
      </c>
      <c r="U120" s="5">
        <f t="shared" si="13"/>
      </c>
    </row>
    <row r="121" spans="1:21" ht="13.5" customHeight="1">
      <c r="A121" s="336">
        <f>'随時①-2'!A21</f>
        <v>0</v>
      </c>
      <c r="B121" s="337">
        <f>'随時①-2'!B21</f>
        <v>0</v>
      </c>
      <c r="C121" s="474">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5">
        <f>IF(ISNA(MATCH($D121,'随時②-2'!$D$4:$D$18,0)),0,1)</f>
        <v>0</v>
      </c>
      <c r="S121" s="63">
        <f t="shared" si="10"/>
      </c>
      <c r="T121" s="63">
        <f t="shared" si="12"/>
      </c>
      <c r="U121" s="5">
        <f t="shared" si="13"/>
      </c>
    </row>
    <row r="122" spans="1:21" ht="13.5" customHeight="1">
      <c r="A122" s="336">
        <f>'随時①-2'!A22</f>
        <v>0</v>
      </c>
      <c r="B122" s="337">
        <f>'随時①-2'!B22</f>
        <v>0</v>
      </c>
      <c r="C122" s="474">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5">
        <f>IF(ISNA(MATCH($D122,'随時②-2'!$D$4:$D$18,0)),0,1)</f>
        <v>0</v>
      </c>
      <c r="S122" s="63">
        <f t="shared" si="10"/>
      </c>
      <c r="T122" s="63">
        <f t="shared" si="12"/>
      </c>
      <c r="U122" s="5">
        <f t="shared" si="13"/>
      </c>
    </row>
    <row r="123" spans="1:21" ht="13.5" customHeight="1">
      <c r="A123" s="323">
        <f>'随時①-2'!A23</f>
        <v>0</v>
      </c>
      <c r="B123" s="324">
        <f>'随時①-2'!B23</f>
        <v>0</v>
      </c>
      <c r="C123" s="473">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5">
        <f>IF(ISNA(MATCH($D123,'随時②-2'!$D$4:$D$18,0)),0,1)</f>
        <v>0</v>
      </c>
      <c r="S123" s="63">
        <f t="shared" si="10"/>
      </c>
      <c r="T123" s="63">
        <f t="shared" si="12"/>
      </c>
      <c r="U123" s="5">
        <f t="shared" si="13"/>
      </c>
    </row>
    <row r="124" spans="1:21" ht="13.5" customHeight="1">
      <c r="A124" s="336">
        <f>'随時②-2'!A21</f>
        <v>0</v>
      </c>
      <c r="B124" s="337">
        <f>'随時②-2'!B21</f>
        <v>0</v>
      </c>
      <c r="C124" s="474">
        <f>'随時②-2'!C21</f>
        <v>0</v>
      </c>
      <c r="D124" s="262">
        <v>201</v>
      </c>
      <c r="E124" s="314">
        <f>IF($R124=1,"",VLOOKUP($D124,'随時②-2'!$D$21:$L$35,2))</f>
        <v>0</v>
      </c>
      <c r="F124" s="314">
        <f>IF($R124=1,"取消し",VLOOKUP($D124,'随時②-2'!$D$21:$L$35,3))</f>
        <v>0</v>
      </c>
      <c r="G124" s="224">
        <f>IF($R124=1,,VLOOKUP($D124,'随時②-2'!$D$21:$L$35,4))</f>
        <v>0</v>
      </c>
      <c r="H124" s="315">
        <f>IF($R124=1,,VLOOKUP($D124,'随時②-2'!$D$21:$L$35,5))</f>
        <v>0</v>
      </c>
      <c r="I124" s="315">
        <f>IF($R124=1,,VLOOKUP($D124,'随時②-2'!$D$21:$L$35,6))</f>
        <v>0</v>
      </c>
      <c r="J124" s="316">
        <f>IF($R124=1,,VLOOKUP($D124,'随時②-2'!$D$21:$L$35,7))</f>
        <v>0</v>
      </c>
      <c r="K124" s="338">
        <f t="shared" si="14"/>
        <v>0</v>
      </c>
      <c r="L124" s="339">
        <f t="shared" si="15"/>
        <v>0</v>
      </c>
      <c r="M124" s="307">
        <f t="shared" si="16"/>
        <v>0</v>
      </c>
      <c r="N124" s="307">
        <f t="shared" si="17"/>
        <v>0</v>
      </c>
      <c r="O124" s="341">
        <f t="shared" si="11"/>
        <v>0</v>
      </c>
      <c r="P124" s="342">
        <f>IF($R124=1,"",VLOOKUP($D124,'随時②-2'!$D$21:$L$35,8))</f>
        <v>0</v>
      </c>
      <c r="Q124" s="343">
        <f>IF($R124=1,"",VLOOKUP($D124,'随時②-2'!$D$21:$L$35,9))</f>
        <v>0</v>
      </c>
      <c r="R124" s="25">
        <f>IF(ISNA(MATCH($D124,'随時②-2'!$D$4:$D$18,0)),0,1)</f>
        <v>0</v>
      </c>
      <c r="S124" s="63">
        <f t="shared" si="10"/>
      </c>
      <c r="T124" s="63">
        <f t="shared" si="12"/>
      </c>
      <c r="U124" s="5">
        <f t="shared" si="13"/>
      </c>
    </row>
    <row r="125" spans="1:21" ht="13.5" customHeight="1">
      <c r="A125" s="311">
        <f>'随時②-2'!A22</f>
        <v>0</v>
      </c>
      <c r="B125" s="312">
        <f>'随時②-2'!B22</f>
        <v>0</v>
      </c>
      <c r="C125" s="472">
        <f>'随時②-2'!C22</f>
        <v>0</v>
      </c>
      <c r="D125" s="253">
        <v>202</v>
      </c>
      <c r="E125" s="313">
        <f>IF($R125=1,"",VLOOKUP($D125,'随時②-2'!$D$21:$L$35,2))</f>
        <v>0</v>
      </c>
      <c r="F125" s="313">
        <f>IF($R125=1,"取消し",VLOOKUP($D125,'随時②-2'!$D$21:$L$35,3))</f>
        <v>0</v>
      </c>
      <c r="G125" s="320">
        <f>IF($R125=1,,VLOOKUP($D125,'随時②-2'!$D$21:$L$35,4))</f>
        <v>0</v>
      </c>
      <c r="H125" s="321">
        <f>IF($R125=1,,VLOOKUP($D125,'随時②-2'!$D$21:$L$35,5))</f>
        <v>0</v>
      </c>
      <c r="I125" s="321">
        <f>IF($R125=1,,VLOOKUP($D125,'随時②-2'!$D$21:$L$35,6))</f>
        <v>0</v>
      </c>
      <c r="J125" s="322">
        <f>IF($R125=1,,VLOOKUP($D125,'随時②-2'!$D$21:$L$35,7))</f>
        <v>0</v>
      </c>
      <c r="K125" s="317">
        <f t="shared" si="14"/>
        <v>0</v>
      </c>
      <c r="L125" s="318">
        <f t="shared" si="15"/>
        <v>0</v>
      </c>
      <c r="M125" s="340">
        <f t="shared" si="16"/>
        <v>0</v>
      </c>
      <c r="N125" s="340">
        <f t="shared" si="17"/>
        <v>0</v>
      </c>
      <c r="O125" s="308">
        <f t="shared" si="11"/>
        <v>0</v>
      </c>
      <c r="P125" s="309">
        <f>IF($R125=1,"",VLOOKUP($D125,'随時②-2'!$D$21:$L$35,8))</f>
        <v>0</v>
      </c>
      <c r="Q125" s="310">
        <f>IF($R125=1,"",VLOOKUP($D125,'随時②-2'!$D$21:$L$35,9))</f>
        <v>0</v>
      </c>
      <c r="R125" s="25">
        <f>IF(ISNA(MATCH($D125,'随時②-2'!$D$4:$D$18,0)),0,1)</f>
        <v>0</v>
      </c>
      <c r="S125" s="63">
        <f t="shared" si="10"/>
      </c>
      <c r="T125" s="63">
        <f t="shared" si="12"/>
      </c>
      <c r="U125" s="5">
        <f t="shared" si="13"/>
      </c>
    </row>
    <row r="126" spans="1:21" ht="13.5" customHeight="1">
      <c r="A126" s="311">
        <f>'随時②-2'!A23</f>
        <v>0</v>
      </c>
      <c r="B126" s="312">
        <f>'随時②-2'!B23</f>
        <v>0</v>
      </c>
      <c r="C126" s="472">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4"/>
        <v>0</v>
      </c>
      <c r="L126" s="318">
        <f t="shared" si="15"/>
        <v>0</v>
      </c>
      <c r="M126" s="319">
        <f t="shared" si="16"/>
        <v>0</v>
      </c>
      <c r="N126" s="340">
        <f t="shared" si="17"/>
        <v>0</v>
      </c>
      <c r="O126" s="308">
        <f t="shared" si="11"/>
        <v>0</v>
      </c>
      <c r="P126" s="309">
        <f>IF($R126=1,"",VLOOKUP($D126,'随時②-2'!$D$21:$L$35,8))</f>
        <v>0</v>
      </c>
      <c r="Q126" s="310">
        <f>IF($R126=1,"",VLOOKUP($D126,'随時②-2'!$D$21:$L$35,9))</f>
        <v>0</v>
      </c>
      <c r="R126" s="25">
        <f>IF(ISNA(MATCH($D126,'随時②-2'!$D$4:$D$18,0)),0,1)</f>
        <v>0</v>
      </c>
      <c r="S126" s="63">
        <f t="shared" si="10"/>
      </c>
      <c r="T126" s="63">
        <f t="shared" si="12"/>
      </c>
      <c r="U126" s="5">
        <f t="shared" si="13"/>
      </c>
    </row>
    <row r="127" spans="1:21" ht="13.5" customHeight="1">
      <c r="A127" s="311">
        <f>'随時②-2'!A24</f>
        <v>0</v>
      </c>
      <c r="B127" s="312">
        <f>'随時②-2'!B24</f>
        <v>0</v>
      </c>
      <c r="C127" s="472">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4"/>
        <v>0</v>
      </c>
      <c r="L127" s="318">
        <f t="shared" si="15"/>
        <v>0</v>
      </c>
      <c r="M127" s="319">
        <f t="shared" si="16"/>
        <v>0</v>
      </c>
      <c r="N127" s="319">
        <f t="shared" si="17"/>
        <v>0</v>
      </c>
      <c r="O127" s="308">
        <f t="shared" si="11"/>
        <v>0</v>
      </c>
      <c r="P127" s="309">
        <f>IF($R127=1,"",VLOOKUP($D127,'随時②-2'!$D$21:$L$35,8))</f>
        <v>0</v>
      </c>
      <c r="Q127" s="310">
        <f>IF($R127=1,"",VLOOKUP($D127,'随時②-2'!$D$21:$L$35,9))</f>
        <v>0</v>
      </c>
      <c r="R127" s="25">
        <f>IF(ISNA(MATCH($D127,'随時②-2'!$D$4:$D$18,0)),0,1)</f>
        <v>0</v>
      </c>
      <c r="S127" s="63">
        <f t="shared" si="10"/>
      </c>
      <c r="T127" s="63">
        <f t="shared" si="12"/>
      </c>
      <c r="U127" s="5">
        <f t="shared" si="13"/>
      </c>
    </row>
    <row r="128" spans="1:21" ht="13.5" customHeight="1">
      <c r="A128" s="311">
        <f>'随時②-2'!A25</f>
        <v>0</v>
      </c>
      <c r="B128" s="312">
        <f>'随時②-2'!B25</f>
        <v>0</v>
      </c>
      <c r="C128" s="472">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4"/>
        <v>0</v>
      </c>
      <c r="L128" s="318">
        <f t="shared" si="15"/>
        <v>0</v>
      </c>
      <c r="M128" s="319">
        <f t="shared" si="16"/>
        <v>0</v>
      </c>
      <c r="N128" s="319">
        <f t="shared" si="17"/>
        <v>0</v>
      </c>
      <c r="O128" s="308">
        <f t="shared" si="11"/>
        <v>0</v>
      </c>
      <c r="P128" s="309">
        <f>IF($R128=1,"",VLOOKUP($D128,'随時②-2'!$D$21:$L$35,8))</f>
        <v>0</v>
      </c>
      <c r="Q128" s="310">
        <f>IF($R128=1,"",VLOOKUP($D128,'随時②-2'!$D$21:$L$35,9))</f>
        <v>0</v>
      </c>
      <c r="R128" s="25">
        <f>IF(ISNA(MATCH($D128,'随時②-2'!$D$4:$D$18,0)),0,1)</f>
        <v>0</v>
      </c>
      <c r="S128" s="63">
        <f>IF(P128="◎",J128,"")</f>
      </c>
      <c r="T128" s="63">
        <f>IF(P128="◎",O128,"")</f>
      </c>
      <c r="U128" s="5">
        <f t="shared" si="13"/>
      </c>
    </row>
    <row r="129" spans="1:21" ht="13.5" customHeight="1">
      <c r="A129" s="311">
        <f>'随時②-2'!A26</f>
        <v>0</v>
      </c>
      <c r="B129" s="312">
        <f>'随時②-2'!B26</f>
        <v>0</v>
      </c>
      <c r="C129" s="472">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4"/>
        <v>0</v>
      </c>
      <c r="L129" s="318">
        <f t="shared" si="15"/>
        <v>0</v>
      </c>
      <c r="M129" s="319">
        <f t="shared" si="16"/>
        <v>0</v>
      </c>
      <c r="N129" s="319">
        <f t="shared" si="17"/>
        <v>0</v>
      </c>
      <c r="O129" s="308">
        <f t="shared" si="11"/>
        <v>0</v>
      </c>
      <c r="P129" s="309">
        <f>IF($R129=1,"",VLOOKUP($D129,'随時②-2'!$D$21:$L$35,8))</f>
        <v>0</v>
      </c>
      <c r="Q129" s="310">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1">
        <f>'随時②-2'!A27</f>
        <v>0</v>
      </c>
      <c r="B130" s="312">
        <f>'随時②-2'!B27</f>
        <v>0</v>
      </c>
      <c r="C130" s="472">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4"/>
        <v>0</v>
      </c>
      <c r="L130" s="318">
        <f t="shared" si="15"/>
        <v>0</v>
      </c>
      <c r="M130" s="319">
        <f t="shared" si="16"/>
        <v>0</v>
      </c>
      <c r="N130" s="319">
        <f t="shared" si="17"/>
        <v>0</v>
      </c>
      <c r="O130" s="308">
        <f t="shared" si="11"/>
        <v>0</v>
      </c>
      <c r="P130" s="309">
        <f>IF($R130=1,"",VLOOKUP($D130,'随時②-2'!$D$21:$L$35,8))</f>
        <v>0</v>
      </c>
      <c r="Q130" s="310">
        <f>IF($R130=1,"",VLOOKUP($D130,'随時②-2'!$D$21:$L$35,9))</f>
        <v>0</v>
      </c>
      <c r="R130" s="25">
        <f>IF(ISNA(MATCH($D130,'随時②-2'!$D$4:$D$18,0)),0,1)</f>
        <v>0</v>
      </c>
      <c r="S130" s="63">
        <f t="shared" si="18"/>
      </c>
      <c r="T130" s="63">
        <f t="shared" si="19"/>
      </c>
      <c r="U130" s="5">
        <f t="shared" si="13"/>
      </c>
    </row>
    <row r="131" spans="1:21" ht="13.5" customHeight="1">
      <c r="A131" s="311">
        <f>'随時②-2'!A28</f>
        <v>0</v>
      </c>
      <c r="B131" s="312">
        <f>'随時②-2'!B28</f>
        <v>0</v>
      </c>
      <c r="C131" s="472">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5">
        <f>IF(ISNA(MATCH($D131,'随時②-2'!$D$4:$D$18,0)),0,1)</f>
        <v>0</v>
      </c>
      <c r="S131" s="63">
        <f t="shared" si="18"/>
      </c>
      <c r="T131" s="63">
        <f t="shared" si="19"/>
      </c>
      <c r="U131" s="5">
        <f t="shared" si="13"/>
      </c>
    </row>
    <row r="132" spans="1:21" ht="13.5" customHeight="1">
      <c r="A132" s="311">
        <f>'随時②-2'!A29</f>
        <v>0</v>
      </c>
      <c r="B132" s="312">
        <f>'随時②-2'!B29</f>
        <v>0</v>
      </c>
      <c r="C132" s="472">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5">
        <f>IF(ISNA(MATCH($D132,'随時②-2'!$D$4:$D$18,0)),0,1)</f>
        <v>0</v>
      </c>
      <c r="S132" s="63">
        <f t="shared" si="18"/>
      </c>
      <c r="T132" s="63">
        <f t="shared" si="19"/>
      </c>
      <c r="U132" s="5">
        <f t="shared" si="13"/>
      </c>
    </row>
    <row r="133" spans="1:21" ht="13.5" customHeight="1">
      <c r="A133" s="311">
        <f>'随時②-2'!A30</f>
        <v>0</v>
      </c>
      <c r="B133" s="312">
        <f>'随時②-2'!B30</f>
        <v>0</v>
      </c>
      <c r="C133" s="472">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aca="true" t="shared" si="20" ref="O133:O138">L133*M133*N133</f>
        <v>0</v>
      </c>
      <c r="P133" s="309">
        <f>IF($R133=1,"",VLOOKUP($D133,'随時②-2'!$D$21:$L$35,8))</f>
        <v>0</v>
      </c>
      <c r="Q133" s="310">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1">
        <f>'随時②-2'!A31</f>
        <v>0</v>
      </c>
      <c r="B134" s="312">
        <f>'随時②-2'!B31</f>
        <v>0</v>
      </c>
      <c r="C134" s="472">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5">
        <f>IF(ISNA(MATCH($D134,'随時②-2'!$D$4:$D$18,0)),0,1)</f>
        <v>0</v>
      </c>
      <c r="S134" s="63">
        <f t="shared" si="18"/>
      </c>
      <c r="T134" s="63">
        <f t="shared" si="19"/>
      </c>
      <c r="U134" s="5">
        <f t="shared" si="21"/>
      </c>
    </row>
    <row r="135" spans="1:21" ht="13.5" customHeight="1">
      <c r="A135" s="311">
        <f>'随時②-2'!A32</f>
        <v>0</v>
      </c>
      <c r="B135" s="312">
        <f>'随時②-2'!B32</f>
        <v>0</v>
      </c>
      <c r="C135" s="472">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5">
        <f>IF(ISNA(MATCH($D135,'随時②-2'!$D$4:$D$18,0)),0,1)</f>
        <v>0</v>
      </c>
      <c r="S135" s="63">
        <f t="shared" si="18"/>
      </c>
      <c r="T135" s="63">
        <f t="shared" si="19"/>
      </c>
      <c r="U135" s="5">
        <f t="shared" si="21"/>
      </c>
    </row>
    <row r="136" spans="1:21" ht="13.5" customHeight="1">
      <c r="A136" s="311">
        <f>'随時②-2'!A33</f>
        <v>0</v>
      </c>
      <c r="B136" s="312">
        <f>'随時②-2'!B33</f>
        <v>0</v>
      </c>
      <c r="C136" s="472">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5">
        <f>IF(ISNA(MATCH($D136,'随時②-2'!$D$4:$D$18,0)),0,1)</f>
        <v>0</v>
      </c>
      <c r="S136" s="63">
        <f t="shared" si="18"/>
      </c>
      <c r="T136" s="63">
        <f t="shared" si="19"/>
      </c>
      <c r="U136" s="5">
        <f t="shared" si="21"/>
      </c>
    </row>
    <row r="137" spans="1:21" ht="13.5" customHeight="1">
      <c r="A137" s="311">
        <f>'随時②-2'!A34</f>
        <v>0</v>
      </c>
      <c r="B137" s="312">
        <f>'随時②-2'!B34</f>
        <v>0</v>
      </c>
      <c r="C137" s="472">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5">
        <f>IF(ISNA(MATCH($D137,'随時②-2'!$D$4:$D$18,0)),0,1)</f>
        <v>0</v>
      </c>
      <c r="S137" s="63">
        <f t="shared" si="18"/>
      </c>
      <c r="T137" s="63">
        <f t="shared" si="19"/>
      </c>
      <c r="U137" s="5">
        <f t="shared" si="21"/>
      </c>
    </row>
    <row r="138" spans="1:21" ht="13.5" customHeight="1" thickBot="1">
      <c r="A138" s="311">
        <f>'随時②-2'!A35</f>
        <v>0</v>
      </c>
      <c r="B138" s="312">
        <f>'随時②-2'!B35</f>
        <v>0</v>
      </c>
      <c r="C138" s="472">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608" t="s">
        <v>177</v>
      </c>
      <c r="I141" s="609"/>
      <c r="J141" s="38" t="s">
        <v>113</v>
      </c>
      <c r="K141" s="38" t="s">
        <v>174</v>
      </c>
      <c r="L141" s="534" t="s">
        <v>175</v>
      </c>
      <c r="M141" s="610"/>
      <c r="N141" s="611" t="s">
        <v>176</v>
      </c>
      <c r="O141" s="612"/>
      <c r="P141" s="599" t="s">
        <v>114</v>
      </c>
      <c r="Q141" s="600"/>
    </row>
    <row r="142" spans="6:17" ht="14.25" thickTop="1">
      <c r="F142" s="345" t="s">
        <v>85</v>
      </c>
      <c r="G142" s="346">
        <f>SUMIF($E$4:$E$138,$F142,$J$4:$J$138)</f>
        <v>85000</v>
      </c>
      <c r="H142" s="613">
        <f>SUMIF($E$4:$E$138,$F142,$S$4:$S$138)</f>
        <v>0</v>
      </c>
      <c r="I142" s="614"/>
      <c r="J142" s="347">
        <f>G142-H142</f>
        <v>85000</v>
      </c>
      <c r="K142" s="346">
        <f>SUMIF($E$4:$E$138,$F142,$O$4:$O$138)</f>
        <v>54800</v>
      </c>
      <c r="L142" s="613">
        <f>SUMIF($E$4:$E$138,$F142,$T$4:$T$138)</f>
        <v>0</v>
      </c>
      <c r="M142" s="615"/>
      <c r="N142" s="616">
        <f>K142-L142</f>
        <v>54800</v>
      </c>
      <c r="O142" s="617"/>
      <c r="P142" s="561">
        <f>J142-N142</f>
        <v>30200</v>
      </c>
      <c r="Q142" s="601"/>
    </row>
    <row r="143" spans="6:17" ht="13.5">
      <c r="F143" s="345" t="s">
        <v>86</v>
      </c>
      <c r="G143" s="348">
        <f aca="true" t="shared" si="22" ref="G143:G150">SUMIF($E$4:$E$138,$F143,$J$4:$J$138)</f>
        <v>201360</v>
      </c>
      <c r="H143" s="552">
        <f>SUMIF($E$4:$E$138,$F143,$S$4:$S$138)</f>
        <v>0</v>
      </c>
      <c r="I143" s="606"/>
      <c r="J143" s="349">
        <f>G143-H143</f>
        <v>201360</v>
      </c>
      <c r="K143" s="346">
        <f aca="true" t="shared" si="23" ref="K143:K150">SUMIF($E$4:$E$138,$F143,$O$4:$O$138)</f>
        <v>152822</v>
      </c>
      <c r="L143" s="551">
        <f aca="true" t="shared" si="24" ref="L143:L149">SUMIF($E$4:$E$138,$F143,$T$4:$T$138)</f>
        <v>0</v>
      </c>
      <c r="M143" s="554"/>
      <c r="N143" s="607">
        <f>K143-L143</f>
        <v>152822</v>
      </c>
      <c r="O143" s="606"/>
      <c r="P143" s="551">
        <f aca="true" t="shared" si="25" ref="P143:P150">J143-N143</f>
        <v>48538</v>
      </c>
      <c r="Q143" s="554"/>
    </row>
    <row r="144" spans="6:17" ht="13.5">
      <c r="F144" s="345" t="s">
        <v>124</v>
      </c>
      <c r="G144" s="346">
        <f t="shared" si="22"/>
        <v>425870</v>
      </c>
      <c r="H144" s="552">
        <f aca="true" t="shared" si="26" ref="H144:H149">SUMIF($E$4:$E$138,$F144,$S$4:$S$138)</f>
        <v>0</v>
      </c>
      <c r="I144" s="606"/>
      <c r="J144" s="349">
        <f aca="true" t="shared" si="27" ref="J144:J150">G144-H144</f>
        <v>425870</v>
      </c>
      <c r="K144" s="346">
        <f t="shared" si="23"/>
        <v>316688</v>
      </c>
      <c r="L144" s="551">
        <f t="shared" si="24"/>
        <v>0</v>
      </c>
      <c r="M144" s="554"/>
      <c r="N144" s="607">
        <f aca="true" t="shared" si="28" ref="N144:N150">K144-L144</f>
        <v>316688</v>
      </c>
      <c r="O144" s="606"/>
      <c r="P144" s="551">
        <f t="shared" si="25"/>
        <v>109182</v>
      </c>
      <c r="Q144" s="554"/>
    </row>
    <row r="145" spans="6:17" ht="13.5">
      <c r="F145" s="345" t="s">
        <v>125</v>
      </c>
      <c r="G145" s="346">
        <f t="shared" si="22"/>
        <v>0</v>
      </c>
      <c r="H145" s="552">
        <f t="shared" si="26"/>
        <v>0</v>
      </c>
      <c r="I145" s="606"/>
      <c r="J145" s="349">
        <f t="shared" si="27"/>
        <v>0</v>
      </c>
      <c r="K145" s="346">
        <f t="shared" si="23"/>
        <v>0</v>
      </c>
      <c r="L145" s="551">
        <f t="shared" si="24"/>
        <v>0</v>
      </c>
      <c r="M145" s="554"/>
      <c r="N145" s="607">
        <f t="shared" si="28"/>
        <v>0</v>
      </c>
      <c r="O145" s="606"/>
      <c r="P145" s="551">
        <f t="shared" si="25"/>
        <v>0</v>
      </c>
      <c r="Q145" s="554"/>
    </row>
    <row r="146" spans="6:17" ht="13.5">
      <c r="F146" s="345" t="s">
        <v>87</v>
      </c>
      <c r="G146" s="346">
        <f t="shared" si="22"/>
        <v>120000</v>
      </c>
      <c r="H146" s="552">
        <f t="shared" si="26"/>
        <v>0</v>
      </c>
      <c r="I146" s="606"/>
      <c r="J146" s="349">
        <f t="shared" si="27"/>
        <v>120000</v>
      </c>
      <c r="K146" s="346">
        <f t="shared" si="23"/>
        <v>61065</v>
      </c>
      <c r="L146" s="551">
        <f t="shared" si="24"/>
        <v>0</v>
      </c>
      <c r="M146" s="554"/>
      <c r="N146" s="607">
        <f t="shared" si="28"/>
        <v>61065</v>
      </c>
      <c r="O146" s="606"/>
      <c r="P146" s="551">
        <f t="shared" si="25"/>
        <v>58935</v>
      </c>
      <c r="Q146" s="554"/>
    </row>
    <row r="147" spans="6:17" ht="13.5">
      <c r="F147" s="345" t="s">
        <v>88</v>
      </c>
      <c r="G147" s="346">
        <f t="shared" si="22"/>
        <v>80000</v>
      </c>
      <c r="H147" s="552">
        <f t="shared" si="26"/>
        <v>0</v>
      </c>
      <c r="I147" s="606"/>
      <c r="J147" s="349">
        <f t="shared" si="27"/>
        <v>80000</v>
      </c>
      <c r="K147" s="346">
        <f t="shared" si="23"/>
        <v>48060</v>
      </c>
      <c r="L147" s="551">
        <f t="shared" si="24"/>
        <v>0</v>
      </c>
      <c r="M147" s="554"/>
      <c r="N147" s="607">
        <f t="shared" si="28"/>
        <v>48060</v>
      </c>
      <c r="O147" s="606"/>
      <c r="P147" s="551">
        <f t="shared" si="25"/>
        <v>31940</v>
      </c>
      <c r="Q147" s="554"/>
    </row>
    <row r="148" spans="6:17" ht="13.5">
      <c r="F148" s="345" t="s">
        <v>89</v>
      </c>
      <c r="G148" s="346">
        <f t="shared" si="22"/>
        <v>0</v>
      </c>
      <c r="H148" s="552">
        <f t="shared" si="26"/>
        <v>0</v>
      </c>
      <c r="I148" s="606"/>
      <c r="J148" s="349">
        <f t="shared" si="27"/>
        <v>0</v>
      </c>
      <c r="K148" s="346">
        <f t="shared" si="23"/>
        <v>0</v>
      </c>
      <c r="L148" s="551">
        <f t="shared" si="24"/>
        <v>0</v>
      </c>
      <c r="M148" s="554"/>
      <c r="N148" s="607">
        <f t="shared" si="28"/>
        <v>0</v>
      </c>
      <c r="O148" s="606"/>
      <c r="P148" s="551">
        <f t="shared" si="25"/>
        <v>0</v>
      </c>
      <c r="Q148" s="554"/>
    </row>
    <row r="149" spans="6:17" ht="13.5">
      <c r="F149" s="345" t="s">
        <v>90</v>
      </c>
      <c r="G149" s="346">
        <f t="shared" si="22"/>
        <v>0</v>
      </c>
      <c r="H149" s="552">
        <f t="shared" si="26"/>
        <v>0</v>
      </c>
      <c r="I149" s="606"/>
      <c r="J149" s="349">
        <f t="shared" si="27"/>
        <v>0</v>
      </c>
      <c r="K149" s="346">
        <f t="shared" si="23"/>
        <v>0</v>
      </c>
      <c r="L149" s="551">
        <f t="shared" si="24"/>
        <v>0</v>
      </c>
      <c r="M149" s="554"/>
      <c r="N149" s="607">
        <f t="shared" si="28"/>
        <v>0</v>
      </c>
      <c r="O149" s="606"/>
      <c r="P149" s="551">
        <f t="shared" si="25"/>
        <v>0</v>
      </c>
      <c r="Q149" s="554"/>
    </row>
    <row r="150" spans="6:17" ht="14.25" thickBot="1">
      <c r="F150" s="345" t="s">
        <v>137</v>
      </c>
      <c r="G150" s="346">
        <f t="shared" si="22"/>
        <v>59630</v>
      </c>
      <c r="H150" s="552">
        <f>SUMIF($E$4:$E$138,$F150,$S$4:$S$138)+'2-3'!G122</f>
        <v>11000</v>
      </c>
      <c r="I150" s="606"/>
      <c r="J150" s="349">
        <f t="shared" si="27"/>
        <v>48630</v>
      </c>
      <c r="K150" s="346">
        <f t="shared" si="23"/>
        <v>51930</v>
      </c>
      <c r="L150" s="595">
        <f>SUMIF($E$4:$E$138,$F150,$T$4:$T$138)+'2-3'!E122</f>
        <v>11000</v>
      </c>
      <c r="M150" s="596"/>
      <c r="N150" s="607">
        <f t="shared" si="28"/>
        <v>40930</v>
      </c>
      <c r="O150" s="606"/>
      <c r="P150" s="595">
        <f t="shared" si="25"/>
        <v>7700</v>
      </c>
      <c r="Q150" s="596"/>
    </row>
    <row r="151" spans="6:17" ht="15" thickBot="1" thickTop="1">
      <c r="F151" s="352" t="s">
        <v>15</v>
      </c>
      <c r="G151" s="353">
        <f>SUM(G142:G150)</f>
        <v>971860</v>
      </c>
      <c r="H151" s="558">
        <f>SUM(H142:I150)</f>
        <v>11000</v>
      </c>
      <c r="I151" s="604"/>
      <c r="J151" s="353">
        <f>SUM(J142:J150)</f>
        <v>960860</v>
      </c>
      <c r="K151" s="353">
        <f>SUM(K142:K150)</f>
        <v>685365</v>
      </c>
      <c r="L151" s="597">
        <f>SUM(L142:M150)</f>
        <v>11000</v>
      </c>
      <c r="M151" s="598"/>
      <c r="N151" s="604">
        <f>SUM(N142:O150)</f>
        <v>674365</v>
      </c>
      <c r="O151" s="605"/>
      <c r="P151" s="597">
        <f>SUM(P142:Q150)</f>
        <v>286495</v>
      </c>
      <c r="Q151" s="598"/>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83" activePane="bottomRight" state="frozen"/>
      <selection pane="topLeft" activeCell="E23" sqref="E23"/>
      <selection pane="topRight" activeCell="E23" sqref="E23"/>
      <selection pane="bottomLeft" activeCell="E23" sqref="E23"/>
      <selection pane="bottomRight" activeCell="E94" sqref="E94"/>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2" t="s">
        <v>260</v>
      </c>
      <c r="B1" s="622"/>
      <c r="C1" s="622"/>
      <c r="D1" s="622"/>
      <c r="E1" s="622"/>
      <c r="F1" s="622"/>
      <c r="G1" s="623"/>
      <c r="H1" s="623"/>
      <c r="I1" s="623"/>
    </row>
    <row r="2" spans="1:9" ht="15" customHeight="1" thickBot="1">
      <c r="A2" s="8"/>
      <c r="B2" s="7" t="s">
        <v>243</v>
      </c>
      <c r="C2" s="87"/>
      <c r="E2" s="116"/>
      <c r="F2" s="117" t="s">
        <v>112</v>
      </c>
      <c r="G2" s="208">
        <f>SUM(E5:E119)</f>
        <v>49930</v>
      </c>
      <c r="H2" s="72" t="s">
        <v>187</v>
      </c>
      <c r="I2" s="208">
        <f>SUM(H5:H119)</f>
        <v>0</v>
      </c>
    </row>
    <row r="3" spans="1:9" ht="15" customHeight="1" thickBot="1">
      <c r="A3" s="8"/>
      <c r="B3" s="7"/>
      <c r="C3" s="87"/>
      <c r="E3" s="618" t="s">
        <v>180</v>
      </c>
      <c r="F3" s="619"/>
      <c r="G3" s="620"/>
      <c r="H3" s="618" t="s">
        <v>181</v>
      </c>
      <c r="I3" s="621"/>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日本教育会</v>
      </c>
      <c r="E105" s="191">
        <f t="shared" si="2"/>
        <v>3600</v>
      </c>
      <c r="F105" s="193">
        <f>IF('1-3'!E104="","",'1-3'!E104)</f>
        <v>3600</v>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174</v>
      </c>
      <c r="E121" s="216">
        <f>SUM(E5:E119)</f>
        <v>49930</v>
      </c>
      <c r="F121" s="118" t="s">
        <v>185</v>
      </c>
      <c r="G121" s="181">
        <f>SUM(F5:F119)</f>
        <v>49930</v>
      </c>
      <c r="H121" s="121" t="s">
        <v>189</v>
      </c>
      <c r="I121" s="181">
        <f>I2</f>
        <v>0</v>
      </c>
    </row>
    <row r="122" spans="4:9" ht="15" customHeight="1">
      <c r="D122" s="87" t="s">
        <v>175</v>
      </c>
      <c r="E122" s="217">
        <f>SUMIF($G$5:$G$119,"◎",$E$5:$E$119)</f>
        <v>11000</v>
      </c>
      <c r="F122" s="119" t="s">
        <v>175</v>
      </c>
      <c r="G122" s="182">
        <f>'1-3'!F121</f>
        <v>11000</v>
      </c>
      <c r="H122" s="122" t="s">
        <v>175</v>
      </c>
      <c r="I122" s="182">
        <f>SUMIF($I$5:$I$119,"◎",$H$5:$H$119)</f>
        <v>0</v>
      </c>
    </row>
    <row r="123" spans="4:9" ht="15" customHeight="1" thickBot="1">
      <c r="D123" s="87" t="s">
        <v>217</v>
      </c>
      <c r="E123" s="218">
        <f>E121-E122</f>
        <v>38930</v>
      </c>
      <c r="F123" s="120" t="s">
        <v>186</v>
      </c>
      <c r="G123" s="183">
        <f>G121-G122</f>
        <v>38930</v>
      </c>
      <c r="H123" s="44" t="s">
        <v>188</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2018-06-25T08:45:38Z</cp:lastPrinted>
  <dcterms:created xsi:type="dcterms:W3CDTF">2007-02-21T01:05:33Z</dcterms:created>
  <dcterms:modified xsi:type="dcterms:W3CDTF">2018-06-25T08:47:05Z</dcterms:modified>
  <cp:category/>
  <cp:version/>
  <cp:contentType/>
  <cp:contentStatus/>
</cp:coreProperties>
</file>