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'3-2'!$A$1:$Q$58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<sst xmlns="http://schemas.openxmlformats.org/spreadsheetml/2006/main" count="947" uniqueCount="374">
  <si>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</si>
  <si>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</si>
  <si>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</si>
  <si>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</si>
  <si>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</si>
  <si>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</si>
  <si>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</si>
  <si>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</si>
  <si>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</si>
  <si>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</si>
  <si>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</si>
  <si>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</si>
  <si>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</si>
  <si>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</si>
  <si>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</si>
  <si>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</si>
  <si>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</si>
  <si>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</si>
  <si>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</si>
  <si>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</si>
  <si>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</si>
  <si>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</si>
  <si>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</si>
  <si>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</si>
  <si>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</si>
  <si>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</si>
  <si>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</si>
  <si>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</si>
  <si>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</si>
  <si>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</si>
  <si>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</si>
  <si>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</si>
  <si>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</si>
  <si>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</si>
  <si>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</si>
  <si>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</si>
  <si>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</si>
  <si>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</si>
  <si>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</si>
  <si>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</si>
  <si>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</si>
  <si>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</si>
  <si>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</si>
  <si>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</si>
  <si>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</si>
  <si>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</si>
  <si>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</si>
  <si>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</si>
  <si>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</si>
  <si>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</si>
  <si>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</si>
  <si>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</si>
  <si>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</si>
  <si>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</si>
  <si>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</si>
  <si>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</si>
  <si>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</si>
  <si>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</si>
  <si>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</si>
  <si>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</si>
  <si>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</si>
  <si>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</si>
  <si>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</si>
  <si>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</si>
  <si>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</si>
  <si>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</si>
  <si>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</si>
  <si>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</si>
  <si>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</si>
  <si>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</si>
  <si>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</si>
  <si>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</si>
  <si>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</si>
  <si>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</si>
  <si>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</si>
  <si>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</si>
  <si>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</si>
  <si>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</si>
  <si>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</si>
  <si>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</si>
  <si>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</si>
  <si>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</si>
  <si>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</si>
  <si>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</si>
  <si>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</si>
  <si>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</si>
  <si>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</si>
  <si>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</si>
  <si>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</si>
  <si>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</si>
  <si>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</si>
  <si>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</si>
  <si>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</si>
  <si>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</si>
  <si>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</si>
  <si>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</si>
  <si>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</si>
  <si>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</si>
  <si>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</si>
  <si>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</si>
  <si>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</si>
  <si>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</si>
  <si>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</si>
  <si>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</si>
  <si>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</si>
  <si>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</si>
  <si>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</si>
  <si>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</si>
  <si>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</si>
  <si>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</si>
  <si>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</si>
  <si>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</si>
  <si>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</si>
  <si>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</si>
  <si>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</si>
  <si>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</si>
  <si>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</si>
  <si>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</si>
  <si>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</si>
  <si>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</si>
  <si>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</si>
  <si>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</si>
  <si>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</si>
  <si>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</si>
  <si>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</si>
  <si>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</si>
  <si>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</si>
  <si>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</si>
  <si>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</si>
  <si>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</si>
  <si>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</si>
  <si>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</si>
  <si>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</si>
  <si>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</si>
  <si>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</si>
  <si>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</si>
  <si>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</si>
  <si>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</si>
  <si>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</si>
  <si>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</si>
  <si>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</si>
  <si>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</si>
  <si>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</si>
  <si>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</si>
  <si>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</si>
  <si>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</si>
  <si>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</si>
  <si>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</si>
  <si>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</si>
  <si>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</si>
  <si>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</si>
  <si>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</si>
  <si>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</si>
  <si>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</si>
  <si>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</si>
  <si>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</si>
  <si>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</si>
  <si>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</si>
  <si>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</si>
  <si>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</si>
  <si>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</si>
  <si>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</si>
  <si>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</si>
  <si>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</si>
  <si>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</si>
  <si>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</si>
  <si>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</si>
  <si>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</si>
  <si>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</si>
  <si>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</si>
  <si>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</si>
  <si>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</si>
  <si>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</si>
  <si>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</si>
  <si>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</si>
  <si>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</si>
  <si>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</si>
  <si>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</si>
  <si>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</si>
  <si>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</si>
  <si>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</si>
  <si>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</si>
  <si>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</si>
  <si>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</si>
  <si>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</si>
  <si>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</si>
  <si>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</si>
  <si>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</si>
  <si>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</si>
  <si>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</si>
  <si>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</si>
  <si>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</si>
  <si>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</si>
  <si>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</si>
  <si>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</si>
  <si>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</si>
  <si>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</si>
  <si>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</si>
  <si>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</si>
  <si>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</si>
  <si>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</si>
  <si>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</si>
  <si>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</si>
  <si>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</si>
  <si>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</si>
  <si>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</si>
  <si>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</si>
  <si>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</si>
  <si>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</si>
  <si>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</si>
  <si>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</si>
  <si>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</si>
  <si>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</si>
  <si>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</si>
  <si>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</si>
  <si>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</si>
  <si>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</si>
  <si>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</si>
  <si>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</si>
  <si>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</si>
  <si>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</si>
  <si>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</si>
  <si>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</si>
  <si>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</si>
  <si>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</si>
  <si>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</si>
  <si>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</si>
  <si>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</si>
  <si>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</si>
  <si>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</si>
  <si>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</si>
  <si>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</si>
  <si>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</si>
  <si>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</si>
  <si>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</si>
  <si>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</si>
  <si>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</si>
  <si>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</si>
  <si>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</si>
  <si>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</si>
  <si>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</si>
  <si>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</si>
  <si>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</si>
  <si>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</si>
  <si>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</si>
  <si>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</si>
  <si>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</si>
  <si>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</si>
  <si>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</si>
  <si>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</si>
  <si>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</si>
  <si>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</si>
  <si>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</si>
  <si>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</si>
  <si>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</si>
  <si>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</si>
  <si>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</si>
  <si>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</si>
  <si>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</si>
  <si>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</si>
  <si>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</si>
  <si>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</si>
  <si>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</si>
  <si>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</si>
  <si>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</si>
  <si>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</si>
  <si>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</si>
  <si>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</si>
  <si>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</si>
  <si>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</si>
  <si>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</si>
  <si>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</si>
  <si>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（学校番号：３０１０）</t>
  </si>
  <si>
    <t>（財務会計コード番号：１０９５３）</t>
  </si>
  <si>
    <t>府立堺工科高等学校　</t>
  </si>
  <si>
    <t>　校長　　加島　良彦　</t>
  </si>
  <si>
    <t>人権研修</t>
  </si>
  <si>
    <t>全国学校長協会総会研究協議会参加旅費</t>
  </si>
  <si>
    <t>３－１－ア</t>
  </si>
  <si>
    <t>学校組織の活性化と教員構成に対応した人材育成</t>
  </si>
  <si>
    <t>３－３－ア</t>
  </si>
  <si>
    <t>人権教育を充実する</t>
  </si>
  <si>
    <t>　堺工科第24-1号　</t>
  </si>
  <si>
    <t>◎</t>
  </si>
  <si>
    <t>全国材料技術教育研究会</t>
  </si>
  <si>
    <t>（財）産業教育振興中央会</t>
  </si>
  <si>
    <t>３－１－ア</t>
  </si>
  <si>
    <t>授業アンケート業務委託</t>
  </si>
  <si>
    <t>講師謝礼金</t>
  </si>
  <si>
    <t>全国高等学校長協会全国大会他</t>
  </si>
  <si>
    <t>高校生ものづくりコンテスト参加に係る消耗品</t>
  </si>
  <si>
    <t>充電式ﾄﾞﾗｲﾊﾞｰﾄﾞﾘﾙ、ﾒﾀﾙﾗｯｸ</t>
  </si>
  <si>
    <t>硝酸銀</t>
  </si>
  <si>
    <t>ワイヤレスアンプ</t>
  </si>
  <si>
    <t>水素エネルギーの製作</t>
  </si>
  <si>
    <t>全国高等学校長協会全国大会資料代</t>
  </si>
  <si>
    <t>全国高等学校長協会全国大会参加費</t>
  </si>
  <si>
    <t>ホームページ作成業務委託</t>
  </si>
  <si>
    <t>情報共有による組織連携の強化</t>
  </si>
  <si>
    <t>１－１－ア</t>
  </si>
  <si>
    <t>日本工業化学教育研究会全国大会資料代</t>
  </si>
  <si>
    <t>日本工業化学教育研究会全国大会参加費</t>
  </si>
  <si>
    <t>１－３－ア</t>
  </si>
  <si>
    <t>人権研修の充実</t>
  </si>
  <si>
    <t>２－２－イ</t>
  </si>
  <si>
    <t>広報活動の推進</t>
  </si>
  <si>
    <t>２－１－ウ</t>
  </si>
  <si>
    <t>各種技能コンテストへの挑戦</t>
  </si>
  <si>
    <t>２－２－ア</t>
  </si>
  <si>
    <t>クラブ活動等を通じた地域貢献の推進</t>
  </si>
  <si>
    <t>２－１－ア</t>
  </si>
  <si>
    <t>基礎学力の向上</t>
  </si>
  <si>
    <t>２－１－イ</t>
  </si>
  <si>
    <t>各種資格取得の推進</t>
  </si>
  <si>
    <t>中学生体験入学</t>
  </si>
  <si>
    <t>　堺工科第24-2号　</t>
  </si>
  <si>
    <t>職業体験　講師謝礼金</t>
  </si>
  <si>
    <t>定通全国校長会</t>
  </si>
  <si>
    <t>復興支援プロジェクト（東北、熊本）</t>
  </si>
  <si>
    <t>中学生体験入学　傷害保険金</t>
  </si>
  <si>
    <t>職業体験施設借上げ</t>
  </si>
  <si>
    <t>定通全国校長会　参加費</t>
  </si>
  <si>
    <t>全国校長会　資料代</t>
  </si>
  <si>
    <t>定通全国校長会　資料代</t>
  </si>
  <si>
    <t>１－３－ア</t>
  </si>
  <si>
    <t>２－２－ア</t>
  </si>
  <si>
    <t>４－１</t>
  </si>
  <si>
    <t>３－２－イ</t>
  </si>
  <si>
    <t>１－２－ア</t>
  </si>
  <si>
    <t>基礎学力の育成</t>
  </si>
  <si>
    <t>生徒の育成</t>
  </si>
  <si>
    <t>教員の人材育成</t>
  </si>
  <si>
    <t>教育活動の情報発信</t>
  </si>
  <si>
    <t>生徒の自己有用感醸成</t>
  </si>
  <si>
    <t>職業体験（収納ｹｰｽ、賞状）　</t>
  </si>
  <si>
    <t>　堺工科第24-3号　</t>
  </si>
  <si>
    <t>ワイヤレスアンプ</t>
  </si>
  <si>
    <t>授業アンケート（全）</t>
  </si>
  <si>
    <t>授業アンケート（定）</t>
  </si>
  <si>
    <t>復興支援プロジェクト（東北、熊本）</t>
  </si>
  <si>
    <t>各種団体負担金（会費）</t>
  </si>
  <si>
    <t>職業体験施設借上げ</t>
  </si>
  <si>
    <t>職業体験（収納ｹｰｽ、賞状）　</t>
  </si>
  <si>
    <t>中学生体験入学　傷害保険金</t>
  </si>
  <si>
    <t>全国高等学校長協会全国大会他</t>
  </si>
  <si>
    <t>職業体験　講師謝礼金</t>
  </si>
  <si>
    <t>情報共有による組織連携の強化</t>
  </si>
  <si>
    <t>１－１－ア</t>
  </si>
  <si>
    <t>各種団体負担金（会費）、講演会謝礼、研究会全国大会資料代、全国高等学校長協会資料代、授業アンケート、中学生体験入学</t>
  </si>
  <si>
    <t>２－１－ウ</t>
  </si>
  <si>
    <t>高校生ものづくりコンテスト参加に係る消耗品、充電式ドライバードリル、メタルラックの購入</t>
  </si>
  <si>
    <t>１－３－ア、２－１－イ、２－２－イ</t>
  </si>
  <si>
    <t>人権研修の充実、各種資格取得の推進、広報活動の推進</t>
  </si>
  <si>
    <t>講師謝礼金、ワイヤレスアンプの購入、ホームページ作成業務委託</t>
  </si>
  <si>
    <t>２－１－ア、２－２－ア</t>
  </si>
  <si>
    <t>基礎学力の向上、クラブ活動を通した地域貢献の推進</t>
  </si>
  <si>
    <t>水素エネルギーの製作、硝酸銀の購入</t>
  </si>
  <si>
    <t>１－（２）－ア</t>
  </si>
  <si>
    <t>基礎学力の向上</t>
  </si>
  <si>
    <t>授業アンケート</t>
  </si>
  <si>
    <t>１－（３）－ア</t>
  </si>
  <si>
    <t>生徒の育成</t>
  </si>
  <si>
    <t>生徒の自己有用感醸成</t>
  </si>
  <si>
    <t>教育活動の情報発信</t>
  </si>
  <si>
    <t>教員の人材育成</t>
  </si>
  <si>
    <t>４－（１）</t>
  </si>
  <si>
    <t>２－（２）－ア</t>
  </si>
  <si>
    <t>３－（２）－イ</t>
  </si>
  <si>
    <t>職業体験に係る講師謝礼金、収納ケース代、賞状代、施設借上料</t>
  </si>
  <si>
    <t>復興支援プロジェクト出張費（東北２回、熊本１回）</t>
  </si>
  <si>
    <t>中学生体験入学に係る損害保険料</t>
  </si>
  <si>
    <t>定時制通信制全国校長会出張費、全国校長会資料代、定通全国校長会資料代、各種団体負担金、定通全国校長会参加費</t>
  </si>
  <si>
    <t>　堺工科第24-4号　</t>
  </si>
  <si>
    <t>　標記につきまして、平成29度の執行状況及び実施内容を、下記のとおり報告します。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</si>
</sst>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0_);[Red]\(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bottom style="hair"/>
    </border>
    <border>
      <left style="medium"/>
      <right style="thin"/>
      <top style="hair"/>
      <bottom style="hair"/>
    </border>
    <border>
      <left style="thin"/>
      <right style="thin"/>
      <top style="hair"/>
      <bottom style="hair"/>
    </border>
    <border>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top style="medium"/>
      <bottom style="hair"/>
    </border>
    <border>
      <left/>
      <right/>
      <top/>
      <bottom style="hair"/>
    </border>
    <border>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top/>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bottom style="hair"/>
    </border>
    <border>
      <left style="thin"/>
      <right/>
      <top style="medium"/>
      <bottom style="double"/>
    </border>
    <border>
      <left/>
      <right/>
      <top style="hair"/>
      <bottom style="thin"/>
    </border>
    <border>
      <left/>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top style="hair"/>
      <bottom style="hair"/>
    </border>
    <border>
      <left style="medium"/>
      <right style="medium"/>
      <top/>
      <bottom style="medium"/>
    </border>
    <border>
      <left style="medium"/>
      <right style="hair"/>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bottom style="medium"/>
    </border>
    <border>
      <left style="thin"/>
      <right style="hair"/>
      <top/>
      <bottom style="thin"/>
    </border>
    <border>
      <left style="hair"/>
      <right style="thin"/>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bottom style="medium"/>
    </border>
    <border>
      <left style="hair"/>
      <right style="medium"/>
      <top/>
      <bottom style="medium"/>
    </border>
    <border>
      <left style="medium"/>
      <right style="thin"/>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border>
    <border>
      <left style="thin"/>
      <right/>
      <top style="thin"/>
      <bottom style="thin"/>
    </border>
    <border>
      <left/>
      <right/>
      <top style="thin"/>
      <bottom style="medium"/>
    </border>
    <border>
      <left/>
      <right style="thin"/>
      <top style="thin"/>
      <bottom style="medium"/>
    </border>
    <border>
      <left style="thin"/>
      <right/>
      <top style="thin"/>
      <bottom style="medium"/>
    </border>
    <border>
      <left/>
      <right/>
      <top>
        <color indexed="63"/>
      </top>
      <bottom style="thin"/>
    </border>
    <border>
      <left/>
      <right style="thin"/>
      <top>
        <color indexed="63"/>
      </top>
      <bottom style="thin"/>
    </border>
    <border>
      <left style="thin"/>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medium"/>
    </border>
    <border>
      <left/>
      <right style="thin"/>
      <top style="medium"/>
      <bottom style="thin"/>
    </border>
    <border>
      <left style="medium"/>
      <right/>
      <top/>
      <bottom style="thin"/>
    </border>
    <border>
      <left/>
      <right style="medium"/>
      <top/>
      <bottom style="thin"/>
    </border>
    <border>
      <left style="medium"/>
      <right/>
      <top style="thin"/>
      <bottom style="thin"/>
    </border>
    <border>
      <left style="medium"/>
      <right/>
      <top style="thin"/>
      <bottom style="double"/>
    </border>
    <border>
      <left/>
      <right style="thin"/>
      <top style="thin"/>
      <bottom style="double"/>
    </border>
    <border>
      <left style="medium"/>
      <right/>
      <top style="double"/>
      <bottom style="medium"/>
    </border>
    <border>
      <left/>
      <right style="thin"/>
      <top style="double"/>
      <bottom style="medium"/>
    </border>
    <border>
      <left/>
      <right style="medium"/>
      <top style="double"/>
      <bottom style="medium"/>
    </border>
    <border>
      <left style="thin"/>
      <right/>
      <top style="double"/>
      <bottom style="thin"/>
    </border>
    <border>
      <left style="medium"/>
      <right/>
      <top style="double"/>
      <bottom style="thin"/>
    </border>
    <border>
      <left/>
      <right style="medium"/>
      <top style="double"/>
      <bottom style="thin"/>
    </border>
    <border>
      <left style="medium"/>
      <right/>
      <top style="medium"/>
      <bottom style="double"/>
    </border>
    <border>
      <left/>
      <right style="thin"/>
      <top style="medium"/>
      <bottom style="double"/>
    </border>
    <border>
      <left/>
      <right style="thin"/>
      <top style="double"/>
      <bottom style="thin"/>
    </border>
    <border>
      <left/>
      <right/>
      <top style="medium"/>
      <bottom style="double"/>
    </border>
    <border>
      <left style="thin"/>
      <right style="medium"/>
      <top style="medium"/>
      <bottom style="double"/>
    </border>
    <border>
      <left style="thin"/>
      <right style="medium"/>
      <top/>
      <bottom style="medium"/>
    </border>
    <border>
      <left style="thin"/>
      <right style="medium"/>
      <top style="thin"/>
      <bottom style="double"/>
    </border>
    <border>
      <left style="thin"/>
      <right style="medium"/>
      <top style="double"/>
      <bottom style="thin"/>
    </border>
    <border>
      <left style="medium"/>
      <right/>
      <top/>
      <bottom style="medium"/>
    </border>
    <border>
      <left/>
      <right/>
      <top style="double"/>
      <bottom style="thin"/>
    </border>
    <border>
      <left/>
      <right style="medium"/>
      <top style="medium"/>
      <bottom style="double"/>
    </border>
    <border>
      <left/>
      <right style="thin"/>
      <top style="medium"/>
      <bottom/>
    </border>
    <border>
      <left style="thin"/>
      <right style="thin"/>
      <top style="medium"/>
      <bottom/>
    </border>
    <border>
      <left style="thin"/>
      <right/>
      <top style="double"/>
      <bottom/>
    </border>
    <border>
      <left/>
      <right style="thin"/>
      <top style="double"/>
      <bottom/>
    </border>
    <border>
      <left/>
      <right style="medium"/>
      <top style="double"/>
      <bottom/>
    </border>
    <border>
      <left/>
      <right/>
      <top style="double"/>
      <bottom style="medium"/>
    </border>
    <border>
      <left style="thin"/>
      <right/>
      <top/>
      <bottom style="medium"/>
    </border>
    <border>
      <left/>
      <right style="medium"/>
      <top/>
      <bottom style="medium"/>
    </border>
    <border>
      <left/>
      <right style="thin"/>
      <top/>
      <bottom style="medium"/>
    </border>
    <border>
      <left style="double"/>
      <right/>
      <top style="medium"/>
      <bottom style="medium"/>
    </border>
    <border>
      <left style="thin"/>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1"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1"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1"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1"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1"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1"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1"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1"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1"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1"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1"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1"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1"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1"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1"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1"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08"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wrapText="1"/>
      <protection locked="0"/>
    </xf>
    <xf numFmtId="56" fontId="7" fillId="6" borderId="118" xfId="0" applyNumberFormat="1" applyFont="1" applyFill="1" applyBorder="1" applyAlignment="1" applyProtection="1" quotePrefix="1">
      <alignment horizontal="left" vertical="center" shrinkToFit="1"/>
      <protection locked="0"/>
    </xf>
    <xf numFmtId="6" fontId="7" fillId="34" borderId="88" xfId="57" applyFont="1" applyFill="1" applyBorder="1" applyAlignment="1" applyProtection="1">
      <alignment horizontal="right" vertical="center" shrinkToFit="1"/>
      <protection locked="0"/>
    </xf>
    <xf numFmtId="0" fontId="7" fillId="6" borderId="116" xfId="0" applyFont="1" applyFill="1" applyBorder="1" applyAlignment="1" applyProtection="1">
      <alignment horizontal="left" vertical="center" shrinkToFit="1"/>
      <protection locked="0"/>
    </xf>
    <xf numFmtId="0" fontId="7" fillId="6" borderId="112" xfId="0" applyFont="1" applyFill="1" applyBorder="1" applyAlignment="1" applyProtection="1">
      <alignment horizontal="left" vertical="center" shrinkToFit="1"/>
      <protection locked="0"/>
    </xf>
    <xf numFmtId="0" fontId="7" fillId="6" borderId="173"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82"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4" xfId="57" applyFont="1" applyFill="1" applyBorder="1" applyAlignment="1" applyProtection="1">
      <alignment horizontal="center" vertical="center"/>
      <protection/>
    </xf>
    <xf numFmtId="0" fontId="7" fillId="6" borderId="183"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6" borderId="174"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91" xfId="0" applyFont="1" applyBorder="1" applyAlignment="1" applyProtection="1">
      <alignment horizontal="left" vertical="center"/>
      <protection/>
    </xf>
    <xf numFmtId="0" fontId="7" fillId="0" borderId="192" xfId="0" applyFont="1" applyBorder="1" applyAlignment="1" applyProtection="1">
      <alignment horizontal="left" vertical="center"/>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20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201" xfId="0" applyFont="1" applyBorder="1" applyAlignment="1" applyProtection="1">
      <alignment horizontal="center" vertical="center" wrapText="1"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01" xfId="0" applyFont="1" applyBorder="1" applyAlignment="1" applyProtection="1">
      <alignment horizontal="center" vertical="center" shrinkToFit="1"/>
      <protection/>
    </xf>
    <xf numFmtId="6" fontId="3" fillId="0" borderId="204"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4"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0" fontId="7" fillId="0" borderId="67"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4" xfId="0" applyBorder="1" applyAlignment="1">
      <alignment vertical="center"/>
    </xf>
    <xf numFmtId="0" fontId="0" fillId="0" borderId="18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4"/>
  <sheetViews>
    <sheetView showZeros="0" view="pageBreakPreview" zoomScaleSheetLayoutView="100" zoomScalePageLayoutView="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4" t="s">
        <v>272</v>
      </c>
      <c r="I1" s="504"/>
      <c r="J1" s="504"/>
      <c r="K1" s="504"/>
    </row>
    <row r="2" spans="2:11" s="1" customFormat="1" ht="18" customHeight="1">
      <c r="B2" s="147"/>
      <c r="H2" s="504" t="s">
        <v>273</v>
      </c>
      <c r="I2" s="504"/>
      <c r="J2" s="504"/>
      <c r="K2" s="504"/>
    </row>
    <row r="3" spans="2:11" s="1" customFormat="1" ht="18" customHeight="1">
      <c r="B3" s="147"/>
      <c r="K3" s="2"/>
    </row>
    <row r="4" spans="2:11" s="1" customFormat="1" ht="18" customHeight="1">
      <c r="B4" s="147"/>
      <c r="H4" s="505" t="s">
        <v>372</v>
      </c>
      <c r="I4" s="505"/>
      <c r="J4" s="505"/>
      <c r="K4" s="505"/>
    </row>
    <row r="5" spans="2:11" s="1" customFormat="1" ht="18" customHeight="1">
      <c r="B5" s="147"/>
      <c r="H5" s="506">
        <v>43187</v>
      </c>
      <c r="I5" s="505"/>
      <c r="J5" s="505"/>
      <c r="K5" s="505"/>
    </row>
    <row r="6" spans="1:11" s="1" customFormat="1" ht="18" customHeight="1">
      <c r="A6" s="3" t="s">
        <v>2</v>
      </c>
      <c r="B6" s="147"/>
      <c r="H6" s="4"/>
      <c r="K6" s="11"/>
    </row>
    <row r="7" spans="1:11" s="1" customFormat="1" ht="18" customHeight="1">
      <c r="A7" s="4"/>
      <c r="B7" s="147"/>
      <c r="H7" s="505" t="s">
        <v>274</v>
      </c>
      <c r="I7" s="505"/>
      <c r="J7" s="505"/>
      <c r="K7" s="505"/>
    </row>
    <row r="8" spans="1:11" s="1" customFormat="1" ht="18" customHeight="1">
      <c r="A8" s="4"/>
      <c r="B8" s="147"/>
      <c r="H8" s="505" t="s">
        <v>275</v>
      </c>
      <c r="I8" s="505"/>
      <c r="J8" s="505"/>
      <c r="K8" s="505"/>
    </row>
    <row r="9" spans="1:11" s="1" customFormat="1" ht="42" customHeight="1">
      <c r="A9" s="4"/>
      <c r="B9" s="147"/>
      <c r="H9" s="2"/>
      <c r="K9" s="46"/>
    </row>
    <row r="10" spans="1:11" s="5" customFormat="1" ht="24" customHeight="1">
      <c r="A10" s="507" t="s">
        <v>263</v>
      </c>
      <c r="B10" s="507"/>
      <c r="C10" s="507"/>
      <c r="D10" s="507"/>
      <c r="E10" s="507"/>
      <c r="F10" s="507"/>
      <c r="G10" s="507"/>
      <c r="H10" s="507"/>
      <c r="I10" s="507"/>
      <c r="J10" s="507"/>
      <c r="K10" s="507"/>
    </row>
    <row r="11" spans="1:11" s="5" customFormat="1" ht="24" customHeight="1">
      <c r="A11" s="508"/>
      <c r="B11" s="508"/>
      <c r="C11" s="508"/>
      <c r="D11" s="508"/>
      <c r="E11" s="508"/>
      <c r="F11" s="508"/>
      <c r="G11" s="508"/>
      <c r="H11" s="508"/>
      <c r="I11" s="508"/>
      <c r="J11" s="508"/>
      <c r="K11" s="508"/>
    </row>
    <row r="12" spans="1:11" s="5" customFormat="1" ht="24" customHeight="1">
      <c r="A12" s="14" t="s">
        <v>373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9" t="s">
        <v>223</v>
      </c>
      <c r="B14" s="510"/>
      <c r="C14" s="511"/>
      <c r="D14" s="512">
        <f>'1-1'!D14:F14</f>
        <v>1790000</v>
      </c>
      <c r="E14" s="513"/>
      <c r="F14" s="514"/>
      <c r="G14" s="517" t="s">
        <v>1</v>
      </c>
      <c r="H14" s="518"/>
      <c r="I14" s="519">
        <v>43187</v>
      </c>
      <c r="J14" s="520"/>
      <c r="K14" s="521"/>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20">
        <f>'3-2'!K49</f>
        <v>330000</v>
      </c>
      <c r="C16" s="221">
        <f>'3-2'!K50</f>
        <v>396776</v>
      </c>
      <c r="D16" s="221">
        <f>'3-2'!K51</f>
        <v>606715</v>
      </c>
      <c r="E16" s="221">
        <f>'3-2'!K52</f>
        <v>0</v>
      </c>
      <c r="F16" s="221">
        <f>'3-2'!K53</f>
        <v>1050</v>
      </c>
      <c r="G16" s="221">
        <f>'3-2'!K54</f>
        <v>158320</v>
      </c>
      <c r="H16" s="221">
        <f>'3-2'!K55</f>
        <v>32000</v>
      </c>
      <c r="I16" s="221">
        <f>'3-2'!K56</f>
        <v>0</v>
      </c>
      <c r="J16" s="222">
        <f>'3-2'!K57</f>
        <v>223610</v>
      </c>
      <c r="K16" s="223">
        <f>SUM(B16:J16)</f>
        <v>1748471</v>
      </c>
    </row>
    <row r="17" spans="6:7" ht="24" customHeight="1" thickBot="1">
      <c r="F17" s="12"/>
      <c r="G17" s="12"/>
    </row>
    <row r="18" spans="1:11" ht="24" customHeight="1" thickBot="1">
      <c r="A18" s="145" t="s">
        <v>141</v>
      </c>
      <c r="B18" s="499" t="s">
        <v>142</v>
      </c>
      <c r="C18" s="500"/>
      <c r="D18" s="499" t="s">
        <v>224</v>
      </c>
      <c r="E18" s="501"/>
      <c r="F18" s="500" t="s">
        <v>219</v>
      </c>
      <c r="G18" s="500"/>
      <c r="H18" s="500"/>
      <c r="I18" s="500"/>
      <c r="J18" s="501"/>
      <c r="K18" s="146" t="s">
        <v>140</v>
      </c>
    </row>
    <row r="19" spans="1:11" ht="48" customHeight="1">
      <c r="A19" s="150">
        <v>1</v>
      </c>
      <c r="B19" s="502" t="s">
        <v>347</v>
      </c>
      <c r="C19" s="503"/>
      <c r="D19" s="524" t="s">
        <v>346</v>
      </c>
      <c r="E19" s="516"/>
      <c r="F19" s="515" t="s">
        <v>348</v>
      </c>
      <c r="G19" s="515"/>
      <c r="H19" s="515"/>
      <c r="I19" s="515"/>
      <c r="J19" s="516"/>
      <c r="K19" s="472" t="s">
        <v>283</v>
      </c>
    </row>
    <row r="20" spans="1:11" ht="48" customHeight="1">
      <c r="A20" s="151">
        <v>2</v>
      </c>
      <c r="B20" s="522" t="s">
        <v>351</v>
      </c>
      <c r="C20" s="523"/>
      <c r="D20" s="492" t="s">
        <v>352</v>
      </c>
      <c r="E20" s="491"/>
      <c r="F20" s="490" t="s">
        <v>353</v>
      </c>
      <c r="G20" s="490"/>
      <c r="H20" s="490"/>
      <c r="I20" s="490"/>
      <c r="J20" s="491"/>
      <c r="K20" s="472" t="s">
        <v>283</v>
      </c>
    </row>
    <row r="21" spans="1:11" ht="48" customHeight="1">
      <c r="A21" s="151">
        <v>3</v>
      </c>
      <c r="B21" s="522" t="s">
        <v>354</v>
      </c>
      <c r="C21" s="523"/>
      <c r="D21" s="492" t="s">
        <v>355</v>
      </c>
      <c r="E21" s="491"/>
      <c r="F21" s="490" t="s">
        <v>356</v>
      </c>
      <c r="G21" s="490"/>
      <c r="H21" s="490"/>
      <c r="I21" s="490"/>
      <c r="J21" s="491"/>
      <c r="K21" s="472" t="s">
        <v>283</v>
      </c>
    </row>
    <row r="22" spans="1:11" ht="48" customHeight="1">
      <c r="A22" s="151">
        <v>4</v>
      </c>
      <c r="B22" s="522" t="s">
        <v>349</v>
      </c>
      <c r="C22" s="523"/>
      <c r="D22" s="492" t="s">
        <v>307</v>
      </c>
      <c r="E22" s="491"/>
      <c r="F22" s="490" t="s">
        <v>350</v>
      </c>
      <c r="G22" s="490"/>
      <c r="H22" s="490"/>
      <c r="I22" s="490"/>
      <c r="J22" s="491"/>
      <c r="K22" s="472" t="s">
        <v>283</v>
      </c>
    </row>
    <row r="23" spans="1:11" ht="48" customHeight="1">
      <c r="A23" s="151">
        <v>1</v>
      </c>
      <c r="B23" s="522" t="s">
        <v>357</v>
      </c>
      <c r="C23" s="523"/>
      <c r="D23" s="492" t="s">
        <v>358</v>
      </c>
      <c r="E23" s="491"/>
      <c r="F23" s="490" t="s">
        <v>359</v>
      </c>
      <c r="G23" s="490"/>
      <c r="H23" s="490"/>
      <c r="I23" s="490"/>
      <c r="J23" s="491"/>
      <c r="K23" s="472" t="s">
        <v>283</v>
      </c>
    </row>
    <row r="24" spans="1:11" ht="48" customHeight="1">
      <c r="A24" s="151">
        <v>2</v>
      </c>
      <c r="B24" s="522" t="s">
        <v>360</v>
      </c>
      <c r="C24" s="523"/>
      <c r="D24" s="492" t="s">
        <v>361</v>
      </c>
      <c r="E24" s="491"/>
      <c r="F24" s="490" t="s">
        <v>368</v>
      </c>
      <c r="G24" s="490"/>
      <c r="H24" s="490"/>
      <c r="I24" s="490"/>
      <c r="J24" s="491"/>
      <c r="K24" s="472" t="s">
        <v>283</v>
      </c>
    </row>
    <row r="25" spans="1:11" ht="48" customHeight="1">
      <c r="A25" s="151">
        <v>3</v>
      </c>
      <c r="B25" s="522" t="s">
        <v>366</v>
      </c>
      <c r="C25" s="523"/>
      <c r="D25" s="492" t="s">
        <v>362</v>
      </c>
      <c r="E25" s="491"/>
      <c r="F25" s="490" t="s">
        <v>369</v>
      </c>
      <c r="G25" s="490"/>
      <c r="H25" s="490"/>
      <c r="I25" s="490"/>
      <c r="J25" s="491"/>
      <c r="K25" s="472" t="s">
        <v>283</v>
      </c>
    </row>
    <row r="26" spans="1:11" ht="48" customHeight="1">
      <c r="A26" s="151">
        <v>4</v>
      </c>
      <c r="B26" s="522" t="s">
        <v>367</v>
      </c>
      <c r="C26" s="523"/>
      <c r="D26" s="492" t="s">
        <v>363</v>
      </c>
      <c r="E26" s="491"/>
      <c r="F26" s="490" t="s">
        <v>370</v>
      </c>
      <c r="G26" s="490"/>
      <c r="H26" s="490"/>
      <c r="I26" s="490"/>
      <c r="J26" s="491"/>
      <c r="K26" s="472" t="s">
        <v>283</v>
      </c>
    </row>
    <row r="27" spans="1:11" ht="48" customHeight="1">
      <c r="A27" s="151">
        <v>5</v>
      </c>
      <c r="B27" s="522" t="s">
        <v>365</v>
      </c>
      <c r="C27" s="523"/>
      <c r="D27" s="492" t="s">
        <v>364</v>
      </c>
      <c r="E27" s="491"/>
      <c r="F27" s="490" t="s">
        <v>371</v>
      </c>
      <c r="G27" s="490"/>
      <c r="H27" s="490"/>
      <c r="I27" s="490"/>
      <c r="J27" s="491"/>
      <c r="K27" s="472" t="s">
        <v>283</v>
      </c>
    </row>
    <row r="28" spans="1:11" ht="48" customHeight="1" thickBot="1">
      <c r="A28" s="152"/>
      <c r="B28" s="525"/>
      <c r="C28" s="526"/>
      <c r="D28" s="495"/>
      <c r="E28" s="494"/>
      <c r="F28" s="493"/>
      <c r="G28" s="493"/>
      <c r="H28" s="493"/>
      <c r="I28" s="493"/>
      <c r="J28" s="494"/>
      <c r="K28" s="489"/>
    </row>
    <row r="29" spans="1:11" ht="48" customHeight="1">
      <c r="A29" s="488"/>
      <c r="B29" s="528"/>
      <c r="C29" s="529"/>
      <c r="D29" s="498"/>
      <c r="E29" s="497"/>
      <c r="F29" s="496"/>
      <c r="G29" s="496"/>
      <c r="H29" s="496"/>
      <c r="I29" s="496"/>
      <c r="J29" s="497"/>
      <c r="K29" s="472"/>
    </row>
    <row r="30" spans="1:11" ht="48" customHeight="1">
      <c r="A30" s="158"/>
      <c r="B30" s="522"/>
      <c r="C30" s="527"/>
      <c r="D30" s="492"/>
      <c r="E30" s="491"/>
      <c r="F30" s="490"/>
      <c r="G30" s="490"/>
      <c r="H30" s="490"/>
      <c r="I30" s="490"/>
      <c r="J30" s="491"/>
      <c r="K30" s="472"/>
    </row>
    <row r="31" spans="1:11" ht="48" customHeight="1">
      <c r="A31" s="158"/>
      <c r="B31" s="522"/>
      <c r="C31" s="527"/>
      <c r="D31" s="492"/>
      <c r="E31" s="491"/>
      <c r="F31" s="490"/>
      <c r="G31" s="490"/>
      <c r="H31" s="490"/>
      <c r="I31" s="490"/>
      <c r="J31" s="491"/>
      <c r="K31" s="472"/>
    </row>
    <row r="32" spans="1:11" ht="48" customHeight="1">
      <c r="A32" s="158"/>
      <c r="B32" s="522"/>
      <c r="C32" s="527"/>
      <c r="D32" s="492"/>
      <c r="E32" s="491"/>
      <c r="F32" s="490"/>
      <c r="G32" s="490"/>
      <c r="H32" s="490"/>
      <c r="I32" s="490"/>
      <c r="J32" s="491"/>
      <c r="K32" s="472"/>
    </row>
    <row r="33" spans="1:11" ht="48" customHeight="1">
      <c r="A33" s="158"/>
      <c r="B33" s="522"/>
      <c r="C33" s="527"/>
      <c r="D33" s="492"/>
      <c r="E33" s="491"/>
      <c r="F33" s="490"/>
      <c r="G33" s="490"/>
      <c r="H33" s="490"/>
      <c r="I33" s="490"/>
      <c r="J33" s="491"/>
      <c r="K33" s="472"/>
    </row>
    <row r="34" spans="1:11" ht="48" customHeight="1" thickBot="1">
      <c r="A34" s="152"/>
      <c r="B34" s="525"/>
      <c r="C34" s="526"/>
      <c r="D34" s="495"/>
      <c r="E34" s="494"/>
      <c r="F34" s="493"/>
      <c r="G34" s="493"/>
      <c r="H34" s="493"/>
      <c r="I34" s="493"/>
      <c r="J34" s="494"/>
      <c r="K34" s="472"/>
    </row>
  </sheetData>
  <sheetProtection formatCells="0" selectLockedCells="1"/>
  <mergeCells count="62">
    <mergeCell ref="B21:C21"/>
    <mergeCell ref="B22:C22"/>
    <mergeCell ref="B31:C31"/>
    <mergeCell ref="B32:C32"/>
    <mergeCell ref="B33:C33"/>
    <mergeCell ref="B24:C24"/>
    <mergeCell ref="B28:C28"/>
    <mergeCell ref="B29:C29"/>
    <mergeCell ref="B30:C30"/>
    <mergeCell ref="B25:C25"/>
    <mergeCell ref="B34:C34"/>
    <mergeCell ref="B26:C26"/>
    <mergeCell ref="B27:C27"/>
    <mergeCell ref="D30:E30"/>
    <mergeCell ref="D31:E31"/>
    <mergeCell ref="D34:E34"/>
    <mergeCell ref="A10:K11"/>
    <mergeCell ref="A14:C14"/>
    <mergeCell ref="D14:F14"/>
    <mergeCell ref="F20:J20"/>
    <mergeCell ref="F19:J19"/>
    <mergeCell ref="D21:E21"/>
    <mergeCell ref="G14:H14"/>
    <mergeCell ref="I14:K14"/>
    <mergeCell ref="B20:C20"/>
    <mergeCell ref="D19:E19"/>
    <mergeCell ref="H1:K1"/>
    <mergeCell ref="H2:K2"/>
    <mergeCell ref="H4:K4"/>
    <mergeCell ref="H5:K5"/>
    <mergeCell ref="H7:K7"/>
    <mergeCell ref="H8:K8"/>
    <mergeCell ref="D29:E29"/>
    <mergeCell ref="B18:C18"/>
    <mergeCell ref="D18:E18"/>
    <mergeCell ref="F18:J18"/>
    <mergeCell ref="B19:C19"/>
    <mergeCell ref="D20:E20"/>
    <mergeCell ref="D27:E27"/>
    <mergeCell ref="F22:J22"/>
    <mergeCell ref="D22:E22"/>
    <mergeCell ref="B23:C23"/>
    <mergeCell ref="F34:J34"/>
    <mergeCell ref="F33:J33"/>
    <mergeCell ref="F32:J32"/>
    <mergeCell ref="D28:E28"/>
    <mergeCell ref="F31:J31"/>
    <mergeCell ref="F30:J30"/>
    <mergeCell ref="D33:E33"/>
    <mergeCell ref="D32:E32"/>
    <mergeCell ref="F29:J29"/>
    <mergeCell ref="F28:J28"/>
    <mergeCell ref="F21:J21"/>
    <mergeCell ref="D25:E25"/>
    <mergeCell ref="F27:J27"/>
    <mergeCell ref="F26:J26"/>
    <mergeCell ref="F25:J25"/>
    <mergeCell ref="F24:J24"/>
    <mergeCell ref="D26:E26"/>
    <mergeCell ref="F23:J23"/>
    <mergeCell ref="D24:E24"/>
    <mergeCell ref="D23:E23"/>
  </mergeCells>
  <conditionalFormatting sqref="B16:K16">
    <cfRule type="cellIs" priority="1" dxfId="28" operator="equal" stopIfTrue="1">
      <formula>0</formula>
    </cfRule>
  </conditionalFormatting>
  <dataValidations count="1">
    <dataValidation type="list" allowBlank="1" showInputMessage="1" showErrorMessage="1" sqref="K19:K34">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zoomScalePageLayoutView="0" workbookViewId="0" topLeftCell="A1">
      <pane xSplit="4" ySplit="3" topLeftCell="E4" activePane="bottomRight" state="frozen"/>
      <selection pane="topLeft" activeCell="E23" sqref="E23"/>
      <selection pane="topRight" activeCell="E23" sqref="E23"/>
      <selection pane="bottomLeft" activeCell="E23" sqref="E23"/>
      <selection pane="bottomRight" activeCell="L20" sqref="L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300" t="s">
        <v>142</v>
      </c>
      <c r="C3" s="59" t="s">
        <v>144</v>
      </c>
      <c r="D3" s="96" t="s">
        <v>146</v>
      </c>
      <c r="E3" s="96" t="s">
        <v>0</v>
      </c>
      <c r="F3" s="96" t="s">
        <v>197</v>
      </c>
      <c r="G3" s="96" t="s">
        <v>91</v>
      </c>
      <c r="H3" s="473" t="s">
        <v>246</v>
      </c>
      <c r="I3" s="96" t="s">
        <v>92</v>
      </c>
      <c r="J3" s="96" t="s">
        <v>93</v>
      </c>
      <c r="K3" s="228" t="s">
        <v>111</v>
      </c>
      <c r="L3" s="296" t="s">
        <v>94</v>
      </c>
      <c r="M3" s="29" t="s">
        <v>99</v>
      </c>
    </row>
    <row r="4" spans="1:13" ht="13.5" customHeight="1">
      <c r="A4" s="241">
        <v>1</v>
      </c>
      <c r="B4" s="242" t="s">
        <v>299</v>
      </c>
      <c r="C4" s="243" t="s">
        <v>298</v>
      </c>
      <c r="D4" s="244">
        <v>301</v>
      </c>
      <c r="E4" s="245" t="s">
        <v>138</v>
      </c>
      <c r="F4" s="246" t="s">
        <v>225</v>
      </c>
      <c r="G4" s="247">
        <v>22500</v>
      </c>
      <c r="H4" s="248">
        <v>1</v>
      </c>
      <c r="I4" s="248">
        <v>1</v>
      </c>
      <c r="J4" s="249">
        <f>G4*H4*I4</f>
        <v>22500</v>
      </c>
      <c r="K4" s="250"/>
      <c r="L4" s="251" t="s">
        <v>227</v>
      </c>
      <c r="M4" s="29">
        <f aca="true" t="shared" si="0" ref="M4:M67">IF(K4="◎",J4,"")</f>
      </c>
    </row>
    <row r="5" spans="1:13" ht="14.25">
      <c r="A5" s="252">
        <v>5</v>
      </c>
      <c r="B5" s="253" t="s">
        <v>312</v>
      </c>
      <c r="C5" s="483" t="s">
        <v>313</v>
      </c>
      <c r="D5" s="255">
        <v>302</v>
      </c>
      <c r="E5" s="256" t="s">
        <v>125</v>
      </c>
      <c r="F5" s="257" t="s">
        <v>336</v>
      </c>
      <c r="G5" s="258"/>
      <c r="H5" s="259">
        <v>1</v>
      </c>
      <c r="I5" s="259">
        <v>1</v>
      </c>
      <c r="J5" s="260">
        <f>G5*H5*I5</f>
        <v>0</v>
      </c>
      <c r="K5" s="261"/>
      <c r="L5" s="262"/>
      <c r="M5" s="29">
        <f t="shared" si="0"/>
      </c>
    </row>
    <row r="6" spans="1:13" ht="14.25">
      <c r="A6" s="252">
        <v>5</v>
      </c>
      <c r="B6" s="253" t="s">
        <v>308</v>
      </c>
      <c r="C6" s="254" t="s">
        <v>309</v>
      </c>
      <c r="D6" s="255">
        <v>303</v>
      </c>
      <c r="E6" s="256" t="s">
        <v>125</v>
      </c>
      <c r="F6" s="256" t="s">
        <v>292</v>
      </c>
      <c r="G6" s="258"/>
      <c r="H6" s="259">
        <v>1</v>
      </c>
      <c r="I6" s="259">
        <v>1</v>
      </c>
      <c r="J6" s="260">
        <f aca="true" t="shared" si="1" ref="J6:J69">G6*H6*I6</f>
        <v>0</v>
      </c>
      <c r="K6" s="261"/>
      <c r="L6" s="262"/>
      <c r="M6" s="29">
        <f t="shared" si="0"/>
      </c>
    </row>
    <row r="7" spans="1:13" ht="14.25">
      <c r="A7" s="252">
        <v>4</v>
      </c>
      <c r="B7" s="253" t="s">
        <v>304</v>
      </c>
      <c r="C7" s="254" t="s">
        <v>305</v>
      </c>
      <c r="D7" s="255">
        <v>304</v>
      </c>
      <c r="E7" s="486" t="s">
        <v>88</v>
      </c>
      <c r="F7" s="257" t="s">
        <v>297</v>
      </c>
      <c r="G7" s="258">
        <v>100000</v>
      </c>
      <c r="H7" s="259">
        <v>1</v>
      </c>
      <c r="I7" s="259">
        <v>1</v>
      </c>
      <c r="J7" s="260">
        <f t="shared" si="1"/>
        <v>100000</v>
      </c>
      <c r="K7" s="261"/>
      <c r="L7" s="262"/>
      <c r="M7" s="29">
        <f t="shared" si="0"/>
      </c>
    </row>
    <row r="8" spans="1:13" ht="14.25">
      <c r="A8" s="252">
        <v>3</v>
      </c>
      <c r="B8" s="253" t="s">
        <v>299</v>
      </c>
      <c r="C8" s="263" t="s">
        <v>298</v>
      </c>
      <c r="D8" s="255">
        <v>305</v>
      </c>
      <c r="E8" s="256" t="s">
        <v>88</v>
      </c>
      <c r="F8" s="257" t="s">
        <v>337</v>
      </c>
      <c r="G8" s="258">
        <v>46170</v>
      </c>
      <c r="H8" s="259">
        <v>1</v>
      </c>
      <c r="I8" s="259">
        <v>1</v>
      </c>
      <c r="J8" s="260">
        <f t="shared" si="1"/>
        <v>46170</v>
      </c>
      <c r="K8" s="261"/>
      <c r="L8" s="262"/>
      <c r="M8" s="29">
        <f t="shared" si="0"/>
      </c>
    </row>
    <row r="9" spans="1:13" ht="14.25">
      <c r="A9" s="252">
        <v>2</v>
      </c>
      <c r="B9" s="242" t="s">
        <v>302</v>
      </c>
      <c r="C9" s="254" t="s">
        <v>303</v>
      </c>
      <c r="D9" s="255">
        <v>306</v>
      </c>
      <c r="E9" s="256" t="s">
        <v>85</v>
      </c>
      <c r="F9" s="257" t="s">
        <v>288</v>
      </c>
      <c r="G9" s="258">
        <v>10000</v>
      </c>
      <c r="H9" s="259">
        <v>1</v>
      </c>
      <c r="I9" s="259">
        <v>7</v>
      </c>
      <c r="J9" s="260">
        <f t="shared" si="1"/>
        <v>70000</v>
      </c>
      <c r="K9" s="261"/>
      <c r="L9" s="262"/>
      <c r="M9" s="29">
        <f t="shared" si="0"/>
      </c>
    </row>
    <row r="10" spans="1:13" ht="14.25">
      <c r="A10" s="252">
        <v>3</v>
      </c>
      <c r="B10" s="253" t="s">
        <v>299</v>
      </c>
      <c r="C10" s="263" t="s">
        <v>298</v>
      </c>
      <c r="D10" s="255">
        <v>307</v>
      </c>
      <c r="E10" s="257" t="s">
        <v>86</v>
      </c>
      <c r="F10" s="257" t="s">
        <v>344</v>
      </c>
      <c r="G10" s="258">
        <v>12980</v>
      </c>
      <c r="H10" s="259">
        <v>1</v>
      </c>
      <c r="I10" s="259">
        <v>1</v>
      </c>
      <c r="J10" s="260">
        <f t="shared" si="1"/>
        <v>12980</v>
      </c>
      <c r="K10" s="261"/>
      <c r="L10" s="262"/>
      <c r="M10" s="29">
        <f t="shared" si="0"/>
      </c>
    </row>
    <row r="11" spans="1:13" ht="13.5" customHeight="1">
      <c r="A11" s="252"/>
      <c r="B11" s="253"/>
      <c r="C11" s="254"/>
      <c r="D11" s="255">
        <v>308</v>
      </c>
      <c r="E11" s="265"/>
      <c r="F11" s="256"/>
      <c r="G11" s="266"/>
      <c r="H11" s="267"/>
      <c r="I11" s="267"/>
      <c r="J11" s="260">
        <f t="shared" si="1"/>
        <v>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3.5">
      <c r="A13" s="252">
        <v>5</v>
      </c>
      <c r="B13" s="281" t="s">
        <v>328</v>
      </c>
      <c r="C13" s="254" t="s">
        <v>329</v>
      </c>
      <c r="D13" s="255">
        <v>310</v>
      </c>
      <c r="E13" s="256" t="s">
        <v>88</v>
      </c>
      <c r="F13" s="256" t="s">
        <v>338</v>
      </c>
      <c r="G13" s="270">
        <v>12150</v>
      </c>
      <c r="H13" s="271">
        <v>1</v>
      </c>
      <c r="I13" s="271">
        <v>1</v>
      </c>
      <c r="J13" s="260">
        <f t="shared" si="1"/>
        <v>12150</v>
      </c>
      <c r="K13" s="261"/>
      <c r="L13" s="262"/>
      <c r="M13" s="29">
        <f t="shared" si="0"/>
      </c>
    </row>
    <row r="14" spans="1:13" ht="13.5" customHeight="1">
      <c r="A14" s="252">
        <v>1</v>
      </c>
      <c r="B14" s="253" t="s">
        <v>302</v>
      </c>
      <c r="C14" s="254" t="s">
        <v>330</v>
      </c>
      <c r="D14" s="255">
        <v>311</v>
      </c>
      <c r="E14" s="487" t="s">
        <v>85</v>
      </c>
      <c r="F14" s="256" t="s">
        <v>345</v>
      </c>
      <c r="G14" s="258">
        <v>5000</v>
      </c>
      <c r="H14" s="259">
        <v>2</v>
      </c>
      <c r="I14" s="259">
        <v>23</v>
      </c>
      <c r="J14" s="260">
        <f t="shared" si="1"/>
        <v>230000</v>
      </c>
      <c r="K14" s="275"/>
      <c r="L14" s="262"/>
      <c r="M14" s="29">
        <f t="shared" si="0"/>
      </c>
    </row>
    <row r="15" spans="1:13" ht="13.5">
      <c r="A15" s="252">
        <v>2</v>
      </c>
      <c r="B15" s="281" t="s">
        <v>308</v>
      </c>
      <c r="C15" s="254" t="s">
        <v>333</v>
      </c>
      <c r="D15" s="255">
        <v>312</v>
      </c>
      <c r="E15" s="276" t="s">
        <v>86</v>
      </c>
      <c r="F15" s="257" t="s">
        <v>339</v>
      </c>
      <c r="G15" s="277">
        <v>65920</v>
      </c>
      <c r="H15" s="278">
        <v>1</v>
      </c>
      <c r="I15" s="278">
        <v>2</v>
      </c>
      <c r="J15" s="260">
        <f t="shared" si="1"/>
        <v>131840</v>
      </c>
      <c r="K15" s="279"/>
      <c r="L15" s="280"/>
      <c r="M15" s="29">
        <f t="shared" si="0"/>
      </c>
    </row>
    <row r="16" spans="1:13" ht="13.5">
      <c r="A16" s="252">
        <v>7</v>
      </c>
      <c r="B16" s="484" t="s">
        <v>326</v>
      </c>
      <c r="C16" s="254" t="s">
        <v>331</v>
      </c>
      <c r="D16" s="255">
        <v>313</v>
      </c>
      <c r="E16" s="257" t="s">
        <v>138</v>
      </c>
      <c r="F16" s="257" t="s">
        <v>340</v>
      </c>
      <c r="G16" s="258">
        <v>16000</v>
      </c>
      <c r="H16" s="259">
        <v>1</v>
      </c>
      <c r="I16" s="259">
        <v>1</v>
      </c>
      <c r="J16" s="260">
        <f t="shared" si="1"/>
        <v>16000</v>
      </c>
      <c r="K16" s="261"/>
      <c r="L16" s="262"/>
      <c r="M16" s="29">
        <f t="shared" si="0"/>
      </c>
    </row>
    <row r="17" spans="1:13" ht="13.5">
      <c r="A17" s="252">
        <v>6</v>
      </c>
      <c r="B17" s="253" t="s">
        <v>302</v>
      </c>
      <c r="C17" s="254" t="s">
        <v>330</v>
      </c>
      <c r="D17" s="255">
        <v>314</v>
      </c>
      <c r="E17" s="257" t="s">
        <v>89</v>
      </c>
      <c r="F17" s="257" t="s">
        <v>341</v>
      </c>
      <c r="G17" s="258">
        <v>32000</v>
      </c>
      <c r="H17" s="259">
        <v>1</v>
      </c>
      <c r="I17" s="259">
        <v>1</v>
      </c>
      <c r="J17" s="260">
        <f t="shared" si="1"/>
        <v>32000</v>
      </c>
      <c r="K17" s="261"/>
      <c r="L17" s="262"/>
      <c r="M17" s="29">
        <f t="shared" si="0"/>
      </c>
    </row>
    <row r="18" spans="1:13" ht="13.5">
      <c r="A18" s="252">
        <v>3</v>
      </c>
      <c r="B18" s="253" t="s">
        <v>302</v>
      </c>
      <c r="C18" s="254" t="s">
        <v>330</v>
      </c>
      <c r="D18" s="255">
        <v>315</v>
      </c>
      <c r="E18" s="257" t="s">
        <v>125</v>
      </c>
      <c r="F18" s="257" t="s">
        <v>342</v>
      </c>
      <c r="G18" s="258">
        <v>13672</v>
      </c>
      <c r="H18" s="259">
        <v>1</v>
      </c>
      <c r="I18" s="259">
        <v>1</v>
      </c>
      <c r="J18" s="260">
        <f t="shared" si="1"/>
        <v>13672</v>
      </c>
      <c r="K18" s="261"/>
      <c r="L18" s="262"/>
      <c r="M18" s="29">
        <f t="shared" si="0"/>
      </c>
    </row>
    <row r="19" spans="1:13" ht="13.5">
      <c r="A19" s="252">
        <v>4</v>
      </c>
      <c r="B19" s="281" t="s">
        <v>327</v>
      </c>
      <c r="C19" s="254" t="s">
        <v>332</v>
      </c>
      <c r="D19" s="255">
        <v>316</v>
      </c>
      <c r="E19" s="257" t="s">
        <v>87</v>
      </c>
      <c r="F19" s="257" t="s">
        <v>343</v>
      </c>
      <c r="G19" s="258">
        <v>1050</v>
      </c>
      <c r="H19" s="259">
        <v>1</v>
      </c>
      <c r="I19" s="259">
        <v>1</v>
      </c>
      <c r="J19" s="260">
        <f t="shared" si="1"/>
        <v>1050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1"/>
      <c r="D54" s="255">
        <v>351</v>
      </c>
      <c r="E54" s="257"/>
      <c r="F54" s="257"/>
      <c r="G54" s="258"/>
      <c r="H54" s="259"/>
      <c r="I54" s="259"/>
      <c r="J54" s="260">
        <f t="shared" si="1"/>
        <v>0</v>
      </c>
      <c r="K54" s="261"/>
      <c r="L54" s="262"/>
      <c r="M54" s="29">
        <f t="shared" si="0"/>
      </c>
    </row>
    <row r="55" spans="1:13" ht="13.5">
      <c r="A55" s="282"/>
      <c r="B55" s="283"/>
      <c r="C55" s="481"/>
      <c r="D55" s="255">
        <v>352</v>
      </c>
      <c r="E55" s="257"/>
      <c r="F55" s="257"/>
      <c r="G55" s="258"/>
      <c r="H55" s="259"/>
      <c r="I55" s="259"/>
      <c r="J55" s="260">
        <f t="shared" si="1"/>
        <v>0</v>
      </c>
      <c r="K55" s="261"/>
      <c r="L55" s="262"/>
      <c r="M55" s="29">
        <f t="shared" si="0"/>
      </c>
    </row>
    <row r="56" spans="1:13" ht="13.5">
      <c r="A56" s="282"/>
      <c r="B56" s="283"/>
      <c r="C56" s="481"/>
      <c r="D56" s="255">
        <v>353</v>
      </c>
      <c r="E56" s="257"/>
      <c r="F56" s="257"/>
      <c r="G56" s="258"/>
      <c r="H56" s="259"/>
      <c r="I56" s="259"/>
      <c r="J56" s="260">
        <f t="shared" si="1"/>
        <v>0</v>
      </c>
      <c r="K56" s="261"/>
      <c r="L56" s="262"/>
      <c r="M56" s="29">
        <f t="shared" si="0"/>
      </c>
    </row>
    <row r="57" spans="1:13" ht="13.5">
      <c r="A57" s="282"/>
      <c r="B57" s="283"/>
      <c r="C57" s="481"/>
      <c r="D57" s="255">
        <v>354</v>
      </c>
      <c r="E57" s="257"/>
      <c r="F57" s="257"/>
      <c r="G57" s="258"/>
      <c r="H57" s="259"/>
      <c r="I57" s="259"/>
      <c r="J57" s="260">
        <f t="shared" si="1"/>
        <v>0</v>
      </c>
      <c r="K57" s="261"/>
      <c r="L57" s="262"/>
      <c r="M57" s="29">
        <f t="shared" si="0"/>
      </c>
    </row>
    <row r="58" spans="1:13" ht="13.5">
      <c r="A58" s="282"/>
      <c r="B58" s="283"/>
      <c r="C58" s="481"/>
      <c r="D58" s="255">
        <v>355</v>
      </c>
      <c r="E58" s="257"/>
      <c r="F58" s="257"/>
      <c r="G58" s="258"/>
      <c r="H58" s="259"/>
      <c r="I58" s="259"/>
      <c r="J58" s="260">
        <f t="shared" si="1"/>
        <v>0</v>
      </c>
      <c r="K58" s="261"/>
      <c r="L58" s="262"/>
      <c r="M58" s="29">
        <f t="shared" si="0"/>
      </c>
    </row>
    <row r="59" spans="1:13" ht="13.5">
      <c r="A59" s="282"/>
      <c r="B59" s="283"/>
      <c r="C59" s="481"/>
      <c r="D59" s="255">
        <v>356</v>
      </c>
      <c r="E59" s="257"/>
      <c r="F59" s="257"/>
      <c r="G59" s="258"/>
      <c r="H59" s="259"/>
      <c r="I59" s="259"/>
      <c r="J59" s="260">
        <f t="shared" si="1"/>
        <v>0</v>
      </c>
      <c r="K59" s="261"/>
      <c r="L59" s="262"/>
      <c r="M59" s="29">
        <f t="shared" si="0"/>
      </c>
    </row>
    <row r="60" spans="1:13" ht="13.5">
      <c r="A60" s="282"/>
      <c r="B60" s="283"/>
      <c r="C60" s="481"/>
      <c r="D60" s="255">
        <v>357</v>
      </c>
      <c r="E60" s="257"/>
      <c r="F60" s="257"/>
      <c r="G60" s="258"/>
      <c r="H60" s="259"/>
      <c r="I60" s="259"/>
      <c r="J60" s="260">
        <f t="shared" si="1"/>
        <v>0</v>
      </c>
      <c r="K60" s="261"/>
      <c r="L60" s="262"/>
      <c r="M60" s="29">
        <f t="shared" si="0"/>
      </c>
    </row>
    <row r="61" spans="1:13" ht="13.5">
      <c r="A61" s="282"/>
      <c r="B61" s="283"/>
      <c r="C61" s="481"/>
      <c r="D61" s="255">
        <v>358</v>
      </c>
      <c r="E61" s="257"/>
      <c r="F61" s="257"/>
      <c r="G61" s="258"/>
      <c r="H61" s="259"/>
      <c r="I61" s="259"/>
      <c r="J61" s="260">
        <f t="shared" si="1"/>
        <v>0</v>
      </c>
      <c r="K61" s="261"/>
      <c r="L61" s="262"/>
      <c r="M61" s="29">
        <f t="shared" si="0"/>
      </c>
    </row>
    <row r="62" spans="1:13" ht="13.5">
      <c r="A62" s="282"/>
      <c r="B62" s="283"/>
      <c r="C62" s="481"/>
      <c r="D62" s="255">
        <v>359</v>
      </c>
      <c r="E62" s="257"/>
      <c r="F62" s="257"/>
      <c r="G62" s="258"/>
      <c r="H62" s="259"/>
      <c r="I62" s="259"/>
      <c r="J62" s="260">
        <f t="shared" si="1"/>
        <v>0</v>
      </c>
      <c r="K62" s="261"/>
      <c r="L62" s="262"/>
      <c r="M62" s="29">
        <f t="shared" si="0"/>
      </c>
    </row>
    <row r="63" spans="1:13" ht="13.5">
      <c r="A63" s="282"/>
      <c r="B63" s="283"/>
      <c r="C63" s="481"/>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6"/>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1" t="s">
        <v>96</v>
      </c>
      <c r="G106" s="230" t="s">
        <v>97</v>
      </c>
      <c r="H106" s="583" t="s">
        <v>176</v>
      </c>
      <c r="I106" s="583"/>
      <c r="J106" s="583" t="s">
        <v>98</v>
      </c>
      <c r="K106" s="586"/>
    </row>
    <row r="107" spans="4:11" ht="14.25" thickTop="1">
      <c r="D107" s="231"/>
      <c r="F107" s="297" t="s">
        <v>85</v>
      </c>
      <c r="G107" s="359">
        <f>SUMIF($E$4:$E$103,F107,$J$4:$J$103)</f>
        <v>300000</v>
      </c>
      <c r="H107" s="548">
        <f>SUMIF($E$4:$E$103,F107,$M$4:$M$103)</f>
        <v>0</v>
      </c>
      <c r="I107" s="548"/>
      <c r="J107" s="548">
        <f aca="true" t="shared" si="4" ref="J107:J115">G107-H107</f>
        <v>300000</v>
      </c>
      <c r="K107" s="622"/>
    </row>
    <row r="108" spans="4:11" ht="13.5">
      <c r="D108" s="231"/>
      <c r="F108" s="298" t="s">
        <v>86</v>
      </c>
      <c r="G108" s="358">
        <f aca="true" t="shared" si="5" ref="G108:G115">SUMIF($E$4:$E$103,F108,$J$4:$J$103)</f>
        <v>144820</v>
      </c>
      <c r="H108" s="534">
        <f aca="true" t="shared" si="6" ref="H108:H114">SUMIF($E$4:$E$103,F108,$M$4:$M$103)</f>
        <v>0</v>
      </c>
      <c r="I108" s="534"/>
      <c r="J108" s="534">
        <f t="shared" si="4"/>
        <v>144820</v>
      </c>
      <c r="K108" s="537"/>
    </row>
    <row r="109" spans="4:11" ht="13.5">
      <c r="D109" s="231"/>
      <c r="F109" s="298" t="s">
        <v>125</v>
      </c>
      <c r="G109" s="358">
        <f t="shared" si="5"/>
        <v>13672</v>
      </c>
      <c r="H109" s="534">
        <f t="shared" si="6"/>
        <v>0</v>
      </c>
      <c r="I109" s="534"/>
      <c r="J109" s="534">
        <f t="shared" si="4"/>
        <v>13672</v>
      </c>
      <c r="K109" s="537"/>
    </row>
    <row r="110" spans="4:11" ht="13.5">
      <c r="D110" s="231"/>
      <c r="F110" s="298" t="s">
        <v>126</v>
      </c>
      <c r="G110" s="358">
        <f t="shared" si="5"/>
        <v>0</v>
      </c>
      <c r="H110" s="534">
        <f t="shared" si="6"/>
        <v>0</v>
      </c>
      <c r="I110" s="534"/>
      <c r="J110" s="534">
        <f t="shared" si="4"/>
        <v>0</v>
      </c>
      <c r="K110" s="537"/>
    </row>
    <row r="111" spans="4:11" ht="13.5">
      <c r="D111" s="231"/>
      <c r="F111" s="298" t="s">
        <v>87</v>
      </c>
      <c r="G111" s="358">
        <f t="shared" si="5"/>
        <v>1050</v>
      </c>
      <c r="H111" s="534">
        <f t="shared" si="6"/>
        <v>0</v>
      </c>
      <c r="I111" s="534"/>
      <c r="J111" s="534">
        <f t="shared" si="4"/>
        <v>1050</v>
      </c>
      <c r="K111" s="537"/>
    </row>
    <row r="112" spans="4:11" ht="13.5">
      <c r="D112" s="231"/>
      <c r="F112" s="298" t="s">
        <v>88</v>
      </c>
      <c r="G112" s="358">
        <f t="shared" si="5"/>
        <v>158320</v>
      </c>
      <c r="H112" s="534">
        <f t="shared" si="6"/>
        <v>0</v>
      </c>
      <c r="I112" s="534"/>
      <c r="J112" s="534">
        <f t="shared" si="4"/>
        <v>158320</v>
      </c>
      <c r="K112" s="537"/>
    </row>
    <row r="113" spans="4:11" ht="13.5">
      <c r="D113" s="231"/>
      <c r="F113" s="298" t="s">
        <v>89</v>
      </c>
      <c r="G113" s="358">
        <f t="shared" si="5"/>
        <v>32000</v>
      </c>
      <c r="H113" s="534">
        <f t="shared" si="6"/>
        <v>0</v>
      </c>
      <c r="I113" s="534"/>
      <c r="J113" s="534">
        <f t="shared" si="4"/>
        <v>32000</v>
      </c>
      <c r="K113" s="537"/>
    </row>
    <row r="114" spans="4:11" ht="13.5">
      <c r="D114" s="231"/>
      <c r="F114" s="298" t="s">
        <v>90</v>
      </c>
      <c r="G114" s="358">
        <f t="shared" si="5"/>
        <v>0</v>
      </c>
      <c r="H114" s="534">
        <f t="shared" si="6"/>
        <v>0</v>
      </c>
      <c r="I114" s="534"/>
      <c r="J114" s="534">
        <f t="shared" si="4"/>
        <v>0</v>
      </c>
      <c r="K114" s="537"/>
    </row>
    <row r="115" spans="4:11" ht="14.25" thickBot="1">
      <c r="D115" s="231"/>
      <c r="F115" s="297" t="s">
        <v>138</v>
      </c>
      <c r="G115" s="358">
        <f t="shared" si="5"/>
        <v>38500</v>
      </c>
      <c r="H115" s="607">
        <f>SUMIF($E$4:$E$103,F115,$M$4:$M$103)+'2-3'!I122</f>
        <v>0</v>
      </c>
      <c r="I115" s="607"/>
      <c r="J115" s="607">
        <f t="shared" si="4"/>
        <v>38500</v>
      </c>
      <c r="K115" s="608"/>
    </row>
    <row r="116" spans="4:11" ht="15" thickBot="1" thickTop="1">
      <c r="D116" s="389"/>
      <c r="F116" s="299" t="s">
        <v>15</v>
      </c>
      <c r="G116" s="360">
        <f>SUM(G107:G115)</f>
        <v>688362</v>
      </c>
      <c r="H116" s="613">
        <f>SUM(H107:I115)</f>
        <v>0</v>
      </c>
      <c r="I116" s="613"/>
      <c r="J116" s="613">
        <f>SUM(J107:K115)</f>
        <v>688362</v>
      </c>
      <c r="K116" s="614"/>
    </row>
  </sheetData>
  <sheetProtection sheet="1" formatCells="0" selectLockedCells="1"/>
  <mergeCells count="22">
    <mergeCell ref="H106:I106"/>
    <mergeCell ref="H107:I107"/>
    <mergeCell ref="H108:I108"/>
    <mergeCell ref="H109:I109"/>
    <mergeCell ref="H110:I110"/>
    <mergeCell ref="H116:I116"/>
    <mergeCell ref="J116:K116"/>
    <mergeCell ref="J115:K115"/>
    <mergeCell ref="J114:K114"/>
    <mergeCell ref="J113:K113"/>
    <mergeCell ref="H111:I111"/>
    <mergeCell ref="H112:I112"/>
    <mergeCell ref="H113:I113"/>
    <mergeCell ref="H114:I114"/>
    <mergeCell ref="H115:I115"/>
    <mergeCell ref="J107:K107"/>
    <mergeCell ref="J106:K106"/>
    <mergeCell ref="J112:K112"/>
    <mergeCell ref="J111:K111"/>
    <mergeCell ref="J110:K110"/>
    <mergeCell ref="J109:K109"/>
    <mergeCell ref="J108:K108"/>
  </mergeCells>
  <conditionalFormatting sqref="J4:J103">
    <cfRule type="cellIs" priority="8" dxfId="28" operator="equal" stopIfTrue="1">
      <formula>0</formula>
    </cfRule>
  </conditionalFormatting>
  <conditionalFormatting sqref="J104">
    <cfRule type="cellIs" priority="7"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272</v>
      </c>
      <c r="I1" s="504"/>
      <c r="J1" s="504"/>
      <c r="K1" s="504"/>
    </row>
    <row r="2" spans="8:11" s="1" customFormat="1" ht="18" customHeight="1">
      <c r="H2" s="504" t="s">
        <v>273</v>
      </c>
      <c r="I2" s="504"/>
      <c r="J2" s="504"/>
      <c r="K2" s="504"/>
    </row>
    <row r="3" s="1" customFormat="1" ht="18" customHeight="1">
      <c r="K3" s="2"/>
    </row>
    <row r="4" spans="8:11" s="1" customFormat="1" ht="18" customHeight="1">
      <c r="H4" s="505" t="s">
        <v>282</v>
      </c>
      <c r="I4" s="505"/>
      <c r="J4" s="505"/>
      <c r="K4" s="505"/>
    </row>
    <row r="5" spans="8:11" s="1" customFormat="1" ht="18" customHeight="1">
      <c r="H5" s="506">
        <v>42852</v>
      </c>
      <c r="I5" s="505"/>
      <c r="J5" s="505"/>
      <c r="K5" s="505"/>
    </row>
    <row r="6" spans="1:11" s="1" customFormat="1" ht="18" customHeight="1">
      <c r="A6" s="3" t="s">
        <v>2</v>
      </c>
      <c r="H6" s="4"/>
      <c r="K6" s="11"/>
    </row>
    <row r="7" spans="1:11" s="1" customFormat="1" ht="18" customHeight="1">
      <c r="A7" s="4"/>
      <c r="H7" s="505" t="s">
        <v>274</v>
      </c>
      <c r="I7" s="505"/>
      <c r="J7" s="505"/>
      <c r="K7" s="505"/>
    </row>
    <row r="8" spans="1:11" s="1" customFormat="1" ht="18" customHeight="1">
      <c r="A8" s="4"/>
      <c r="H8" s="505" t="s">
        <v>275</v>
      </c>
      <c r="I8" s="505"/>
      <c r="J8" s="505"/>
      <c r="K8" s="505"/>
    </row>
    <row r="9" spans="1:11" s="1" customFormat="1" ht="42" customHeight="1">
      <c r="A9" s="4"/>
      <c r="H9" s="2"/>
      <c r="K9" s="46"/>
    </row>
    <row r="10" spans="1:11" ht="24" customHeight="1">
      <c r="A10" s="507" t="s">
        <v>266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s="24" customFormat="1" ht="24" customHeight="1" thickBot="1">
      <c r="A13" s="623"/>
      <c r="B13" s="592"/>
      <c r="C13" s="592"/>
      <c r="D13" s="592"/>
      <c r="E13" s="592"/>
      <c r="F13" s="592"/>
      <c r="G13" s="592"/>
      <c r="H13" s="592"/>
      <c r="I13" s="592"/>
      <c r="J13" s="592"/>
      <c r="K13" s="592"/>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50000</v>
      </c>
      <c r="C15" s="454">
        <f>'随時①-2'!G28</f>
        <v>30000</v>
      </c>
      <c r="D15" s="454">
        <f>'随時①-2'!G29</f>
        <v>0</v>
      </c>
      <c r="E15" s="454">
        <f>'随時①-2'!G30</f>
        <v>0</v>
      </c>
      <c r="F15" s="454">
        <f>'随時①-2'!G31</f>
        <v>0</v>
      </c>
      <c r="G15" s="454">
        <f>'随時①-2'!G32</f>
        <v>50000</v>
      </c>
      <c r="H15" s="454">
        <f>'随時①-2'!G33</f>
        <v>0</v>
      </c>
      <c r="I15" s="454">
        <f>'随時①-2'!G34</f>
        <v>0</v>
      </c>
      <c r="J15" s="455">
        <f>'随時①-2'!G35</f>
        <v>0</v>
      </c>
      <c r="K15" s="456">
        <f>SUM(B15:J15)</f>
        <v>130000</v>
      </c>
    </row>
    <row r="16" spans="1:11" ht="58.5" customHeight="1">
      <c r="A16" s="21" t="s">
        <v>178</v>
      </c>
      <c r="B16" s="457">
        <f>'随時①-2'!H27</f>
        <v>0</v>
      </c>
      <c r="C16" s="384">
        <f>'随時①-2'!H28</f>
        <v>0</v>
      </c>
      <c r="D16" s="384">
        <f>'随時①-2'!H29</f>
        <v>0</v>
      </c>
      <c r="E16" s="384">
        <f>'随時①-2'!H30</f>
        <v>0</v>
      </c>
      <c r="F16" s="384">
        <f>'随時①-2'!H31</f>
        <v>0</v>
      </c>
      <c r="G16" s="384">
        <f>'随時①-2'!H32</f>
        <v>0</v>
      </c>
      <c r="H16" s="384">
        <f>'随時①-2'!H33</f>
        <v>0</v>
      </c>
      <c r="I16" s="384">
        <f>'随時①-2'!H34</f>
        <v>0</v>
      </c>
      <c r="J16" s="458">
        <f>'随時①-2'!H35</f>
        <v>0</v>
      </c>
      <c r="K16" s="459">
        <f>SUM(B16:J16)</f>
        <v>0</v>
      </c>
    </row>
    <row r="17" spans="1:11" ht="58.5" customHeight="1" thickBot="1">
      <c r="A17" s="21" t="s">
        <v>101</v>
      </c>
      <c r="B17" s="460">
        <f>B15-B16</f>
        <v>50000</v>
      </c>
      <c r="C17" s="461">
        <f>C15-C16</f>
        <v>30000</v>
      </c>
      <c r="D17" s="461">
        <f aca="true" t="shared" si="0" ref="D17:J17">D15-D16</f>
        <v>0</v>
      </c>
      <c r="E17" s="461">
        <f t="shared" si="0"/>
        <v>0</v>
      </c>
      <c r="F17" s="461">
        <f t="shared" si="0"/>
        <v>0</v>
      </c>
      <c r="G17" s="461">
        <f t="shared" si="0"/>
        <v>50000</v>
      </c>
      <c r="H17" s="461">
        <f t="shared" si="0"/>
        <v>0</v>
      </c>
      <c r="I17" s="461">
        <f t="shared" si="0"/>
        <v>0</v>
      </c>
      <c r="J17" s="461">
        <f t="shared" si="0"/>
        <v>0</v>
      </c>
      <c r="K17" s="462">
        <f>K15-K16</f>
        <v>130000</v>
      </c>
    </row>
    <row r="18" spans="1:11" ht="39" customHeight="1" thickBot="1">
      <c r="A18" s="32" t="s">
        <v>104</v>
      </c>
      <c r="B18" s="624">
        <v>42852</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zoomScalePageLayoutView="0" workbookViewId="0" topLeftCell="A1">
      <selection activeCell="B16" sqref="B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300" t="s">
        <v>142</v>
      </c>
      <c r="C3" s="59" t="s">
        <v>144</v>
      </c>
      <c r="D3" s="390" t="s">
        <v>147</v>
      </c>
      <c r="E3" s="96" t="s">
        <v>0</v>
      </c>
      <c r="F3" s="96" t="s">
        <v>197</v>
      </c>
      <c r="G3" s="96" t="s">
        <v>91</v>
      </c>
      <c r="H3" s="473" t="s">
        <v>246</v>
      </c>
      <c r="I3" s="96" t="s">
        <v>92</v>
      </c>
      <c r="J3" s="96" t="s">
        <v>93</v>
      </c>
      <c r="K3" s="228" t="s">
        <v>111</v>
      </c>
      <c r="L3" s="296" t="s">
        <v>107</v>
      </c>
      <c r="M3" s="29" t="s">
        <v>99</v>
      </c>
    </row>
    <row r="4" spans="1:13" ht="13.5" customHeight="1">
      <c r="A4" s="241">
        <v>1</v>
      </c>
      <c r="B4" s="362" t="s">
        <v>278</v>
      </c>
      <c r="C4" s="482" t="s">
        <v>279</v>
      </c>
      <c r="D4" s="244">
        <v>101</v>
      </c>
      <c r="E4" s="245" t="s">
        <v>86</v>
      </c>
      <c r="F4" s="246" t="s">
        <v>277</v>
      </c>
      <c r="G4" s="247">
        <v>30000</v>
      </c>
      <c r="H4" s="248">
        <v>1</v>
      </c>
      <c r="I4" s="248">
        <v>1</v>
      </c>
      <c r="J4" s="249">
        <f>G4*H4*I4</f>
        <v>30000</v>
      </c>
      <c r="K4" s="250"/>
      <c r="L4" s="251"/>
      <c r="M4" s="29">
        <f aca="true" t="shared" si="0" ref="M4:M23">IF(K4="◎",J4,"")</f>
      </c>
    </row>
    <row r="5" spans="1:13" ht="13.5" customHeight="1">
      <c r="A5" s="252">
        <v>2</v>
      </c>
      <c r="B5" s="242" t="s">
        <v>280</v>
      </c>
      <c r="C5" s="254" t="s">
        <v>281</v>
      </c>
      <c r="D5" s="255">
        <v>102</v>
      </c>
      <c r="E5" s="256" t="s">
        <v>85</v>
      </c>
      <c r="F5" s="257" t="s">
        <v>276</v>
      </c>
      <c r="G5" s="258">
        <v>50000</v>
      </c>
      <c r="H5" s="259">
        <v>1</v>
      </c>
      <c r="I5" s="259">
        <v>1</v>
      </c>
      <c r="J5" s="260">
        <f>G5*H5*I5</f>
        <v>50000</v>
      </c>
      <c r="K5" s="261"/>
      <c r="L5" s="262"/>
      <c r="M5" s="29">
        <f t="shared" si="0"/>
      </c>
    </row>
    <row r="6" spans="1:13" ht="13.5" customHeight="1">
      <c r="A6" s="252">
        <v>15</v>
      </c>
      <c r="B6" s="242" t="s">
        <v>286</v>
      </c>
      <c r="C6" s="254" t="s">
        <v>279</v>
      </c>
      <c r="D6" s="255">
        <v>103</v>
      </c>
      <c r="E6" s="256" t="s">
        <v>88</v>
      </c>
      <c r="F6" s="257" t="s">
        <v>287</v>
      </c>
      <c r="G6" s="258">
        <v>50000</v>
      </c>
      <c r="H6" s="259">
        <v>1</v>
      </c>
      <c r="I6" s="259">
        <v>1</v>
      </c>
      <c r="J6" s="260">
        <f aca="true" t="shared" si="1" ref="J6:J23">G6*H6*I6</f>
        <v>50000</v>
      </c>
      <c r="K6" s="261"/>
      <c r="L6" s="262"/>
      <c r="M6" s="29">
        <f t="shared" si="0"/>
      </c>
    </row>
    <row r="7" spans="1:13" ht="13.5" customHeight="1">
      <c r="A7" s="252"/>
      <c r="B7" s="392"/>
      <c r="C7" s="391"/>
      <c r="D7" s="255">
        <v>104</v>
      </c>
      <c r="E7" s="256"/>
      <c r="F7" s="257"/>
      <c r="G7" s="258"/>
      <c r="H7" s="259"/>
      <c r="I7" s="259"/>
      <c r="J7" s="260">
        <f t="shared" si="1"/>
        <v>0</v>
      </c>
      <c r="K7" s="261"/>
      <c r="L7" s="262"/>
      <c r="M7" s="29">
        <f t="shared" si="0"/>
      </c>
    </row>
    <row r="8" spans="1:13" ht="13.5" customHeight="1">
      <c r="A8" s="252"/>
      <c r="B8" s="392"/>
      <c r="C8" s="391"/>
      <c r="D8" s="255">
        <v>105</v>
      </c>
      <c r="E8" s="256"/>
      <c r="F8" s="257"/>
      <c r="G8" s="258"/>
      <c r="H8" s="259"/>
      <c r="I8" s="259"/>
      <c r="J8" s="260">
        <f t="shared" si="1"/>
        <v>0</v>
      </c>
      <c r="K8" s="261"/>
      <c r="L8" s="262"/>
      <c r="M8" s="29">
        <f t="shared" si="0"/>
      </c>
    </row>
    <row r="9" spans="1:13" ht="13.5" customHeight="1">
      <c r="A9" s="252"/>
      <c r="B9" s="392"/>
      <c r="C9" s="391"/>
      <c r="D9" s="255">
        <v>106</v>
      </c>
      <c r="E9" s="256"/>
      <c r="F9" s="257"/>
      <c r="G9" s="258"/>
      <c r="H9" s="259"/>
      <c r="I9" s="259"/>
      <c r="J9" s="260">
        <f t="shared" si="1"/>
        <v>0</v>
      </c>
      <c r="K9" s="261"/>
      <c r="L9" s="262"/>
      <c r="M9" s="29">
        <f t="shared" si="0"/>
      </c>
    </row>
    <row r="10" spans="1:13" ht="13.5" customHeight="1">
      <c r="A10" s="252"/>
      <c r="B10" s="392"/>
      <c r="C10" s="391"/>
      <c r="D10" s="255">
        <v>107</v>
      </c>
      <c r="E10" s="257"/>
      <c r="F10" s="257"/>
      <c r="G10" s="258"/>
      <c r="H10" s="259"/>
      <c r="I10" s="259"/>
      <c r="J10" s="260">
        <f t="shared" si="1"/>
        <v>0</v>
      </c>
      <c r="K10" s="261"/>
      <c r="L10" s="262"/>
      <c r="M10" s="29">
        <f t="shared" si="0"/>
      </c>
    </row>
    <row r="11" spans="1:13" ht="13.5" customHeight="1">
      <c r="A11" s="252"/>
      <c r="B11" s="392"/>
      <c r="C11" s="393"/>
      <c r="D11" s="255">
        <v>108</v>
      </c>
      <c r="E11" s="257"/>
      <c r="F11" s="265"/>
      <c r="G11" s="258"/>
      <c r="H11" s="259"/>
      <c r="I11" s="259"/>
      <c r="J11" s="260">
        <f t="shared" si="1"/>
        <v>0</v>
      </c>
      <c r="K11" s="268"/>
      <c r="L11" s="269"/>
      <c r="M11" s="29">
        <f t="shared" si="0"/>
      </c>
    </row>
    <row r="12" spans="1:13" ht="13.5" customHeight="1">
      <c r="A12" s="252"/>
      <c r="B12" s="392"/>
      <c r="C12" s="391"/>
      <c r="D12" s="255">
        <v>109</v>
      </c>
      <c r="E12" s="257"/>
      <c r="F12" s="256"/>
      <c r="G12" s="258"/>
      <c r="H12" s="259"/>
      <c r="I12" s="259"/>
      <c r="J12" s="260">
        <f t="shared" si="1"/>
        <v>0</v>
      </c>
      <c r="K12" s="272"/>
      <c r="L12" s="273"/>
      <c r="M12" s="29">
        <f t="shared" si="0"/>
      </c>
    </row>
    <row r="13" spans="1:13" ht="13.5" customHeight="1">
      <c r="A13" s="252"/>
      <c r="B13" s="392"/>
      <c r="C13" s="391"/>
      <c r="D13" s="255">
        <v>110</v>
      </c>
      <c r="E13" s="257"/>
      <c r="F13" s="256"/>
      <c r="G13" s="258"/>
      <c r="H13" s="259"/>
      <c r="I13" s="259"/>
      <c r="J13" s="260">
        <f t="shared" si="1"/>
        <v>0</v>
      </c>
      <c r="K13" s="261"/>
      <c r="L13" s="262"/>
      <c r="M13" s="29">
        <f t="shared" si="0"/>
      </c>
    </row>
    <row r="14" spans="1:13" ht="13.5" customHeight="1">
      <c r="A14" s="252"/>
      <c r="B14" s="392"/>
      <c r="C14" s="391"/>
      <c r="D14" s="255">
        <v>111</v>
      </c>
      <c r="E14" s="256"/>
      <c r="F14" s="257"/>
      <c r="G14" s="258"/>
      <c r="H14" s="259"/>
      <c r="I14" s="259"/>
      <c r="J14" s="260">
        <f t="shared" si="1"/>
        <v>0</v>
      </c>
      <c r="K14" s="261"/>
      <c r="L14" s="262"/>
      <c r="M14" s="29">
        <f t="shared" si="0"/>
      </c>
    </row>
    <row r="15" spans="1:13" ht="13.5" customHeight="1">
      <c r="A15" s="252"/>
      <c r="B15" s="392"/>
      <c r="C15" s="391"/>
      <c r="D15" s="255">
        <v>112</v>
      </c>
      <c r="E15" s="256"/>
      <c r="F15" s="257"/>
      <c r="G15" s="258"/>
      <c r="H15" s="259"/>
      <c r="I15" s="259"/>
      <c r="J15" s="260">
        <f t="shared" si="1"/>
        <v>0</v>
      </c>
      <c r="K15" s="261"/>
      <c r="L15" s="262"/>
      <c r="M15" s="29">
        <f t="shared" si="0"/>
      </c>
    </row>
    <row r="16" spans="1:13" ht="13.5" customHeight="1">
      <c r="A16" s="252"/>
      <c r="B16" s="392"/>
      <c r="C16" s="391"/>
      <c r="D16" s="255">
        <v>113</v>
      </c>
      <c r="E16" s="256"/>
      <c r="F16" s="257"/>
      <c r="G16" s="258"/>
      <c r="H16" s="259"/>
      <c r="I16" s="259"/>
      <c r="J16" s="260">
        <f t="shared" si="1"/>
        <v>0</v>
      </c>
      <c r="K16" s="261"/>
      <c r="L16" s="262"/>
      <c r="M16" s="29">
        <f t="shared" si="0"/>
      </c>
    </row>
    <row r="17" spans="1:13" ht="13.5" customHeight="1">
      <c r="A17" s="252"/>
      <c r="B17" s="392"/>
      <c r="C17" s="391"/>
      <c r="D17" s="255">
        <v>114</v>
      </c>
      <c r="E17" s="256"/>
      <c r="F17" s="257"/>
      <c r="G17" s="258"/>
      <c r="H17" s="259"/>
      <c r="I17" s="259"/>
      <c r="J17" s="260">
        <f t="shared" si="1"/>
        <v>0</v>
      </c>
      <c r="K17" s="261"/>
      <c r="L17" s="262"/>
      <c r="M17" s="29">
        <f t="shared" si="0"/>
      </c>
    </row>
    <row r="18" spans="1:13" ht="13.5" customHeight="1">
      <c r="A18" s="252"/>
      <c r="B18" s="392"/>
      <c r="C18" s="391"/>
      <c r="D18" s="255">
        <v>115</v>
      </c>
      <c r="E18" s="256"/>
      <c r="F18" s="257"/>
      <c r="G18" s="258"/>
      <c r="H18" s="259"/>
      <c r="I18" s="259"/>
      <c r="J18" s="260">
        <f t="shared" si="1"/>
        <v>0</v>
      </c>
      <c r="K18" s="261"/>
      <c r="L18" s="262"/>
      <c r="M18" s="29">
        <f t="shared" si="0"/>
      </c>
    </row>
    <row r="19" spans="1:13" ht="13.5" customHeight="1">
      <c r="A19" s="252"/>
      <c r="B19" s="392"/>
      <c r="C19" s="391"/>
      <c r="D19" s="255">
        <v>116</v>
      </c>
      <c r="E19" s="257"/>
      <c r="F19" s="257"/>
      <c r="G19" s="258"/>
      <c r="H19" s="259"/>
      <c r="I19" s="259"/>
      <c r="J19" s="260">
        <f t="shared" si="1"/>
        <v>0</v>
      </c>
      <c r="K19" s="261"/>
      <c r="L19" s="262"/>
      <c r="M19" s="29">
        <f t="shared" si="0"/>
      </c>
    </row>
    <row r="20" spans="1:13" ht="13.5" customHeight="1">
      <c r="A20" s="252"/>
      <c r="B20" s="392"/>
      <c r="C20" s="391"/>
      <c r="D20" s="255">
        <v>117</v>
      </c>
      <c r="E20" s="265"/>
      <c r="F20" s="257"/>
      <c r="G20" s="266"/>
      <c r="H20" s="267"/>
      <c r="I20" s="267"/>
      <c r="J20" s="260">
        <f t="shared" si="1"/>
        <v>0</v>
      </c>
      <c r="K20" s="261"/>
      <c r="L20" s="262"/>
      <c r="M20" s="29">
        <f t="shared" si="0"/>
      </c>
    </row>
    <row r="21" spans="1:13" ht="13.5" customHeight="1">
      <c r="A21" s="252"/>
      <c r="B21" s="392"/>
      <c r="C21" s="391"/>
      <c r="D21" s="255">
        <v>118</v>
      </c>
      <c r="E21" s="256"/>
      <c r="F21" s="257"/>
      <c r="G21" s="258"/>
      <c r="H21" s="259"/>
      <c r="I21" s="259"/>
      <c r="J21" s="260">
        <f t="shared" si="1"/>
        <v>0</v>
      </c>
      <c r="K21" s="261"/>
      <c r="L21" s="262"/>
      <c r="M21" s="29">
        <f t="shared" si="0"/>
      </c>
    </row>
    <row r="22" spans="1:13" ht="13.5" customHeight="1">
      <c r="A22" s="252"/>
      <c r="B22" s="392"/>
      <c r="C22" s="391"/>
      <c r="D22" s="255">
        <v>119</v>
      </c>
      <c r="E22" s="257"/>
      <c r="F22" s="257"/>
      <c r="G22" s="258"/>
      <c r="H22" s="259"/>
      <c r="I22" s="259"/>
      <c r="J22" s="260">
        <f t="shared" si="1"/>
        <v>0</v>
      </c>
      <c r="K22" s="261"/>
      <c r="L22" s="262"/>
      <c r="M22" s="29">
        <f t="shared" si="0"/>
      </c>
    </row>
    <row r="23" spans="1:13" ht="13.5" customHeight="1" thickBot="1">
      <c r="A23" s="394"/>
      <c r="B23" s="395"/>
      <c r="C23" s="396"/>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3" t="s">
        <v>176</v>
      </c>
      <c r="I26" s="583"/>
      <c r="J26" s="583" t="s">
        <v>173</v>
      </c>
      <c r="K26" s="586"/>
    </row>
    <row r="27" spans="2:11" ht="13.5" customHeight="1" thickTop="1">
      <c r="B27" s="53"/>
      <c r="C27" s="53"/>
      <c r="D27" s="67"/>
      <c r="F27" s="297" t="s">
        <v>85</v>
      </c>
      <c r="G27" s="348">
        <f>SUMIF($E$4:$E$23,F27,$J$4:$J$23)</f>
        <v>50000</v>
      </c>
      <c r="H27" s="548">
        <f>SUMIF($E$4:$E$23,F27,$M$4:$M$23)</f>
        <v>0</v>
      </c>
      <c r="I27" s="548"/>
      <c r="J27" s="548">
        <f aca="true" t="shared" si="2" ref="J27:J35">G27-H27</f>
        <v>50000</v>
      </c>
      <c r="K27" s="622"/>
    </row>
    <row r="28" spans="2:11" ht="13.5" customHeight="1">
      <c r="B28" s="53"/>
      <c r="C28" s="53"/>
      <c r="D28" s="67"/>
      <c r="F28" s="298" t="s">
        <v>86</v>
      </c>
      <c r="G28" s="348">
        <f aca="true" t="shared" si="3" ref="G28:G35">SUMIF($E$4:$E$23,F28,$J$4:$J$23)</f>
        <v>30000</v>
      </c>
      <c r="H28" s="534">
        <f aca="true" t="shared" si="4" ref="H28:H35">SUMIF($E$4:$E$23,F28,$M$4:$M$23)</f>
        <v>0</v>
      </c>
      <c r="I28" s="534"/>
      <c r="J28" s="534">
        <f t="shared" si="2"/>
        <v>30000</v>
      </c>
      <c r="K28" s="537"/>
    </row>
    <row r="29" spans="2:11" ht="13.5" customHeight="1">
      <c r="B29" s="53"/>
      <c r="C29" s="53"/>
      <c r="D29" s="67"/>
      <c r="F29" s="298" t="s">
        <v>125</v>
      </c>
      <c r="G29" s="348">
        <f t="shared" si="3"/>
        <v>0</v>
      </c>
      <c r="H29" s="534">
        <f t="shared" si="4"/>
        <v>0</v>
      </c>
      <c r="I29" s="534"/>
      <c r="J29" s="534">
        <f t="shared" si="2"/>
        <v>0</v>
      </c>
      <c r="K29" s="537"/>
    </row>
    <row r="30" spans="2:11" ht="13.5" customHeight="1">
      <c r="B30" s="53"/>
      <c r="C30" s="53"/>
      <c r="D30" s="67"/>
      <c r="F30" s="298" t="s">
        <v>126</v>
      </c>
      <c r="G30" s="348">
        <f t="shared" si="3"/>
        <v>0</v>
      </c>
      <c r="H30" s="534">
        <f t="shared" si="4"/>
        <v>0</v>
      </c>
      <c r="I30" s="534"/>
      <c r="J30" s="534">
        <f t="shared" si="2"/>
        <v>0</v>
      </c>
      <c r="K30" s="537"/>
    </row>
    <row r="31" spans="2:11" ht="13.5" customHeight="1">
      <c r="B31" s="53"/>
      <c r="C31" s="53"/>
      <c r="D31" s="67"/>
      <c r="F31" s="298" t="s">
        <v>87</v>
      </c>
      <c r="G31" s="348">
        <f t="shared" si="3"/>
        <v>0</v>
      </c>
      <c r="H31" s="534">
        <f t="shared" si="4"/>
        <v>0</v>
      </c>
      <c r="I31" s="534"/>
      <c r="J31" s="534">
        <f t="shared" si="2"/>
        <v>0</v>
      </c>
      <c r="K31" s="537"/>
    </row>
    <row r="32" spans="2:11" ht="13.5" customHeight="1">
      <c r="B32" s="53"/>
      <c r="C32" s="53"/>
      <c r="D32" s="67"/>
      <c r="F32" s="298" t="s">
        <v>88</v>
      </c>
      <c r="G32" s="348">
        <f t="shared" si="3"/>
        <v>50000</v>
      </c>
      <c r="H32" s="534">
        <f t="shared" si="4"/>
        <v>0</v>
      </c>
      <c r="I32" s="534"/>
      <c r="J32" s="534">
        <f t="shared" si="2"/>
        <v>50000</v>
      </c>
      <c r="K32" s="537"/>
    </row>
    <row r="33" spans="2:11" ht="13.5" customHeight="1">
      <c r="B33" s="53"/>
      <c r="C33" s="53"/>
      <c r="D33" s="67"/>
      <c r="F33" s="298" t="s">
        <v>89</v>
      </c>
      <c r="G33" s="348">
        <f t="shared" si="3"/>
        <v>0</v>
      </c>
      <c r="H33" s="534">
        <f t="shared" si="4"/>
        <v>0</v>
      </c>
      <c r="I33" s="534"/>
      <c r="J33" s="534">
        <f t="shared" si="2"/>
        <v>0</v>
      </c>
      <c r="K33" s="537"/>
    </row>
    <row r="34" spans="2:11" ht="13.5" customHeight="1">
      <c r="B34" s="53"/>
      <c r="C34" s="53"/>
      <c r="D34" s="67"/>
      <c r="F34" s="298" t="s">
        <v>90</v>
      </c>
      <c r="G34" s="348">
        <f t="shared" si="3"/>
        <v>0</v>
      </c>
      <c r="H34" s="534">
        <f t="shared" si="4"/>
        <v>0</v>
      </c>
      <c r="I34" s="534"/>
      <c r="J34" s="534">
        <f t="shared" si="2"/>
        <v>0</v>
      </c>
      <c r="K34" s="537"/>
    </row>
    <row r="35" spans="2:11" ht="13.5" customHeight="1" thickBot="1">
      <c r="B35" s="53"/>
      <c r="C35" s="53"/>
      <c r="D35" s="67"/>
      <c r="F35" s="427" t="s">
        <v>138</v>
      </c>
      <c r="G35" s="429">
        <f t="shared" si="3"/>
        <v>0</v>
      </c>
      <c r="H35" s="607">
        <f t="shared" si="4"/>
        <v>0</v>
      </c>
      <c r="I35" s="607"/>
      <c r="J35" s="607">
        <f t="shared" si="2"/>
        <v>0</v>
      </c>
      <c r="K35" s="608"/>
    </row>
    <row r="36" spans="2:11" ht="13.5" customHeight="1" thickBot="1" thickTop="1">
      <c r="B36" s="53"/>
      <c r="C36" s="53"/>
      <c r="D36" s="47"/>
      <c r="F36" s="425" t="s">
        <v>15</v>
      </c>
      <c r="G36" s="357">
        <f>SUM(G27:G35)</f>
        <v>130000</v>
      </c>
      <c r="H36" s="613">
        <f>SUM(H27:H35)</f>
        <v>0</v>
      </c>
      <c r="I36" s="613"/>
      <c r="J36" s="613">
        <f>SUM(J27:J35)</f>
        <v>130000</v>
      </c>
      <c r="K36" s="61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J35:K35"/>
    <mergeCell ref="J26:K26"/>
    <mergeCell ref="J27:K27"/>
    <mergeCell ref="J28:K28"/>
    <mergeCell ref="J29:K29"/>
    <mergeCell ref="H31:I31"/>
    <mergeCell ref="H32:I32"/>
    <mergeCell ref="H33:I33"/>
    <mergeCell ref="H34:I34"/>
    <mergeCell ref="H35:I35"/>
    <mergeCell ref="H36:I36"/>
    <mergeCell ref="J30:K30"/>
    <mergeCell ref="J31:K31"/>
    <mergeCell ref="J32:K32"/>
    <mergeCell ref="J33:K33"/>
    <mergeCell ref="J34:K34"/>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268</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1790000</v>
      </c>
      <c r="E14" s="513"/>
      <c r="F14" s="514"/>
      <c r="G14" s="591"/>
      <c r="H14" s="592"/>
      <c r="I14" s="592"/>
      <c r="J14" s="592"/>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280000</v>
      </c>
      <c r="C16" s="322">
        <f>'1-1'!C21</f>
        <v>290000</v>
      </c>
      <c r="D16" s="322">
        <f>'1-1'!D21</f>
        <v>506000</v>
      </c>
      <c r="E16" s="322">
        <f>'1-1'!E21</f>
        <v>0</v>
      </c>
      <c r="F16" s="322">
        <f>'1-1'!F21</f>
        <v>0</v>
      </c>
      <c r="G16" s="322">
        <f>'1-1'!G21</f>
        <v>62150</v>
      </c>
      <c r="H16" s="322">
        <f>'1-1'!H21</f>
        <v>0</v>
      </c>
      <c r="I16" s="322">
        <f>'1-1'!I21</f>
        <v>0</v>
      </c>
      <c r="J16" s="434">
        <f>'1-1'!J21</f>
        <v>223110</v>
      </c>
      <c r="K16" s="435">
        <f aca="true" t="shared" si="0" ref="K16:K22">SUM(B16:J16)</f>
        <v>1361260</v>
      </c>
    </row>
    <row r="17" spans="1:11" ht="39" customHeight="1">
      <c r="A17" s="21" t="s">
        <v>16</v>
      </c>
      <c r="B17" s="433">
        <f>'随時②-2'!G38</f>
        <v>0</v>
      </c>
      <c r="C17" s="322">
        <f>'随時②-2'!G39</f>
        <v>0</v>
      </c>
      <c r="D17" s="322">
        <f>'随時②-2'!G40</f>
        <v>0</v>
      </c>
      <c r="E17" s="322">
        <f>'随時②-2'!G41</f>
        <v>0</v>
      </c>
      <c r="F17" s="322">
        <f>'随時②-2'!G42</f>
        <v>0</v>
      </c>
      <c r="G17" s="322">
        <f>'随時②-2'!G43</f>
        <v>0</v>
      </c>
      <c r="H17" s="322">
        <f>'随時②-2'!G44</f>
        <v>0</v>
      </c>
      <c r="I17" s="322">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4">
        <f>SUM(B16:B17)</f>
        <v>280000</v>
      </c>
      <c r="C20" s="224">
        <f aca="true" t="shared" si="2" ref="C20:J20">SUM(C16:C17)</f>
        <v>290000</v>
      </c>
      <c r="D20" s="224">
        <f t="shared" si="2"/>
        <v>506000</v>
      </c>
      <c r="E20" s="224">
        <f t="shared" si="2"/>
        <v>0</v>
      </c>
      <c r="F20" s="224">
        <f t="shared" si="2"/>
        <v>0</v>
      </c>
      <c r="G20" s="224">
        <f t="shared" si="2"/>
        <v>62150</v>
      </c>
      <c r="H20" s="224">
        <f t="shared" si="2"/>
        <v>0</v>
      </c>
      <c r="I20" s="224">
        <f t="shared" si="2"/>
        <v>0</v>
      </c>
      <c r="J20" s="224">
        <f t="shared" si="2"/>
        <v>223110</v>
      </c>
      <c r="K20" s="432">
        <f t="shared" si="0"/>
        <v>1361260</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20">
        <f>SUM(B20:B21)</f>
        <v>280000</v>
      </c>
      <c r="C22" s="220">
        <f aca="true" t="shared" si="3" ref="C22:J22">SUM(C20:C21)</f>
        <v>290000</v>
      </c>
      <c r="D22" s="220">
        <f t="shared" si="3"/>
        <v>506000</v>
      </c>
      <c r="E22" s="220">
        <f t="shared" si="3"/>
        <v>0</v>
      </c>
      <c r="F22" s="220">
        <f t="shared" si="3"/>
        <v>0</v>
      </c>
      <c r="G22" s="220">
        <f t="shared" si="3"/>
        <v>62150</v>
      </c>
      <c r="H22" s="220">
        <f t="shared" si="3"/>
        <v>0</v>
      </c>
      <c r="I22" s="220">
        <f t="shared" si="3"/>
        <v>0</v>
      </c>
      <c r="J22" s="220">
        <f t="shared" si="3"/>
        <v>223110</v>
      </c>
      <c r="K22" s="223">
        <f t="shared" si="0"/>
        <v>1361260</v>
      </c>
    </row>
    <row r="23" spans="1:11" ht="39" customHeight="1" thickBot="1">
      <c r="A23" s="32" t="s">
        <v>104</v>
      </c>
      <c r="B23" s="627" t="s">
        <v>136</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zoomScalePageLayoutView="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8" t="s">
        <v>111</v>
      </c>
      <c r="L3" s="407" t="s">
        <v>107</v>
      </c>
    </row>
    <row r="4" spans="1:13" ht="13.5" customHeight="1">
      <c r="A4" s="91"/>
      <c r="B4" s="67"/>
      <c r="C4" s="67"/>
      <c r="D4" s="408"/>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6">
        <f>IF($D18="","",IF($D18&lt;=100,VLOOKUP($D18,'1-2'!$D$4:$L$103,2),VLOOKUP($D18,'随時①-2'!$D$4:$L$23,2)))</f>
      </c>
      <c r="F18" s="346">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8" t="s">
        <v>111</v>
      </c>
      <c r="L20" s="407" t="s">
        <v>107</v>
      </c>
    </row>
    <row r="21" spans="1:13" ht="14.25">
      <c r="A21" s="361"/>
      <c r="B21" s="242"/>
      <c r="C21" s="263"/>
      <c r="D21" s="399">
        <v>201</v>
      </c>
      <c r="E21" s="276"/>
      <c r="F21" s="276"/>
      <c r="G21" s="277"/>
      <c r="H21" s="278"/>
      <c r="I21" s="278"/>
      <c r="J21" s="400">
        <f>G21*H21*I21</f>
        <v>0</v>
      </c>
      <c r="K21" s="279"/>
      <c r="L21" s="280"/>
      <c r="M21" s="5">
        <f aca="true" t="shared" si="1" ref="M21:M35">IF(K21="◎",J21,"")</f>
      </c>
    </row>
    <row r="22" spans="1:13" ht="14.25">
      <c r="A22" s="252"/>
      <c r="B22" s="253"/>
      <c r="C22" s="254"/>
      <c r="D22" s="401">
        <v>202</v>
      </c>
      <c r="E22" s="276"/>
      <c r="F22" s="257"/>
      <c r="G22" s="258"/>
      <c r="H22" s="259"/>
      <c r="I22" s="259"/>
      <c r="J22" s="260">
        <f>G22*H22*I22</f>
        <v>0</v>
      </c>
      <c r="K22" s="261"/>
      <c r="L22" s="262"/>
      <c r="M22" s="5">
        <f t="shared" si="1"/>
      </c>
    </row>
    <row r="23" spans="1:13" ht="14.25">
      <c r="A23" s="252"/>
      <c r="B23" s="253"/>
      <c r="C23" s="254"/>
      <c r="D23" s="401">
        <v>203</v>
      </c>
      <c r="E23" s="276"/>
      <c r="F23" s="257"/>
      <c r="G23" s="258"/>
      <c r="H23" s="259"/>
      <c r="I23" s="259"/>
      <c r="J23" s="260">
        <f aca="true" t="shared" si="2" ref="J23:J35">G23*H23*I23</f>
        <v>0</v>
      </c>
      <c r="K23" s="261"/>
      <c r="L23" s="262"/>
      <c r="M23" s="5">
        <f t="shared" si="1"/>
      </c>
    </row>
    <row r="24" spans="1:13" ht="14.25">
      <c r="A24" s="252"/>
      <c r="B24" s="253"/>
      <c r="C24" s="254"/>
      <c r="D24" s="401">
        <v>204</v>
      </c>
      <c r="E24" s="276"/>
      <c r="F24" s="257"/>
      <c r="G24" s="258"/>
      <c r="H24" s="259"/>
      <c r="I24" s="259"/>
      <c r="J24" s="260">
        <f t="shared" si="2"/>
        <v>0</v>
      </c>
      <c r="K24" s="261"/>
      <c r="L24" s="262"/>
      <c r="M24" s="5">
        <f t="shared" si="1"/>
      </c>
    </row>
    <row r="25" spans="1:13" ht="14.25">
      <c r="A25" s="252"/>
      <c r="B25" s="253"/>
      <c r="C25" s="254"/>
      <c r="D25" s="401">
        <v>205</v>
      </c>
      <c r="E25" s="276"/>
      <c r="F25" s="257"/>
      <c r="G25" s="258"/>
      <c r="H25" s="259"/>
      <c r="I25" s="259"/>
      <c r="J25" s="260">
        <f t="shared" si="2"/>
        <v>0</v>
      </c>
      <c r="K25" s="261"/>
      <c r="L25" s="262"/>
      <c r="M25" s="5">
        <f t="shared" si="1"/>
      </c>
    </row>
    <row r="26" spans="1:13" ht="14.25">
      <c r="A26" s="252"/>
      <c r="B26" s="253"/>
      <c r="C26" s="254"/>
      <c r="D26" s="401">
        <v>206</v>
      </c>
      <c r="E26" s="276"/>
      <c r="F26" s="257"/>
      <c r="G26" s="258"/>
      <c r="H26" s="259"/>
      <c r="I26" s="259"/>
      <c r="J26" s="260">
        <f t="shared" si="2"/>
        <v>0</v>
      </c>
      <c r="K26" s="261"/>
      <c r="L26" s="262"/>
      <c r="M26" s="5">
        <f t="shared" si="1"/>
      </c>
    </row>
    <row r="27" spans="1:13" ht="14.25">
      <c r="A27" s="252"/>
      <c r="B27" s="253"/>
      <c r="C27" s="254"/>
      <c r="D27" s="401">
        <v>207</v>
      </c>
      <c r="E27" s="276"/>
      <c r="F27" s="257"/>
      <c r="G27" s="258"/>
      <c r="H27" s="259"/>
      <c r="I27" s="259"/>
      <c r="J27" s="260">
        <f t="shared" si="2"/>
        <v>0</v>
      </c>
      <c r="K27" s="261"/>
      <c r="L27" s="262"/>
      <c r="M27" s="5">
        <f t="shared" si="1"/>
      </c>
    </row>
    <row r="28" spans="1:13" ht="14.25">
      <c r="A28" s="252"/>
      <c r="B28" s="253"/>
      <c r="C28" s="254"/>
      <c r="D28" s="401">
        <v>208</v>
      </c>
      <c r="E28" s="276"/>
      <c r="F28" s="257"/>
      <c r="G28" s="258"/>
      <c r="H28" s="259"/>
      <c r="I28" s="259"/>
      <c r="J28" s="260">
        <f t="shared" si="2"/>
        <v>0</v>
      </c>
      <c r="K28" s="261"/>
      <c r="L28" s="262"/>
      <c r="M28" s="5">
        <f t="shared" si="1"/>
      </c>
    </row>
    <row r="29" spans="1:13" ht="14.25">
      <c r="A29" s="252"/>
      <c r="B29" s="253"/>
      <c r="C29" s="254"/>
      <c r="D29" s="401">
        <v>209</v>
      </c>
      <c r="E29" s="276"/>
      <c r="F29" s="257"/>
      <c r="G29" s="258"/>
      <c r="H29" s="259"/>
      <c r="I29" s="259"/>
      <c r="J29" s="260">
        <f t="shared" si="2"/>
        <v>0</v>
      </c>
      <c r="K29" s="261"/>
      <c r="L29" s="262"/>
      <c r="M29" s="5">
        <f t="shared" si="1"/>
      </c>
    </row>
    <row r="30" spans="1:13" ht="13.5">
      <c r="A30" s="252"/>
      <c r="B30" s="253"/>
      <c r="C30" s="254"/>
      <c r="D30" s="401">
        <v>210</v>
      </c>
      <c r="E30" s="276"/>
      <c r="F30" s="257"/>
      <c r="G30" s="258"/>
      <c r="H30" s="259"/>
      <c r="I30" s="259"/>
      <c r="J30" s="260">
        <f t="shared" si="2"/>
        <v>0</v>
      </c>
      <c r="K30" s="261"/>
      <c r="L30" s="262"/>
      <c r="M30" s="5">
        <f t="shared" si="1"/>
      </c>
    </row>
    <row r="31" spans="1:13" ht="13.5">
      <c r="A31" s="252"/>
      <c r="B31" s="253"/>
      <c r="C31" s="254"/>
      <c r="D31" s="401">
        <v>211</v>
      </c>
      <c r="E31" s="276"/>
      <c r="F31" s="257"/>
      <c r="G31" s="258"/>
      <c r="H31" s="259"/>
      <c r="I31" s="259"/>
      <c r="J31" s="260">
        <f t="shared" si="2"/>
        <v>0</v>
      </c>
      <c r="K31" s="261"/>
      <c r="L31" s="262"/>
      <c r="M31" s="5">
        <f t="shared" si="1"/>
      </c>
    </row>
    <row r="32" spans="1:13" ht="13.5">
      <c r="A32" s="252"/>
      <c r="B32" s="253"/>
      <c r="C32" s="254"/>
      <c r="D32" s="401">
        <v>212</v>
      </c>
      <c r="E32" s="276"/>
      <c r="F32" s="257"/>
      <c r="G32" s="258"/>
      <c r="H32" s="259"/>
      <c r="I32" s="259"/>
      <c r="J32" s="260">
        <f t="shared" si="2"/>
        <v>0</v>
      </c>
      <c r="K32" s="261"/>
      <c r="L32" s="262"/>
      <c r="M32" s="5">
        <f t="shared" si="1"/>
      </c>
    </row>
    <row r="33" spans="1:13" ht="13.5">
      <c r="A33" s="252"/>
      <c r="B33" s="253"/>
      <c r="C33" s="254"/>
      <c r="D33" s="401">
        <v>213</v>
      </c>
      <c r="E33" s="276"/>
      <c r="F33" s="257"/>
      <c r="G33" s="258"/>
      <c r="H33" s="259"/>
      <c r="I33" s="259"/>
      <c r="J33" s="260">
        <f t="shared" si="2"/>
        <v>0</v>
      </c>
      <c r="K33" s="261"/>
      <c r="L33" s="262"/>
      <c r="M33" s="5">
        <f t="shared" si="1"/>
      </c>
    </row>
    <row r="34" spans="1:13" ht="13.5">
      <c r="A34" s="252"/>
      <c r="B34" s="253"/>
      <c r="C34" s="254"/>
      <c r="D34" s="401">
        <v>214</v>
      </c>
      <c r="E34" s="276"/>
      <c r="F34" s="257"/>
      <c r="G34" s="258"/>
      <c r="H34" s="259"/>
      <c r="I34" s="259"/>
      <c r="J34" s="260">
        <f t="shared" si="2"/>
        <v>0</v>
      </c>
      <c r="K34" s="261"/>
      <c r="L34" s="262"/>
      <c r="M34" s="5">
        <f t="shared" si="1"/>
      </c>
    </row>
    <row r="35" spans="1:13" ht="14.25" thickBot="1">
      <c r="A35" s="394"/>
      <c r="B35" s="402"/>
      <c r="C35" s="403"/>
      <c r="D35" s="404">
        <v>215</v>
      </c>
      <c r="E35" s="289"/>
      <c r="F35" s="289"/>
      <c r="G35" s="290"/>
      <c r="H35" s="291"/>
      <c r="I35" s="291"/>
      <c r="J35" s="292">
        <f t="shared" si="2"/>
        <v>0</v>
      </c>
      <c r="K35" s="405"/>
      <c r="L35" s="294"/>
      <c r="M35" s="5">
        <f t="shared" si="1"/>
      </c>
    </row>
    <row r="36" spans="1:7" ht="24" customHeight="1" thickBot="1">
      <c r="A36" s="53"/>
      <c r="B36" s="53"/>
      <c r="C36" s="53"/>
      <c r="D36" s="53"/>
      <c r="E36" s="28" t="s">
        <v>248</v>
      </c>
      <c r="F36" s="631"/>
      <c r="G36" s="631"/>
    </row>
    <row r="37" spans="1:12" ht="24" customHeight="1" thickBot="1">
      <c r="A37" s="53"/>
      <c r="B37" s="53"/>
      <c r="C37" s="53"/>
      <c r="D37" s="53"/>
      <c r="E37" s="240" t="s">
        <v>96</v>
      </c>
      <c r="F37" s="230" t="s">
        <v>109</v>
      </c>
      <c r="G37" s="157" t="s">
        <v>16</v>
      </c>
      <c r="H37" s="632" t="s">
        <v>245</v>
      </c>
      <c r="I37" s="633"/>
      <c r="J37" s="230" t="s">
        <v>108</v>
      </c>
      <c r="K37" s="562" t="s">
        <v>193</v>
      </c>
      <c r="L37" s="601"/>
    </row>
    <row r="38" spans="1:12" ht="14.25" thickTop="1">
      <c r="A38" s="53"/>
      <c r="B38" s="53"/>
      <c r="C38" s="53"/>
      <c r="D38" s="53"/>
      <c r="E38" s="297" t="s">
        <v>85</v>
      </c>
      <c r="F38" s="348">
        <f>'1-1'!B21</f>
        <v>280000</v>
      </c>
      <c r="G38" s="350">
        <f aca="true" t="shared" si="3" ref="G38:G46">-SUMIF($E$4:$E$18,$E38,$J$4:$J$18)+SUMIF($E$21:$E$35,$E38,$J$21:$J$35)</f>
        <v>0</v>
      </c>
      <c r="H38" s="548">
        <f aca="true" t="shared" si="4" ref="H38:H46">-SUMIF($E$4:$E$18,$E38,$M$4:$M$18)+SUMIF($E$21:$E$35,$E38,$M$21:$M$35)</f>
        <v>0</v>
      </c>
      <c r="I38" s="548"/>
      <c r="J38" s="349">
        <f aca="true" t="shared" si="5" ref="J38:J46">G38-H38</f>
        <v>0</v>
      </c>
      <c r="K38" s="548">
        <f aca="true" t="shared" si="6" ref="K38:K46">F38+G38</f>
        <v>280000</v>
      </c>
      <c r="L38" s="622"/>
    </row>
    <row r="39" spans="1:12" ht="13.5">
      <c r="A39" s="53"/>
      <c r="B39" s="53"/>
      <c r="C39" s="53"/>
      <c r="D39" s="53"/>
      <c r="E39" s="298" t="s">
        <v>86</v>
      </c>
      <c r="F39" s="352">
        <f>'1-1'!C21</f>
        <v>290000</v>
      </c>
      <c r="G39" s="350">
        <f t="shared" si="3"/>
        <v>0</v>
      </c>
      <c r="H39" s="534">
        <f t="shared" si="4"/>
        <v>0</v>
      </c>
      <c r="I39" s="534"/>
      <c r="J39" s="352">
        <f t="shared" si="5"/>
        <v>0</v>
      </c>
      <c r="K39" s="534">
        <f t="shared" si="6"/>
        <v>290000</v>
      </c>
      <c r="L39" s="537"/>
    </row>
    <row r="40" spans="1:12" ht="13.5">
      <c r="A40" s="53"/>
      <c r="B40" s="53"/>
      <c r="C40" s="53"/>
      <c r="D40" s="53"/>
      <c r="E40" s="298" t="s">
        <v>125</v>
      </c>
      <c r="F40" s="352">
        <f>'1-1'!D21</f>
        <v>506000</v>
      </c>
      <c r="G40" s="350">
        <f t="shared" si="3"/>
        <v>0</v>
      </c>
      <c r="H40" s="534">
        <f t="shared" si="4"/>
        <v>0</v>
      </c>
      <c r="I40" s="534"/>
      <c r="J40" s="352">
        <f t="shared" si="5"/>
        <v>0</v>
      </c>
      <c r="K40" s="534">
        <f t="shared" si="6"/>
        <v>506000</v>
      </c>
      <c r="L40" s="537"/>
    </row>
    <row r="41" spans="1:12" ht="13.5">
      <c r="A41" s="53"/>
      <c r="B41" s="53"/>
      <c r="C41" s="53"/>
      <c r="D41" s="53"/>
      <c r="E41" s="298" t="s">
        <v>126</v>
      </c>
      <c r="F41" s="352">
        <f>'1-1'!E21</f>
        <v>0</v>
      </c>
      <c r="G41" s="350">
        <f t="shared" si="3"/>
        <v>0</v>
      </c>
      <c r="H41" s="534">
        <f t="shared" si="4"/>
        <v>0</v>
      </c>
      <c r="I41" s="534"/>
      <c r="J41" s="352">
        <f t="shared" si="5"/>
        <v>0</v>
      </c>
      <c r="K41" s="534">
        <f t="shared" si="6"/>
        <v>0</v>
      </c>
      <c r="L41" s="537"/>
    </row>
    <row r="42" spans="1:12" ht="13.5">
      <c r="A42" s="53"/>
      <c r="B42" s="53"/>
      <c r="C42" s="53"/>
      <c r="D42" s="53"/>
      <c r="E42" s="298" t="s">
        <v>87</v>
      </c>
      <c r="F42" s="352">
        <f>'1-1'!F21</f>
        <v>0</v>
      </c>
      <c r="G42" s="350">
        <f t="shared" si="3"/>
        <v>0</v>
      </c>
      <c r="H42" s="534">
        <f t="shared" si="4"/>
        <v>0</v>
      </c>
      <c r="I42" s="534"/>
      <c r="J42" s="352">
        <f t="shared" si="5"/>
        <v>0</v>
      </c>
      <c r="K42" s="534">
        <f t="shared" si="6"/>
        <v>0</v>
      </c>
      <c r="L42" s="537"/>
    </row>
    <row r="43" spans="1:12" ht="13.5">
      <c r="A43" s="53"/>
      <c r="B43" s="53"/>
      <c r="C43" s="53"/>
      <c r="D43" s="53"/>
      <c r="E43" s="298" t="s">
        <v>88</v>
      </c>
      <c r="F43" s="352">
        <f>'1-1'!G21</f>
        <v>62150</v>
      </c>
      <c r="G43" s="350">
        <f t="shared" si="3"/>
        <v>0</v>
      </c>
      <c r="H43" s="534">
        <f t="shared" si="4"/>
        <v>0</v>
      </c>
      <c r="I43" s="534"/>
      <c r="J43" s="352">
        <f t="shared" si="5"/>
        <v>0</v>
      </c>
      <c r="K43" s="534">
        <f t="shared" si="6"/>
        <v>62150</v>
      </c>
      <c r="L43" s="537"/>
    </row>
    <row r="44" spans="1:12" ht="13.5">
      <c r="A44" s="53"/>
      <c r="B44" s="53"/>
      <c r="C44" s="53"/>
      <c r="D44" s="53"/>
      <c r="E44" s="298" t="s">
        <v>89</v>
      </c>
      <c r="F44" s="352">
        <f>'1-1'!H21</f>
        <v>0</v>
      </c>
      <c r="G44" s="350">
        <f t="shared" si="3"/>
        <v>0</v>
      </c>
      <c r="H44" s="534">
        <f t="shared" si="4"/>
        <v>0</v>
      </c>
      <c r="I44" s="534"/>
      <c r="J44" s="352">
        <f t="shared" si="5"/>
        <v>0</v>
      </c>
      <c r="K44" s="534">
        <f t="shared" si="6"/>
        <v>0</v>
      </c>
      <c r="L44" s="537"/>
    </row>
    <row r="45" spans="1:12" ht="13.5">
      <c r="A45" s="53"/>
      <c r="B45" s="53"/>
      <c r="C45" s="53"/>
      <c r="D45" s="53"/>
      <c r="E45" s="298" t="s">
        <v>90</v>
      </c>
      <c r="F45" s="352">
        <f>'1-1'!I21</f>
        <v>0</v>
      </c>
      <c r="G45" s="350">
        <f t="shared" si="3"/>
        <v>0</v>
      </c>
      <c r="H45" s="534">
        <f t="shared" si="4"/>
        <v>0</v>
      </c>
      <c r="I45" s="534"/>
      <c r="J45" s="352">
        <f t="shared" si="5"/>
        <v>0</v>
      </c>
      <c r="K45" s="534">
        <f t="shared" si="6"/>
        <v>0</v>
      </c>
      <c r="L45" s="537"/>
    </row>
    <row r="46" spans="1:12" ht="14.25" thickBot="1">
      <c r="A46" s="53"/>
      <c r="B46" s="53"/>
      <c r="C46" s="53"/>
      <c r="D46" s="53"/>
      <c r="E46" s="298" t="s">
        <v>138</v>
      </c>
      <c r="F46" s="397">
        <f>'1-1'!J21</f>
        <v>223110</v>
      </c>
      <c r="G46" s="350">
        <f t="shared" si="3"/>
        <v>0</v>
      </c>
      <c r="H46" s="607">
        <f t="shared" si="4"/>
        <v>0</v>
      </c>
      <c r="I46" s="607"/>
      <c r="J46" s="353">
        <f t="shared" si="5"/>
        <v>0</v>
      </c>
      <c r="K46" s="607">
        <f t="shared" si="6"/>
        <v>223110</v>
      </c>
      <c r="L46" s="608"/>
    </row>
    <row r="47" spans="1:12" ht="15" thickBot="1" thickTop="1">
      <c r="A47" s="53"/>
      <c r="B47" s="53"/>
      <c r="C47" s="53"/>
      <c r="D47" s="53"/>
      <c r="E47" s="398" t="s">
        <v>15</v>
      </c>
      <c r="F47" s="355">
        <f>SUM(F38:F46)</f>
        <v>1361260</v>
      </c>
      <c r="G47" s="356">
        <f>SUM(G38:G46)</f>
        <v>0</v>
      </c>
      <c r="H47" s="628">
        <f>SUM(H38:I46)</f>
        <v>0</v>
      </c>
      <c r="I47" s="630"/>
      <c r="J47" s="357">
        <f>SUM(J38:J46)</f>
        <v>0</v>
      </c>
      <c r="K47" s="628">
        <f>SUM(K38:L46)</f>
        <v>1361260</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F36:G36"/>
    <mergeCell ref="H37:I37"/>
    <mergeCell ref="H38:I38"/>
    <mergeCell ref="H39:I39"/>
    <mergeCell ref="H40:I40"/>
    <mergeCell ref="K42:L42"/>
    <mergeCell ref="H42:I42"/>
    <mergeCell ref="H43:I43"/>
    <mergeCell ref="H44:I44"/>
    <mergeCell ref="H45:I45"/>
    <mergeCell ref="H46:I46"/>
    <mergeCell ref="K43:L43"/>
    <mergeCell ref="K44:L44"/>
    <mergeCell ref="K45:L45"/>
    <mergeCell ref="K46:L46"/>
    <mergeCell ref="K47:L47"/>
    <mergeCell ref="H47:I47"/>
    <mergeCell ref="K37:L37"/>
    <mergeCell ref="K38:L38"/>
    <mergeCell ref="K39:L39"/>
    <mergeCell ref="K40:L40"/>
    <mergeCell ref="K41:L41"/>
    <mergeCell ref="H41:I41"/>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270</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1790000</v>
      </c>
      <c r="E14" s="513"/>
      <c r="F14" s="514"/>
      <c r="G14" s="591"/>
      <c r="H14" s="592"/>
      <c r="I14" s="592"/>
      <c r="J14" s="592"/>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300000</v>
      </c>
      <c r="C16" s="433">
        <f>'2-1'!C23</f>
        <v>144820</v>
      </c>
      <c r="D16" s="433">
        <f>'2-1'!D23</f>
        <v>13672</v>
      </c>
      <c r="E16" s="433">
        <f>'2-1'!E23</f>
        <v>0</v>
      </c>
      <c r="F16" s="433">
        <f>'2-1'!F23</f>
        <v>1050</v>
      </c>
      <c r="G16" s="433">
        <f>'2-1'!G23</f>
        <v>158320</v>
      </c>
      <c r="H16" s="433">
        <f>'2-1'!H23</f>
        <v>32000</v>
      </c>
      <c r="I16" s="433">
        <f>'2-1'!I23</f>
        <v>0</v>
      </c>
      <c r="J16" s="433">
        <f>'2-1'!J23</f>
        <v>38500</v>
      </c>
      <c r="K16" s="435">
        <f aca="true" t="shared" si="0" ref="K16:K23">SUM(B16:J16)</f>
        <v>688362</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300000</v>
      </c>
      <c r="C18" s="436">
        <f aca="true" t="shared" si="1" ref="C18:J18">C16-C17</f>
        <v>144820</v>
      </c>
      <c r="D18" s="436">
        <f t="shared" si="1"/>
        <v>13672</v>
      </c>
      <c r="E18" s="436">
        <f t="shared" si="1"/>
        <v>0</v>
      </c>
      <c r="F18" s="436">
        <f t="shared" si="1"/>
        <v>1050</v>
      </c>
      <c r="G18" s="436">
        <f t="shared" si="1"/>
        <v>158320</v>
      </c>
      <c r="H18" s="436">
        <f t="shared" si="1"/>
        <v>32000</v>
      </c>
      <c r="I18" s="436">
        <f t="shared" si="1"/>
        <v>0</v>
      </c>
      <c r="J18" s="436">
        <f t="shared" si="1"/>
        <v>38500</v>
      </c>
      <c r="K18" s="439">
        <f t="shared" si="0"/>
        <v>688362</v>
      </c>
    </row>
    <row r="19" spans="1:11" ht="39" customHeight="1">
      <c r="A19" s="21" t="s">
        <v>16</v>
      </c>
      <c r="B19" s="433">
        <f>'随時③-2'!G38</f>
        <v>0</v>
      </c>
      <c r="C19" s="322">
        <f>'随時③-2'!G39</f>
        <v>0</v>
      </c>
      <c r="D19" s="322">
        <f>'随時③-2'!G40</f>
        <v>0</v>
      </c>
      <c r="E19" s="322">
        <f>'随時③-2'!G41</f>
        <v>0</v>
      </c>
      <c r="F19" s="322">
        <f>'随時③-2'!G42</f>
        <v>0</v>
      </c>
      <c r="G19" s="322">
        <f>'随時③-2'!G43</f>
        <v>0</v>
      </c>
      <c r="H19" s="322">
        <f>'随時③-2'!G44</f>
        <v>0</v>
      </c>
      <c r="I19" s="322">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4">
        <f>B16+B19</f>
        <v>300000</v>
      </c>
      <c r="C22" s="224">
        <f aca="true" t="shared" si="3" ref="C22:J22">C16+C19</f>
        <v>144820</v>
      </c>
      <c r="D22" s="224">
        <f t="shared" si="3"/>
        <v>13672</v>
      </c>
      <c r="E22" s="224">
        <f t="shared" si="3"/>
        <v>0</v>
      </c>
      <c r="F22" s="224">
        <f t="shared" si="3"/>
        <v>1050</v>
      </c>
      <c r="G22" s="224">
        <f t="shared" si="3"/>
        <v>158320</v>
      </c>
      <c r="H22" s="224">
        <f t="shared" si="3"/>
        <v>32000</v>
      </c>
      <c r="I22" s="224">
        <f t="shared" si="3"/>
        <v>0</v>
      </c>
      <c r="J22" s="224">
        <f t="shared" si="3"/>
        <v>38500</v>
      </c>
      <c r="K22" s="432">
        <f t="shared" si="0"/>
        <v>688362</v>
      </c>
    </row>
    <row r="23" spans="1:11" ht="39" customHeight="1" thickBot="1">
      <c r="A23" s="22" t="s">
        <v>170</v>
      </c>
      <c r="B23" s="220">
        <f>'2-1'!B19+'随時③-1'!B22</f>
        <v>330000</v>
      </c>
      <c r="C23" s="220">
        <f>'2-1'!C19+'随時③-1'!C22</f>
        <v>396776</v>
      </c>
      <c r="D23" s="220">
        <f>'2-1'!D19+'随時③-1'!D22</f>
        <v>460387</v>
      </c>
      <c r="E23" s="220">
        <f>'2-1'!E19+'随時③-1'!E22</f>
        <v>0</v>
      </c>
      <c r="F23" s="220">
        <f>'2-1'!F19+'随時③-1'!F22</f>
        <v>1050</v>
      </c>
      <c r="G23" s="220">
        <f>'2-1'!G19+'随時③-1'!G22</f>
        <v>158320</v>
      </c>
      <c r="H23" s="220">
        <f>'2-1'!H19+'随時③-1'!H22</f>
        <v>32000</v>
      </c>
      <c r="I23" s="220">
        <f>'2-1'!I19+'随時③-1'!I22</f>
        <v>0</v>
      </c>
      <c r="J23" s="220">
        <f>'2-1'!J19+'随時③-1'!J22</f>
        <v>223610</v>
      </c>
      <c r="K23" s="223">
        <f t="shared" si="0"/>
        <v>1602143</v>
      </c>
    </row>
    <row r="24" spans="1:11" ht="39" customHeight="1" thickBot="1">
      <c r="A24" s="32" t="s">
        <v>104</v>
      </c>
      <c r="B24" s="634" t="s">
        <v>122</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zoomScalePageLayoutView="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8" t="s">
        <v>111</v>
      </c>
      <c r="L3" s="296" t="s">
        <v>107</v>
      </c>
    </row>
    <row r="4" spans="1:13" ht="14.25">
      <c r="A4" s="91"/>
      <c r="B4" s="67"/>
      <c r="C4" s="67"/>
      <c r="D4" s="408"/>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6">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8" t="s">
        <v>111</v>
      </c>
      <c r="L20" s="407" t="s">
        <v>107</v>
      </c>
    </row>
    <row r="21" spans="1:13" s="465" customFormat="1" ht="13.5" customHeight="1">
      <c r="A21" s="361"/>
      <c r="B21" s="242"/>
      <c r="C21" s="263"/>
      <c r="D21" s="464">
        <v>401</v>
      </c>
      <c r="E21" s="276"/>
      <c r="F21" s="276"/>
      <c r="G21" s="341"/>
      <c r="H21" s="342"/>
      <c r="I21" s="342"/>
      <c r="J21" s="383">
        <f>G21*H21*I21</f>
        <v>0</v>
      </c>
      <c r="K21" s="279"/>
      <c r="L21" s="280"/>
      <c r="M21" s="465">
        <f aca="true" t="shared" si="1" ref="M21:M35">IF(K21="◎",J21,"")</f>
      </c>
    </row>
    <row r="22" spans="1:13" s="465" customFormat="1" ht="13.5" customHeight="1">
      <c r="A22" s="252"/>
      <c r="B22" s="253"/>
      <c r="C22" s="254"/>
      <c r="D22" s="466">
        <v>402</v>
      </c>
      <c r="E22" s="276"/>
      <c r="F22" s="257"/>
      <c r="G22" s="320"/>
      <c r="H22" s="321"/>
      <c r="I22" s="321"/>
      <c r="J22" s="383">
        <f aca="true" t="shared" si="2" ref="J22:J35">G22*H22*I22</f>
        <v>0</v>
      </c>
      <c r="K22" s="261"/>
      <c r="L22" s="262"/>
      <c r="M22" s="465">
        <f t="shared" si="1"/>
      </c>
    </row>
    <row r="23" spans="1:13" s="465" customFormat="1" ht="13.5" customHeight="1">
      <c r="A23" s="252"/>
      <c r="B23" s="253"/>
      <c r="C23" s="254"/>
      <c r="D23" s="466">
        <v>403</v>
      </c>
      <c r="E23" s="276"/>
      <c r="F23" s="257"/>
      <c r="G23" s="320"/>
      <c r="H23" s="321"/>
      <c r="I23" s="321"/>
      <c r="J23" s="383">
        <f t="shared" si="2"/>
        <v>0</v>
      </c>
      <c r="K23" s="261"/>
      <c r="L23" s="262"/>
      <c r="M23" s="465">
        <f t="shared" si="1"/>
      </c>
    </row>
    <row r="24" spans="1:13" s="465" customFormat="1" ht="13.5" customHeight="1">
      <c r="A24" s="252"/>
      <c r="B24" s="253"/>
      <c r="C24" s="254"/>
      <c r="D24" s="466">
        <v>404</v>
      </c>
      <c r="E24" s="276"/>
      <c r="F24" s="257"/>
      <c r="G24" s="320"/>
      <c r="H24" s="321"/>
      <c r="I24" s="321"/>
      <c r="J24" s="383">
        <f t="shared" si="2"/>
        <v>0</v>
      </c>
      <c r="K24" s="261"/>
      <c r="L24" s="262"/>
      <c r="M24" s="465">
        <f t="shared" si="1"/>
      </c>
    </row>
    <row r="25" spans="1:13" s="465" customFormat="1" ht="13.5" customHeight="1">
      <c r="A25" s="252"/>
      <c r="B25" s="253"/>
      <c r="C25" s="254"/>
      <c r="D25" s="466">
        <v>405</v>
      </c>
      <c r="E25" s="276"/>
      <c r="F25" s="257"/>
      <c r="G25" s="320"/>
      <c r="H25" s="321"/>
      <c r="I25" s="321"/>
      <c r="J25" s="383">
        <f t="shared" si="2"/>
        <v>0</v>
      </c>
      <c r="K25" s="261"/>
      <c r="L25" s="262"/>
      <c r="M25" s="465">
        <f t="shared" si="1"/>
      </c>
    </row>
    <row r="26" spans="1:13" s="465" customFormat="1" ht="13.5" customHeight="1">
      <c r="A26" s="252"/>
      <c r="B26" s="253"/>
      <c r="C26" s="254"/>
      <c r="D26" s="466">
        <v>406</v>
      </c>
      <c r="E26" s="276"/>
      <c r="F26" s="257"/>
      <c r="G26" s="320"/>
      <c r="H26" s="321"/>
      <c r="I26" s="321"/>
      <c r="J26" s="383">
        <f t="shared" si="2"/>
        <v>0</v>
      </c>
      <c r="K26" s="261"/>
      <c r="L26" s="262"/>
      <c r="M26" s="465">
        <f t="shared" si="1"/>
      </c>
    </row>
    <row r="27" spans="1:13" s="465" customFormat="1" ht="13.5" customHeight="1">
      <c r="A27" s="252"/>
      <c r="B27" s="253"/>
      <c r="C27" s="254"/>
      <c r="D27" s="466">
        <v>407</v>
      </c>
      <c r="E27" s="276"/>
      <c r="F27" s="257"/>
      <c r="G27" s="320"/>
      <c r="H27" s="321"/>
      <c r="I27" s="321"/>
      <c r="J27" s="383">
        <f t="shared" si="2"/>
        <v>0</v>
      </c>
      <c r="K27" s="261"/>
      <c r="L27" s="262"/>
      <c r="M27" s="465">
        <f t="shared" si="1"/>
      </c>
    </row>
    <row r="28" spans="1:13" s="465" customFormat="1" ht="13.5" customHeight="1">
      <c r="A28" s="252"/>
      <c r="B28" s="253"/>
      <c r="C28" s="254"/>
      <c r="D28" s="466">
        <v>408</v>
      </c>
      <c r="E28" s="276"/>
      <c r="F28" s="257"/>
      <c r="G28" s="320"/>
      <c r="H28" s="321"/>
      <c r="I28" s="321"/>
      <c r="J28" s="383">
        <f t="shared" si="2"/>
        <v>0</v>
      </c>
      <c r="K28" s="261"/>
      <c r="L28" s="262"/>
      <c r="M28" s="465">
        <f t="shared" si="1"/>
      </c>
    </row>
    <row r="29" spans="1:13" s="465" customFormat="1" ht="13.5" customHeight="1">
      <c r="A29" s="252"/>
      <c r="B29" s="253"/>
      <c r="C29" s="254"/>
      <c r="D29" s="466">
        <v>409</v>
      </c>
      <c r="E29" s="276"/>
      <c r="F29" s="276"/>
      <c r="G29" s="320"/>
      <c r="H29" s="321"/>
      <c r="I29" s="321"/>
      <c r="J29" s="383">
        <f t="shared" si="2"/>
        <v>0</v>
      </c>
      <c r="K29" s="261"/>
      <c r="L29" s="262"/>
      <c r="M29" s="465">
        <f t="shared" si="1"/>
      </c>
    </row>
    <row r="30" spans="1:13" s="465" customFormat="1" ht="13.5" customHeight="1">
      <c r="A30" s="252"/>
      <c r="B30" s="253"/>
      <c r="C30" s="254"/>
      <c r="D30" s="466">
        <v>410</v>
      </c>
      <c r="E30" s="276"/>
      <c r="F30" s="257"/>
      <c r="G30" s="320"/>
      <c r="H30" s="321"/>
      <c r="I30" s="321"/>
      <c r="J30" s="383">
        <f t="shared" si="2"/>
        <v>0</v>
      </c>
      <c r="K30" s="261"/>
      <c r="L30" s="262"/>
      <c r="M30" s="465">
        <f t="shared" si="1"/>
      </c>
    </row>
    <row r="31" spans="1:13" s="465" customFormat="1" ht="13.5" customHeight="1">
      <c r="A31" s="252"/>
      <c r="B31" s="253"/>
      <c r="C31" s="254"/>
      <c r="D31" s="466">
        <v>411</v>
      </c>
      <c r="E31" s="276"/>
      <c r="F31" s="257"/>
      <c r="G31" s="320"/>
      <c r="H31" s="321"/>
      <c r="I31" s="321"/>
      <c r="J31" s="383">
        <f t="shared" si="2"/>
        <v>0</v>
      </c>
      <c r="K31" s="261"/>
      <c r="L31" s="262"/>
      <c r="M31" s="465">
        <f t="shared" si="1"/>
      </c>
    </row>
    <row r="32" spans="1:13" s="465" customFormat="1" ht="13.5" customHeight="1">
      <c r="A32" s="252"/>
      <c r="B32" s="253"/>
      <c r="C32" s="254"/>
      <c r="D32" s="466">
        <v>412</v>
      </c>
      <c r="E32" s="276"/>
      <c r="F32" s="257"/>
      <c r="G32" s="320"/>
      <c r="H32" s="321"/>
      <c r="I32" s="321"/>
      <c r="J32" s="383">
        <f t="shared" si="2"/>
        <v>0</v>
      </c>
      <c r="K32" s="261"/>
      <c r="L32" s="262"/>
      <c r="M32" s="465">
        <f t="shared" si="1"/>
      </c>
    </row>
    <row r="33" spans="1:13" s="465" customFormat="1" ht="13.5" customHeight="1">
      <c r="A33" s="252"/>
      <c r="B33" s="253"/>
      <c r="C33" s="254"/>
      <c r="D33" s="466">
        <v>413</v>
      </c>
      <c r="E33" s="276"/>
      <c r="F33" s="257"/>
      <c r="G33" s="320"/>
      <c r="H33" s="321"/>
      <c r="I33" s="321"/>
      <c r="J33" s="383">
        <f t="shared" si="2"/>
        <v>0</v>
      </c>
      <c r="K33" s="261"/>
      <c r="L33" s="262"/>
      <c r="M33" s="465">
        <f t="shared" si="1"/>
      </c>
    </row>
    <row r="34" spans="1:13" s="465" customFormat="1" ht="13.5" customHeight="1">
      <c r="A34" s="252"/>
      <c r="B34" s="253"/>
      <c r="C34" s="254"/>
      <c r="D34" s="466">
        <v>414</v>
      </c>
      <c r="E34" s="276"/>
      <c r="F34" s="257"/>
      <c r="G34" s="320"/>
      <c r="H34" s="321"/>
      <c r="I34" s="321"/>
      <c r="J34" s="383">
        <f t="shared" si="2"/>
        <v>0</v>
      </c>
      <c r="K34" s="261"/>
      <c r="L34" s="262"/>
      <c r="M34" s="465">
        <f t="shared" si="1"/>
      </c>
    </row>
    <row r="35" spans="1:13" s="465" customFormat="1" ht="13.5" customHeight="1" thickBot="1">
      <c r="A35" s="394"/>
      <c r="B35" s="402"/>
      <c r="C35" s="403"/>
      <c r="D35" s="467">
        <v>415</v>
      </c>
      <c r="E35" s="289"/>
      <c r="F35" s="289"/>
      <c r="G35" s="468"/>
      <c r="H35" s="469"/>
      <c r="I35" s="469"/>
      <c r="J35" s="461">
        <f t="shared" si="2"/>
        <v>0</v>
      </c>
      <c r="K35" s="470"/>
      <c r="L35" s="471"/>
      <c r="M35" s="465">
        <f t="shared" si="1"/>
      </c>
    </row>
    <row r="36" spans="1:7" ht="24" customHeight="1" thickBot="1">
      <c r="A36" s="53"/>
      <c r="B36" s="53"/>
      <c r="C36" s="53"/>
      <c r="E36" s="430" t="s">
        <v>247</v>
      </c>
      <c r="F36" s="631"/>
      <c r="G36" s="631"/>
    </row>
    <row r="37" spans="1:12" ht="24" customHeight="1" thickBot="1">
      <c r="A37" s="53"/>
      <c r="B37" s="53"/>
      <c r="C37" s="53"/>
      <c r="E37" s="240" t="s">
        <v>96</v>
      </c>
      <c r="F37" s="230" t="s">
        <v>172</v>
      </c>
      <c r="G37" s="230" t="s">
        <v>16</v>
      </c>
      <c r="H37" s="632" t="s">
        <v>245</v>
      </c>
      <c r="I37" s="633"/>
      <c r="J37" s="157" t="s">
        <v>108</v>
      </c>
      <c r="K37" s="609" t="s">
        <v>194</v>
      </c>
      <c r="L37" s="610"/>
    </row>
    <row r="38" spans="1:12" ht="14.25" thickTop="1">
      <c r="A38" s="53"/>
      <c r="B38" s="53"/>
      <c r="C38" s="53"/>
      <c r="E38" s="298" t="s">
        <v>85</v>
      </c>
      <c r="F38" s="348">
        <f>'2-1'!B23</f>
        <v>300000</v>
      </c>
      <c r="G38" s="348">
        <f aca="true" t="shared" si="3" ref="G38:G46">-SUMIF($E$4:$E$18,$E38,$J$4:$J$18)+SUMIF($E$21:$E$35,$E38,$J$21:$J$35)</f>
        <v>0</v>
      </c>
      <c r="H38" s="549">
        <f aca="true" t="shared" si="4" ref="H38:H46">-SUMIF($E$4:$E$18,$E38,$M$4:$M$18)+SUMIF($E$21:$E$35,$E38,$M$21:$M$35)</f>
        <v>0</v>
      </c>
      <c r="I38" s="596"/>
      <c r="J38" s="350">
        <f aca="true" t="shared" si="5" ref="J38:J46">G38-H38</f>
        <v>0</v>
      </c>
      <c r="K38" s="546">
        <f aca="true" t="shared" si="6" ref="K38:K46">F38+G38</f>
        <v>300000</v>
      </c>
      <c r="L38" s="611"/>
    </row>
    <row r="39" spans="1:12" ht="13.5">
      <c r="A39" s="53"/>
      <c r="B39" s="53"/>
      <c r="C39" s="53"/>
      <c r="E39" s="298" t="s">
        <v>86</v>
      </c>
      <c r="F39" s="352">
        <f>'2-1'!C23</f>
        <v>144820</v>
      </c>
      <c r="G39" s="348">
        <f t="shared" si="3"/>
        <v>0</v>
      </c>
      <c r="H39" s="535">
        <f t="shared" si="4"/>
        <v>0</v>
      </c>
      <c r="I39" s="593"/>
      <c r="J39" s="350">
        <f t="shared" si="5"/>
        <v>0</v>
      </c>
      <c r="K39" s="546">
        <f t="shared" si="6"/>
        <v>144820</v>
      </c>
      <c r="L39" s="611"/>
    </row>
    <row r="40" spans="1:12" ht="13.5">
      <c r="A40" s="53"/>
      <c r="B40" s="53"/>
      <c r="C40" s="53"/>
      <c r="E40" s="298" t="s">
        <v>125</v>
      </c>
      <c r="F40" s="352">
        <f>'2-1'!D23</f>
        <v>13672</v>
      </c>
      <c r="G40" s="348">
        <f t="shared" si="3"/>
        <v>0</v>
      </c>
      <c r="H40" s="535">
        <f t="shared" si="4"/>
        <v>0</v>
      </c>
      <c r="I40" s="593"/>
      <c r="J40" s="350">
        <f t="shared" si="5"/>
        <v>0</v>
      </c>
      <c r="K40" s="546">
        <f t="shared" si="6"/>
        <v>13672</v>
      </c>
      <c r="L40" s="611"/>
    </row>
    <row r="41" spans="1:12" ht="13.5">
      <c r="A41" s="53"/>
      <c r="B41" s="53"/>
      <c r="C41" s="53"/>
      <c r="E41" s="298" t="s">
        <v>126</v>
      </c>
      <c r="F41" s="352">
        <f>'2-1'!E23</f>
        <v>0</v>
      </c>
      <c r="G41" s="348">
        <f t="shared" si="3"/>
        <v>0</v>
      </c>
      <c r="H41" s="535">
        <f t="shared" si="4"/>
        <v>0</v>
      </c>
      <c r="I41" s="593"/>
      <c r="J41" s="350">
        <f t="shared" si="5"/>
        <v>0</v>
      </c>
      <c r="K41" s="546">
        <f t="shared" si="6"/>
        <v>0</v>
      </c>
      <c r="L41" s="611"/>
    </row>
    <row r="42" spans="1:12" ht="13.5">
      <c r="A42" s="53"/>
      <c r="B42" s="53"/>
      <c r="C42" s="53"/>
      <c r="E42" s="298" t="s">
        <v>87</v>
      </c>
      <c r="F42" s="352">
        <f>'2-1'!F23</f>
        <v>1050</v>
      </c>
      <c r="G42" s="348">
        <f t="shared" si="3"/>
        <v>0</v>
      </c>
      <c r="H42" s="535">
        <f t="shared" si="4"/>
        <v>0</v>
      </c>
      <c r="I42" s="593"/>
      <c r="J42" s="350">
        <f t="shared" si="5"/>
        <v>0</v>
      </c>
      <c r="K42" s="546">
        <f t="shared" si="6"/>
        <v>1050</v>
      </c>
      <c r="L42" s="611"/>
    </row>
    <row r="43" spans="1:12" ht="13.5">
      <c r="A43" s="53"/>
      <c r="B43" s="53"/>
      <c r="C43" s="53"/>
      <c r="E43" s="298" t="s">
        <v>88</v>
      </c>
      <c r="F43" s="352">
        <f>'2-1'!G23</f>
        <v>158320</v>
      </c>
      <c r="G43" s="348">
        <f t="shared" si="3"/>
        <v>0</v>
      </c>
      <c r="H43" s="535">
        <f t="shared" si="4"/>
        <v>0</v>
      </c>
      <c r="I43" s="593"/>
      <c r="J43" s="350">
        <f t="shared" si="5"/>
        <v>0</v>
      </c>
      <c r="K43" s="546">
        <f t="shared" si="6"/>
        <v>158320</v>
      </c>
      <c r="L43" s="611"/>
    </row>
    <row r="44" spans="1:12" ht="13.5">
      <c r="A44" s="53"/>
      <c r="B44" s="53"/>
      <c r="C44" s="53"/>
      <c r="E44" s="298" t="s">
        <v>89</v>
      </c>
      <c r="F44" s="352">
        <f>'2-1'!H23</f>
        <v>32000</v>
      </c>
      <c r="G44" s="348">
        <f t="shared" si="3"/>
        <v>0</v>
      </c>
      <c r="H44" s="535">
        <f t="shared" si="4"/>
        <v>0</v>
      </c>
      <c r="I44" s="593"/>
      <c r="J44" s="350">
        <f t="shared" si="5"/>
        <v>0</v>
      </c>
      <c r="K44" s="546">
        <f t="shared" si="6"/>
        <v>32000</v>
      </c>
      <c r="L44" s="611"/>
    </row>
    <row r="45" spans="1:12" ht="13.5">
      <c r="A45" s="53"/>
      <c r="B45" s="53"/>
      <c r="C45" s="53"/>
      <c r="E45" s="298" t="s">
        <v>90</v>
      </c>
      <c r="F45" s="352">
        <f>'2-1'!I23</f>
        <v>0</v>
      </c>
      <c r="G45" s="348">
        <f t="shared" si="3"/>
        <v>0</v>
      </c>
      <c r="H45" s="535">
        <f t="shared" si="4"/>
        <v>0</v>
      </c>
      <c r="I45" s="593"/>
      <c r="J45" s="350">
        <f t="shared" si="5"/>
        <v>0</v>
      </c>
      <c r="K45" s="546">
        <f t="shared" si="6"/>
        <v>0</v>
      </c>
      <c r="L45" s="611"/>
    </row>
    <row r="46" spans="1:12" ht="14.25" thickBot="1">
      <c r="A46" s="53"/>
      <c r="B46" s="53"/>
      <c r="C46" s="53"/>
      <c r="E46" s="298" t="s">
        <v>138</v>
      </c>
      <c r="F46" s="397">
        <f>'2-1'!J23</f>
        <v>38500</v>
      </c>
      <c r="G46" s="348">
        <f t="shared" si="3"/>
        <v>0</v>
      </c>
      <c r="H46" s="636">
        <f t="shared" si="4"/>
        <v>0</v>
      </c>
      <c r="I46" s="637"/>
      <c r="J46" s="350">
        <f t="shared" si="5"/>
        <v>0</v>
      </c>
      <c r="K46" s="607">
        <f t="shared" si="6"/>
        <v>38500</v>
      </c>
      <c r="L46" s="608"/>
    </row>
    <row r="47" spans="1:12" ht="15" thickBot="1" thickTop="1">
      <c r="A47" s="53"/>
      <c r="B47" s="53"/>
      <c r="C47" s="53"/>
      <c r="E47" s="398" t="s">
        <v>15</v>
      </c>
      <c r="F47" s="355">
        <f>SUM(F38:F46)</f>
        <v>688362</v>
      </c>
      <c r="G47" s="355">
        <f>SUM(G38:G46)</f>
        <v>0</v>
      </c>
      <c r="H47" s="635">
        <f>SUM(H38:I46)</f>
        <v>0</v>
      </c>
      <c r="I47" s="630"/>
      <c r="J47" s="356">
        <f>SUM(J38:J46)</f>
        <v>0</v>
      </c>
      <c r="K47" s="613">
        <f>SUM(K38:L46)</f>
        <v>688362</v>
      </c>
      <c r="L47" s="61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37:I37"/>
    <mergeCell ref="H38:I38"/>
    <mergeCell ref="H39:I39"/>
    <mergeCell ref="H40:I40"/>
    <mergeCell ref="K43:L43"/>
    <mergeCell ref="K44:L44"/>
    <mergeCell ref="K45:L45"/>
    <mergeCell ref="K46:L46"/>
    <mergeCell ref="K41:L41"/>
    <mergeCell ref="K37:L37"/>
    <mergeCell ref="K38:L38"/>
    <mergeCell ref="K39:L39"/>
    <mergeCell ref="K40:L40"/>
    <mergeCell ref="F36:G36"/>
    <mergeCell ref="K47:L47"/>
    <mergeCell ref="H47:I47"/>
    <mergeCell ref="H41:I41"/>
    <mergeCell ref="H42:I42"/>
    <mergeCell ref="H43:I43"/>
    <mergeCell ref="H44:I44"/>
    <mergeCell ref="H45:I45"/>
    <mergeCell ref="H46:I46"/>
    <mergeCell ref="K42:L42"/>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8"/>
  <sheetViews>
    <sheetView showZeros="0" view="pageBreakPreview" zoomScaleSheetLayoutView="100" zoomScalePageLayoutView="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5" t="s">
        <v>143</v>
      </c>
      <c r="G2" s="553"/>
      <c r="H2" s="553"/>
      <c r="I2" s="553"/>
      <c r="J2" s="556"/>
      <c r="K2" s="552" t="s">
        <v>115</v>
      </c>
      <c r="L2" s="553"/>
      <c r="M2" s="553"/>
      <c r="N2" s="553"/>
      <c r="O2" s="554"/>
      <c r="P2" s="13"/>
    </row>
    <row r="3" spans="1:21" ht="30" customHeight="1">
      <c r="A3" s="421" t="s">
        <v>141</v>
      </c>
      <c r="B3" s="295" t="s">
        <v>142</v>
      </c>
      <c r="C3" s="60" t="s">
        <v>144</v>
      </c>
      <c r="D3" s="96" t="s">
        <v>161</v>
      </c>
      <c r="E3" s="96" t="s">
        <v>0</v>
      </c>
      <c r="F3" s="96" t="s">
        <v>197</v>
      </c>
      <c r="G3" s="96" t="s">
        <v>91</v>
      </c>
      <c r="H3" s="473" t="s">
        <v>246</v>
      </c>
      <c r="I3" s="96" t="s">
        <v>92</v>
      </c>
      <c r="J3" s="96" t="s">
        <v>93</v>
      </c>
      <c r="K3" s="385" t="s">
        <v>199</v>
      </c>
      <c r="L3" s="386" t="s">
        <v>91</v>
      </c>
      <c r="M3" s="473" t="s">
        <v>246</v>
      </c>
      <c r="N3" s="386" t="s">
        <v>92</v>
      </c>
      <c r="O3" s="387" t="s">
        <v>93</v>
      </c>
      <c r="P3" s="228" t="s">
        <v>111</v>
      </c>
      <c r="Q3" s="296" t="s">
        <v>107</v>
      </c>
      <c r="R3" s="62" t="s">
        <v>148</v>
      </c>
      <c r="S3" s="61" t="s">
        <v>149</v>
      </c>
      <c r="T3" s="61" t="s">
        <v>150</v>
      </c>
      <c r="U3" s="61" t="s">
        <v>151</v>
      </c>
    </row>
    <row r="4" spans="1:21" ht="30" customHeight="1">
      <c r="A4" s="363">
        <f>'1-2'!A4</f>
        <v>1</v>
      </c>
      <c r="B4" s="364" t="str">
        <f>'1-2'!B4</f>
        <v>１－１－ア</v>
      </c>
      <c r="C4" s="365" t="str">
        <f>'1-2'!C4</f>
        <v>情報共有による組織連携の強化</v>
      </c>
      <c r="D4" s="244">
        <v>1</v>
      </c>
      <c r="E4" s="303" t="str">
        <f>'2-2'!E4</f>
        <v>負担金、補助及び交付金</v>
      </c>
      <c r="F4" s="303" t="str">
        <f>'2-2'!F4</f>
        <v>各種団体負担金（会費）</v>
      </c>
      <c r="G4" s="304">
        <f>'2-2'!G4</f>
        <v>149860</v>
      </c>
      <c r="H4" s="305">
        <f>'2-2'!H4</f>
        <v>1</v>
      </c>
      <c r="I4" s="305">
        <f>'2-2'!I4</f>
        <v>1</v>
      </c>
      <c r="J4" s="366">
        <f>'2-2'!J4</f>
        <v>149860</v>
      </c>
      <c r="K4" s="367" t="str">
        <f>'2-2'!K4</f>
        <v>各種団体負担金（会費）</v>
      </c>
      <c r="L4" s="304">
        <f>'2-2'!L4</f>
        <v>127860</v>
      </c>
      <c r="M4" s="305">
        <f>'2-2'!M4</f>
        <v>1</v>
      </c>
      <c r="N4" s="305">
        <f>'2-2'!N4</f>
        <v>1</v>
      </c>
      <c r="O4" s="368">
        <f>L4*M4*N4</f>
        <v>127860</v>
      </c>
      <c r="P4" s="369">
        <f>'2-2'!P4</f>
        <v>0</v>
      </c>
      <c r="Q4" s="370" t="str">
        <f>'2-2'!Q4</f>
        <v>詳細は様式２－３のとおり</v>
      </c>
      <c r="R4" s="25">
        <f>IF(AND(ISNA(MATCH($D4,'随時②-2'!$D$4:$D$18,0)),ISNA(MATCH($D4,'随時③-2'!$D$4:$D$18,0))),0,1)</f>
        <v>0</v>
      </c>
      <c r="S4" s="63">
        <f aca="true" t="shared" si="0" ref="S4:S28">IF(P4="◎",J4,"")</f>
      </c>
      <c r="T4" s="63">
        <f aca="true" t="shared" si="1" ref="T4:T28">IF(P4="◎",O4,"")</f>
      </c>
      <c r="U4" s="5">
        <f>IF($E4=0,"",VLOOKUP($E4,$V$5:$X$13,2))</f>
        <v>9</v>
      </c>
    </row>
    <row r="5" spans="1:23" ht="30" customHeight="1">
      <c r="A5" s="371">
        <f>'1-2'!A5</f>
        <v>1</v>
      </c>
      <c r="B5" s="372" t="str">
        <f>'1-2'!B5</f>
        <v>１－１－ア</v>
      </c>
      <c r="C5" s="373" t="str">
        <f>'1-2'!C5</f>
        <v>情報共有による組織連携の強化</v>
      </c>
      <c r="D5" s="255">
        <v>2</v>
      </c>
      <c r="E5" s="315" t="str">
        <f>'2-2'!E5</f>
        <v>負担金、補助及び交付金</v>
      </c>
      <c r="F5" s="316" t="str">
        <f>'2-2'!F5</f>
        <v>全国高等学校長協会全国大会参加費</v>
      </c>
      <c r="G5" s="225">
        <f>'2-2'!G5</f>
        <v>2000</v>
      </c>
      <c r="H5" s="317">
        <f>'2-2'!H5</f>
        <v>1</v>
      </c>
      <c r="I5" s="317">
        <f>'2-2'!I5</f>
        <v>1</v>
      </c>
      <c r="J5" s="374">
        <f>'2-2'!J5</f>
        <v>2000</v>
      </c>
      <c r="K5" s="375" t="str">
        <f>'2-2'!K5</f>
        <v>全国高等学校長協会全国大会参加費</v>
      </c>
      <c r="L5" s="225">
        <f>'2-2'!L5</f>
        <v>2000</v>
      </c>
      <c r="M5" s="317">
        <f>'2-2'!M5</f>
        <v>1</v>
      </c>
      <c r="N5" s="317">
        <f>'2-2'!N5</f>
        <v>1</v>
      </c>
      <c r="O5" s="343">
        <f>L5*M5*N5</f>
        <v>2000</v>
      </c>
      <c r="P5" s="376">
        <f>'2-2'!P5</f>
        <v>0</v>
      </c>
      <c r="Q5" s="377">
        <f>'2-2'!Q5</f>
        <v>0</v>
      </c>
      <c r="R5" s="25">
        <f>IF(AND(ISNA(MATCH($D5,'随時②-2'!$D$4:$D$18,0)),ISNA(MATCH($D5,'随時③-2'!$D$4:$D$18,0))),0,1)</f>
        <v>0</v>
      </c>
      <c r="S5" s="63">
        <f t="shared" si="0"/>
      </c>
      <c r="T5" s="63">
        <f t="shared" si="1"/>
      </c>
      <c r="U5" s="5">
        <f aca="true" t="shared" si="2" ref="U5:U28">IF($E5=0,"",VLOOKUP($E5,$V$5:$X$13,2))</f>
        <v>9</v>
      </c>
      <c r="V5" s="5" t="s">
        <v>152</v>
      </c>
      <c r="W5" s="5">
        <v>6</v>
      </c>
    </row>
    <row r="6" spans="1:23" ht="30" customHeight="1">
      <c r="A6" s="371">
        <f>'1-2'!A6</f>
        <v>1</v>
      </c>
      <c r="B6" s="372" t="str">
        <f>'1-2'!B6</f>
        <v>１－１－ア</v>
      </c>
      <c r="C6" s="373" t="str">
        <f>'1-2'!C6</f>
        <v>情報共有による組織連携の強化</v>
      </c>
      <c r="D6" s="255">
        <v>3</v>
      </c>
      <c r="E6" s="315" t="str">
        <f>'2-2'!E6</f>
        <v>負担金、補助及び交付金</v>
      </c>
      <c r="F6" s="316" t="str">
        <f>'2-2'!F6</f>
        <v>日本工業化学教育研究会全国大会参加費</v>
      </c>
      <c r="G6" s="225">
        <f>'2-2'!G6</f>
        <v>5000</v>
      </c>
      <c r="H6" s="317">
        <f>'2-2'!H6</f>
        <v>1</v>
      </c>
      <c r="I6" s="317">
        <f>'2-2'!I6</f>
        <v>1</v>
      </c>
      <c r="J6" s="374">
        <f>'2-2'!J6</f>
        <v>5000</v>
      </c>
      <c r="K6" s="375" t="str">
        <f>'2-2'!K6</f>
        <v>日本工業化学教育研究会全国大会参加費</v>
      </c>
      <c r="L6" s="225">
        <f>'2-2'!L6</f>
        <v>5000</v>
      </c>
      <c r="M6" s="317">
        <f>'2-2'!M6</f>
        <v>1</v>
      </c>
      <c r="N6" s="317">
        <f>'2-2'!N6</f>
        <v>1</v>
      </c>
      <c r="O6" s="343">
        <f aca="true" t="shared" si="3" ref="O6:O28">L6*M6*N6</f>
        <v>5000</v>
      </c>
      <c r="P6" s="376">
        <f>'2-2'!P6</f>
        <v>0</v>
      </c>
      <c r="Q6" s="377">
        <f>'2-2'!Q6</f>
        <v>0</v>
      </c>
      <c r="R6" s="25">
        <f>IF(AND(ISNA(MATCH($D6,'随時②-2'!$D$4:$D$18,0)),ISNA(MATCH($D6,'随時③-2'!$D$4:$D$18,0))),0,1)</f>
        <v>0</v>
      </c>
      <c r="S6" s="63">
        <f t="shared" si="0"/>
      </c>
      <c r="T6" s="63">
        <f t="shared" si="1"/>
      </c>
      <c r="U6" s="5">
        <f t="shared" si="2"/>
        <v>9</v>
      </c>
      <c r="V6" s="5" t="s">
        <v>153</v>
      </c>
      <c r="W6" s="5">
        <v>4</v>
      </c>
    </row>
    <row r="7" spans="1:23" ht="30" customHeight="1">
      <c r="A7" s="371">
        <f>'1-2'!A7</f>
        <v>4</v>
      </c>
      <c r="B7" s="372" t="str">
        <f>'1-2'!B7</f>
        <v>２－２－イ</v>
      </c>
      <c r="C7" s="373" t="str">
        <f>'1-2'!C7</f>
        <v>広報活動の推進</v>
      </c>
      <c r="D7" s="255">
        <v>4</v>
      </c>
      <c r="E7" s="315" t="str">
        <f>'2-2'!E7</f>
        <v>委託料</v>
      </c>
      <c r="F7" s="316" t="str">
        <f>'2-2'!F7</f>
        <v>ホームページ作成業務委託</v>
      </c>
      <c r="G7" s="225">
        <f>'2-2'!G7</f>
        <v>0</v>
      </c>
      <c r="H7" s="317">
        <f>'2-2'!H7</f>
        <v>1</v>
      </c>
      <c r="I7" s="317">
        <f>'2-2'!I7</f>
        <v>1</v>
      </c>
      <c r="J7" s="374">
        <f>'2-2'!J7</f>
        <v>0</v>
      </c>
      <c r="K7" s="375" t="str">
        <f>'2-2'!K7</f>
        <v>ホームページ作成業務委託</v>
      </c>
      <c r="L7" s="225">
        <f>'2-2'!L7</f>
        <v>0</v>
      </c>
      <c r="M7" s="317">
        <f>'2-2'!M7</f>
        <v>1</v>
      </c>
      <c r="N7" s="317">
        <f>'2-2'!N7</f>
        <v>1</v>
      </c>
      <c r="O7" s="343">
        <f t="shared" si="3"/>
        <v>0</v>
      </c>
      <c r="P7" s="376">
        <f>'2-2'!P7</f>
        <v>0</v>
      </c>
      <c r="Q7" s="377">
        <f>'2-2'!Q7</f>
        <v>0</v>
      </c>
      <c r="R7" s="25">
        <f>IF(AND(ISNA(MATCH($D7,'随時②-2'!$D$4:$D$18,0)),ISNA(MATCH($D7,'随時③-2'!$D$4:$D$18,0))),0,1)</f>
        <v>0</v>
      </c>
      <c r="S7" s="63">
        <f t="shared" si="0"/>
      </c>
      <c r="T7" s="63">
        <f t="shared" si="1"/>
      </c>
      <c r="U7" s="5">
        <f t="shared" si="2"/>
        <v>6</v>
      </c>
      <c r="V7" s="5" t="s">
        <v>154</v>
      </c>
      <c r="W7" s="5">
        <v>7</v>
      </c>
    </row>
    <row r="8" spans="1:23" ht="30" customHeight="1">
      <c r="A8" s="371">
        <f>'1-2'!A8</f>
        <v>5</v>
      </c>
      <c r="B8" s="372" t="str">
        <f>'1-2'!B8</f>
        <v>２－１－ウ</v>
      </c>
      <c r="C8" s="373" t="str">
        <f>'1-2'!C8</f>
        <v>各種技能コンテストへの挑戦</v>
      </c>
      <c r="D8" s="264">
        <v>5</v>
      </c>
      <c r="E8" s="315" t="str">
        <f>'2-2'!E8</f>
        <v>消耗需用費</v>
      </c>
      <c r="F8" s="316" t="str">
        <f>'2-2'!F8</f>
        <v>高校生ものづくりコンテスト参加に係る消耗品</v>
      </c>
      <c r="G8" s="225">
        <f>'2-2'!G8</f>
        <v>210000</v>
      </c>
      <c r="H8" s="317">
        <f>'2-2'!H8</f>
        <v>1</v>
      </c>
      <c r="I8" s="317">
        <f>'2-2'!I8</f>
        <v>1</v>
      </c>
      <c r="J8" s="374">
        <f>'2-2'!J8</f>
        <v>210000</v>
      </c>
      <c r="K8" s="375" t="str">
        <f>'2-2'!K8</f>
        <v>高校生ものづくりコンテスト参加に係る消耗品</v>
      </c>
      <c r="L8" s="225">
        <f>'2-2'!L8</f>
        <v>209095</v>
      </c>
      <c r="M8" s="317">
        <f>'2-2'!M8</f>
        <v>1</v>
      </c>
      <c r="N8" s="317">
        <f>'2-2'!N8</f>
        <v>1</v>
      </c>
      <c r="O8" s="343">
        <f t="shared" si="3"/>
        <v>209095</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5</v>
      </c>
      <c r="B9" s="372" t="str">
        <f>'1-2'!B9</f>
        <v>２－１－ア</v>
      </c>
      <c r="C9" s="373" t="str">
        <f>'1-2'!C9</f>
        <v>基礎学力の向上</v>
      </c>
      <c r="D9" s="255">
        <v>6</v>
      </c>
      <c r="E9" s="315" t="str">
        <f>'2-2'!E9</f>
        <v>消耗需用費</v>
      </c>
      <c r="F9" s="316" t="str">
        <f>'2-2'!F9</f>
        <v>水素エネルギーの製作</v>
      </c>
      <c r="G9" s="225">
        <f>'2-2'!G9</f>
        <v>80000</v>
      </c>
      <c r="H9" s="317">
        <f>'2-2'!H9</f>
        <v>1</v>
      </c>
      <c r="I9" s="317">
        <f>'2-2'!I9</f>
        <v>1</v>
      </c>
      <c r="J9" s="374">
        <f>'2-2'!J9</f>
        <v>80000</v>
      </c>
      <c r="K9" s="375" t="str">
        <f>'2-2'!K9</f>
        <v>水素エネルギーの製作</v>
      </c>
      <c r="L9" s="225">
        <f>'2-2'!L9</f>
        <v>79703</v>
      </c>
      <c r="M9" s="317">
        <f>'2-2'!M9</f>
        <v>1</v>
      </c>
      <c r="N9" s="317">
        <f>'2-2'!N9</f>
        <v>1</v>
      </c>
      <c r="O9" s="343">
        <f t="shared" si="3"/>
        <v>79703</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5</v>
      </c>
      <c r="B10" s="372" t="str">
        <f>'1-2'!B10</f>
        <v>２－１－ウ</v>
      </c>
      <c r="C10" s="373" t="str">
        <f>'1-2'!C10</f>
        <v>各種技能コンテストへの挑戦</v>
      </c>
      <c r="D10" s="255">
        <v>7</v>
      </c>
      <c r="E10" s="315" t="str">
        <f>'2-2'!E10</f>
        <v>消耗需用費</v>
      </c>
      <c r="F10" s="316" t="str">
        <f>'2-2'!F10</f>
        <v>充電式ﾄﾞﾗｲﾊﾞｰﾄﾞﾘﾙ、ﾒﾀﾙﾗｯｸ</v>
      </c>
      <c r="G10" s="225">
        <f>'2-2'!G10</f>
        <v>41500</v>
      </c>
      <c r="H10" s="317">
        <f>'2-2'!H10</f>
        <v>2</v>
      </c>
      <c r="I10" s="317">
        <f>'2-2'!I10</f>
        <v>1</v>
      </c>
      <c r="J10" s="374">
        <f>'2-2'!J10</f>
        <v>83000</v>
      </c>
      <c r="K10" s="375" t="str">
        <f>'2-2'!K10</f>
        <v>充電式ﾄﾞﾗｲﾊﾞｰﾄﾞﾘﾙ、ﾒﾀﾙﾗｯｸ</v>
      </c>
      <c r="L10" s="225">
        <f>'2-2'!L10</f>
        <v>64044</v>
      </c>
      <c r="M10" s="317">
        <f>'2-2'!M10</f>
        <v>1</v>
      </c>
      <c r="N10" s="317">
        <f>'2-2'!N10</f>
        <v>1</v>
      </c>
      <c r="O10" s="343">
        <f t="shared" si="3"/>
        <v>64044</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5</v>
      </c>
      <c r="B11" s="372" t="str">
        <f>'1-2'!B11</f>
        <v>２－２－ア</v>
      </c>
      <c r="C11" s="373" t="str">
        <f>'1-2'!C11</f>
        <v>クラブ活動等を通じた地域貢献の推進</v>
      </c>
      <c r="D11" s="264">
        <v>8</v>
      </c>
      <c r="E11" s="315" t="str">
        <f>'2-2'!E11</f>
        <v>消耗需用費</v>
      </c>
      <c r="F11" s="316" t="str">
        <f>'2-2'!F11</f>
        <v>硝酸銀</v>
      </c>
      <c r="G11" s="225">
        <f>'2-2'!G11</f>
        <v>60000</v>
      </c>
      <c r="H11" s="317">
        <f>'2-2'!H11</f>
        <v>1</v>
      </c>
      <c r="I11" s="317">
        <f>'2-2'!I11</f>
        <v>1</v>
      </c>
      <c r="J11" s="374">
        <f>'2-2'!J11</f>
        <v>60000</v>
      </c>
      <c r="K11" s="375" t="str">
        <f>'2-2'!K11</f>
        <v>硝酸銀</v>
      </c>
      <c r="L11" s="225">
        <f>'2-2'!L11</f>
        <v>0</v>
      </c>
      <c r="M11" s="317">
        <f>'2-2'!M11</f>
        <v>1</v>
      </c>
      <c r="N11" s="317">
        <f>'2-2'!N11</f>
        <v>1</v>
      </c>
      <c r="O11" s="343">
        <f t="shared" si="3"/>
        <v>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5</v>
      </c>
      <c r="B12" s="372" t="str">
        <f>'1-2'!B12</f>
        <v>２－１－イ</v>
      </c>
      <c r="C12" s="373" t="str">
        <f>'1-2'!C12</f>
        <v>各種資格取得の推進</v>
      </c>
      <c r="D12" s="264">
        <v>9</v>
      </c>
      <c r="E12" s="315" t="str">
        <f>'2-2'!E12</f>
        <v>消耗需用費</v>
      </c>
      <c r="F12" s="316" t="str">
        <f>'2-2'!F12</f>
        <v>ワイヤレスアンプ</v>
      </c>
      <c r="G12" s="225">
        <f>'2-2'!G12</f>
        <v>0</v>
      </c>
      <c r="H12" s="317">
        <f>'2-2'!H12</f>
        <v>1</v>
      </c>
      <c r="I12" s="317">
        <f>'2-2'!I12</f>
        <v>1</v>
      </c>
      <c r="J12" s="374">
        <f>'2-2'!J12</f>
        <v>0</v>
      </c>
      <c r="K12" s="375" t="str">
        <f>'2-2'!K12</f>
        <v>ワイヤレスアンプ</v>
      </c>
      <c r="L12" s="225">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5</v>
      </c>
      <c r="B13" s="372" t="str">
        <f>'1-2'!B13</f>
        <v>１－１－ア</v>
      </c>
      <c r="C13" s="373" t="str">
        <f>'1-2'!C13</f>
        <v>情報共有による組織連携の強化</v>
      </c>
      <c r="D13" s="274">
        <v>10</v>
      </c>
      <c r="E13" s="315" t="str">
        <f>'2-2'!E13</f>
        <v>消耗需用費</v>
      </c>
      <c r="F13" s="316" t="str">
        <f>'2-2'!F13</f>
        <v>全国高等学校長協会全国大会資料代</v>
      </c>
      <c r="G13" s="225">
        <f>'2-2'!G13</f>
        <v>3000</v>
      </c>
      <c r="H13" s="317">
        <f>'2-2'!H13</f>
        <v>1</v>
      </c>
      <c r="I13" s="317">
        <f>'2-2'!I13</f>
        <v>1</v>
      </c>
      <c r="J13" s="374">
        <f>'2-2'!J13</f>
        <v>3000</v>
      </c>
      <c r="K13" s="375" t="str">
        <f>'2-2'!K13</f>
        <v>全国高等学校長協会全国大会資料代</v>
      </c>
      <c r="L13" s="225">
        <f>'2-2'!L13</f>
        <v>3000</v>
      </c>
      <c r="M13" s="317">
        <f>'2-2'!M13</f>
        <v>2</v>
      </c>
      <c r="N13" s="317">
        <f>'2-2'!N13</f>
        <v>1</v>
      </c>
      <c r="O13" s="343">
        <f t="shared" si="3"/>
        <v>6000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5</v>
      </c>
      <c r="B14" s="372" t="str">
        <f>'1-2'!B14</f>
        <v>１－１－ア</v>
      </c>
      <c r="C14" s="373" t="str">
        <f>'1-2'!C14</f>
        <v>情報共有による組織連携の強化</v>
      </c>
      <c r="D14" s="255">
        <v>11</v>
      </c>
      <c r="E14" s="315" t="str">
        <f>'2-2'!E14</f>
        <v>消耗需用費</v>
      </c>
      <c r="F14" s="316" t="str">
        <f>'2-2'!F14</f>
        <v>日本工業化学教育研究会全国大会資料代</v>
      </c>
      <c r="G14" s="225">
        <f>'2-2'!G14</f>
        <v>4000</v>
      </c>
      <c r="H14" s="317">
        <f>'2-2'!H14</f>
        <v>1</v>
      </c>
      <c r="I14" s="317">
        <f>'2-2'!I14</f>
        <v>1</v>
      </c>
      <c r="J14" s="374">
        <f>'2-2'!J14</f>
        <v>4000</v>
      </c>
      <c r="K14" s="375" t="str">
        <f>'2-2'!K14</f>
        <v>日本工業化学教育研究会全国大会資料代</v>
      </c>
      <c r="L14" s="225">
        <f>'2-2'!L14</f>
        <v>4000</v>
      </c>
      <c r="M14" s="317">
        <f>'2-2'!M14</f>
        <v>1</v>
      </c>
      <c r="N14" s="317">
        <f>'2-2'!N14</f>
        <v>1</v>
      </c>
      <c r="O14" s="343">
        <f t="shared" si="3"/>
        <v>4000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6</v>
      </c>
      <c r="B15" s="372" t="str">
        <f>'1-2'!B15</f>
        <v>１－１－ア</v>
      </c>
      <c r="C15" s="373" t="str">
        <f>'1-2'!C15</f>
        <v>情報共有による組織連携の強化</v>
      </c>
      <c r="D15" s="255">
        <v>12</v>
      </c>
      <c r="E15" s="315" t="str">
        <f>'2-2'!E15</f>
        <v>消耗需用費</v>
      </c>
      <c r="F15" s="316" t="str">
        <f>'2-2'!F15</f>
        <v>中学生体験入学</v>
      </c>
      <c r="G15" s="225">
        <f>'2-2'!G15</f>
        <v>60000</v>
      </c>
      <c r="H15" s="317">
        <f>'2-2'!H15</f>
        <v>1</v>
      </c>
      <c r="I15" s="317">
        <f>'2-2'!I15</f>
        <v>1</v>
      </c>
      <c r="J15" s="374">
        <f>'2-2'!J15</f>
        <v>60000</v>
      </c>
      <c r="K15" s="375" t="str">
        <f>'2-2'!K15</f>
        <v>中学生体験入学</v>
      </c>
      <c r="L15" s="225">
        <f>'2-2'!L15</f>
        <v>77873</v>
      </c>
      <c r="M15" s="317">
        <f>'2-2'!M15</f>
        <v>1</v>
      </c>
      <c r="N15" s="317">
        <f>'2-2'!N15</f>
        <v>1</v>
      </c>
      <c r="O15" s="343">
        <f t="shared" si="3"/>
        <v>77873</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2</v>
      </c>
      <c r="B16" s="372" t="str">
        <f>'1-2'!B16</f>
        <v>１－３－ア</v>
      </c>
      <c r="C16" s="373" t="str">
        <f>'1-2'!C16</f>
        <v>人権研修の充実</v>
      </c>
      <c r="D16" s="255">
        <v>13</v>
      </c>
      <c r="E16" s="315" t="str">
        <f>'2-2'!E16</f>
        <v>報償費</v>
      </c>
      <c r="F16" s="316" t="str">
        <f>'2-2'!F16</f>
        <v>講師謝礼金</v>
      </c>
      <c r="G16" s="225">
        <f>'2-2'!G16</f>
        <v>10000</v>
      </c>
      <c r="H16" s="317">
        <f>'2-2'!H16</f>
        <v>1</v>
      </c>
      <c r="I16" s="317">
        <f>'2-2'!I16</f>
        <v>1</v>
      </c>
      <c r="J16" s="374">
        <f>'2-2'!J16</f>
        <v>10000</v>
      </c>
      <c r="K16" s="375" t="str">
        <f>'2-2'!K16</f>
        <v>講師謝礼金</v>
      </c>
      <c r="L16" s="225">
        <f>'2-2'!L16</f>
        <v>0</v>
      </c>
      <c r="M16" s="317">
        <f>'2-2'!M16</f>
        <v>1</v>
      </c>
      <c r="N16" s="317">
        <f>'2-2'!N16</f>
        <v>1</v>
      </c>
      <c r="O16" s="343">
        <f t="shared" si="3"/>
        <v>0</v>
      </c>
      <c r="P16" s="376">
        <f>'2-2'!P16</f>
        <v>0</v>
      </c>
      <c r="Q16" s="377">
        <f>'2-2'!Q16</f>
        <v>0</v>
      </c>
      <c r="R16" s="25">
        <f>IF(AND(ISNA(MATCH($D16,'随時②-2'!$D$4:$D$18,0)),ISNA(MATCH($D16,'随時③-2'!$D$4:$D$18,0))),0,1)</f>
        <v>0</v>
      </c>
      <c r="S16" s="63">
        <f t="shared" si="0"/>
      </c>
      <c r="T16" s="63">
        <f t="shared" si="1"/>
      </c>
      <c r="U16" s="5">
        <f t="shared" si="2"/>
        <v>1</v>
      </c>
    </row>
    <row r="17" spans="1:21" ht="30" customHeight="1">
      <c r="A17" s="371">
        <f>'1-2'!A17</f>
        <v>3</v>
      </c>
      <c r="B17" s="372" t="str">
        <f>'1-2'!B17</f>
        <v>１－１－ア</v>
      </c>
      <c r="C17" s="373" t="str">
        <f>'1-2'!C17</f>
        <v>情報共有による組織連携の強化</v>
      </c>
      <c r="D17" s="255">
        <v>14</v>
      </c>
      <c r="E17" s="315" t="str">
        <f>'2-2'!E17</f>
        <v>旅費</v>
      </c>
      <c r="F17" s="316" t="str">
        <f>'2-2'!F17</f>
        <v>全国高等学校長協会全国大会他</v>
      </c>
      <c r="G17" s="225">
        <f>'2-2'!G17</f>
        <v>40000</v>
      </c>
      <c r="H17" s="317">
        <f>'2-2'!H17</f>
        <v>1</v>
      </c>
      <c r="I17" s="317">
        <f>'2-2'!I17</f>
        <v>4</v>
      </c>
      <c r="J17" s="374">
        <f>'2-2'!J17</f>
        <v>160000</v>
      </c>
      <c r="K17" s="375" t="str">
        <f>'2-2'!K17</f>
        <v>全国高等学校長協会全国大会他</v>
      </c>
      <c r="L17" s="225">
        <f>'2-2'!L17</f>
        <v>153696</v>
      </c>
      <c r="M17" s="317">
        <f>'2-2'!M17</f>
        <v>1</v>
      </c>
      <c r="N17" s="317">
        <f>'2-2'!N17</f>
        <v>1</v>
      </c>
      <c r="O17" s="343">
        <f t="shared" si="3"/>
        <v>153696</v>
      </c>
      <c r="P17" s="376">
        <f>'2-2'!P17</f>
        <v>0</v>
      </c>
      <c r="Q17" s="377">
        <f>'2-2'!Q17</f>
        <v>0</v>
      </c>
      <c r="R17" s="25">
        <f>IF(AND(ISNA(MATCH($D17,'随時②-2'!$D$4:$D$18,0)),ISNA(MATCH($D17,'随時③-2'!$D$4:$D$18,0))),0,1)</f>
        <v>0</v>
      </c>
      <c r="S17" s="63">
        <f t="shared" si="0"/>
      </c>
      <c r="T17" s="63">
        <f t="shared" si="1"/>
      </c>
      <c r="U17" s="5">
        <f t="shared" si="2"/>
        <v>2</v>
      </c>
    </row>
    <row r="18" spans="1:21" ht="30" customHeight="1">
      <c r="A18" s="371">
        <f>'1-2'!A23</f>
        <v>1</v>
      </c>
      <c r="B18" s="372" t="str">
        <f>'1-2'!B23</f>
        <v>１－３－ア</v>
      </c>
      <c r="C18" s="373" t="str">
        <f>'1-2'!C23</f>
        <v>生徒の育成</v>
      </c>
      <c r="D18" s="255">
        <v>20</v>
      </c>
      <c r="E18" s="315" t="str">
        <f>'2-2'!E23</f>
        <v>報償費</v>
      </c>
      <c r="F18" s="316" t="str">
        <f>'2-2'!F23</f>
        <v>職業体験　講師謝礼金</v>
      </c>
      <c r="G18" s="225">
        <f>'2-2'!G23</f>
        <v>5000</v>
      </c>
      <c r="H18" s="317">
        <f>'2-2'!H23</f>
        <v>4</v>
      </c>
      <c r="I18" s="317">
        <f>'2-2'!I23</f>
        <v>11</v>
      </c>
      <c r="J18" s="374">
        <f>'2-2'!J23</f>
        <v>220000</v>
      </c>
      <c r="K18" s="375" t="str">
        <f>'2-2'!K23</f>
        <v>職業体験　講師謝礼金</v>
      </c>
      <c r="L18" s="225">
        <f>'2-2'!L23</f>
        <v>0</v>
      </c>
      <c r="M18" s="317">
        <f>'2-2'!M23</f>
        <v>0</v>
      </c>
      <c r="N18" s="317">
        <f>'2-2'!N23</f>
        <v>0</v>
      </c>
      <c r="O18" s="343">
        <f t="shared" si="3"/>
        <v>0</v>
      </c>
      <c r="P18" s="376">
        <f>'2-2'!P23</f>
        <v>0</v>
      </c>
      <c r="Q18" s="377">
        <f>'2-2'!Q23</f>
        <v>0</v>
      </c>
      <c r="R18" s="25">
        <f>IF(AND(ISNA(MATCH($D18,'随時②-2'!$D$4:$D$18,0)),ISNA(MATCH($D18,'随時③-2'!$D$4:$D$18,0))),0,1)</f>
        <v>0</v>
      </c>
      <c r="S18" s="63">
        <f t="shared" si="0"/>
      </c>
      <c r="T18" s="63">
        <f t="shared" si="1"/>
      </c>
      <c r="U18" s="5">
        <f t="shared" si="2"/>
        <v>1</v>
      </c>
    </row>
    <row r="19" spans="1:21" ht="30" customHeight="1">
      <c r="A19" s="371">
        <f>'1-2'!A24</f>
        <v>2</v>
      </c>
      <c r="B19" s="372" t="str">
        <f>'1-2'!B24</f>
        <v>４－１</v>
      </c>
      <c r="C19" s="373" t="str">
        <f>'1-2'!C24</f>
        <v>教員の人材育成</v>
      </c>
      <c r="D19" s="255">
        <v>21</v>
      </c>
      <c r="E19" s="315" t="str">
        <f>'2-2'!E24</f>
        <v>旅費</v>
      </c>
      <c r="F19" s="316" t="str">
        <f>'2-2'!F24</f>
        <v>定通全国校長会</v>
      </c>
      <c r="G19" s="225">
        <f>'2-2'!G24</f>
        <v>30000</v>
      </c>
      <c r="H19" s="317">
        <f>'2-2'!H24</f>
        <v>1</v>
      </c>
      <c r="I19" s="317">
        <f>'2-2'!I24</f>
        <v>1</v>
      </c>
      <c r="J19" s="374">
        <f>'2-2'!J24</f>
        <v>30000</v>
      </c>
      <c r="K19" s="375" t="str">
        <f>'2-2'!K24</f>
        <v>定通全国校長会</v>
      </c>
      <c r="L19" s="225">
        <f>'2-2'!L24</f>
        <v>29160</v>
      </c>
      <c r="M19" s="317">
        <f>'2-2'!M24</f>
        <v>1</v>
      </c>
      <c r="N19" s="317">
        <f>'2-2'!N24</f>
        <v>1</v>
      </c>
      <c r="O19" s="343">
        <f t="shared" si="3"/>
        <v>29160</v>
      </c>
      <c r="P19" s="376">
        <f>'2-2'!P24</f>
        <v>0</v>
      </c>
      <c r="Q19" s="377">
        <f>'2-2'!Q24</f>
        <v>0</v>
      </c>
      <c r="R19" s="25">
        <f>IF(AND(ISNA(MATCH($D19,'随時②-2'!$D$4:$D$18,0)),ISNA(MATCH($D19,'随時③-2'!$D$4:$D$18,0))),0,1)</f>
        <v>0</v>
      </c>
      <c r="S19" s="63">
        <f t="shared" si="0"/>
      </c>
      <c r="T19" s="63">
        <f t="shared" si="1"/>
      </c>
      <c r="U19" s="5">
        <f t="shared" si="2"/>
        <v>2</v>
      </c>
    </row>
    <row r="20" spans="1:21" ht="30" customHeight="1">
      <c r="A20" s="371">
        <f>'1-2'!A25</f>
        <v>2</v>
      </c>
      <c r="B20" s="372" t="str">
        <f>'1-2'!B25</f>
        <v>２－２－ア</v>
      </c>
      <c r="C20" s="373" t="str">
        <f>'1-2'!C25</f>
        <v>生徒の自己有用感醸成</v>
      </c>
      <c r="D20" s="255">
        <v>22</v>
      </c>
      <c r="E20" s="315" t="str">
        <f>'2-2'!E25</f>
        <v>旅費</v>
      </c>
      <c r="F20" s="316" t="str">
        <f>'2-2'!F25</f>
        <v>復興支援プロジェクト（東北、熊本）</v>
      </c>
      <c r="G20" s="225">
        <f>'2-2'!G25</f>
        <v>70000</v>
      </c>
      <c r="H20" s="317">
        <f>'2-2'!H25</f>
        <v>1</v>
      </c>
      <c r="I20" s="317">
        <f>'2-2'!I25</f>
        <v>1</v>
      </c>
      <c r="J20" s="374">
        <f>'2-2'!J25</f>
        <v>70000</v>
      </c>
      <c r="K20" s="375" t="str">
        <f>'2-2'!K25</f>
        <v>復興支援プロジェクト（東北、熊本）</v>
      </c>
      <c r="L20" s="225">
        <f>'2-2'!L25</f>
        <v>69100</v>
      </c>
      <c r="M20" s="317">
        <f>'2-2'!M25</f>
        <v>1</v>
      </c>
      <c r="N20" s="317">
        <f>'2-2'!N25</f>
        <v>1</v>
      </c>
      <c r="O20" s="343">
        <f t="shared" si="3"/>
        <v>69100</v>
      </c>
      <c r="P20" s="376">
        <f>'2-2'!P25</f>
        <v>0</v>
      </c>
      <c r="Q20" s="377">
        <f>'2-2'!Q25</f>
        <v>0</v>
      </c>
      <c r="R20" s="25">
        <f>IF(AND(ISNA(MATCH($D20,'随時②-2'!$D$4:$D$18,0)),ISNA(MATCH($D20,'随時③-2'!$D$4:$D$18,0))),0,1)</f>
        <v>0</v>
      </c>
      <c r="S20" s="63">
        <f t="shared" si="0"/>
      </c>
      <c r="T20" s="63">
        <f t="shared" si="1"/>
      </c>
      <c r="U20" s="5">
        <f t="shared" si="2"/>
        <v>2</v>
      </c>
    </row>
    <row r="21" spans="1:21" ht="30" customHeight="1">
      <c r="A21" s="371">
        <f>'1-2'!A26</f>
        <v>3</v>
      </c>
      <c r="B21" s="372" t="str">
        <f>'1-2'!B26</f>
        <v>４－１</v>
      </c>
      <c r="C21" s="373" t="str">
        <f>'1-2'!C26</f>
        <v>教員の人材育成</v>
      </c>
      <c r="D21" s="255">
        <v>23</v>
      </c>
      <c r="E21" s="315" t="str">
        <f>'2-2'!E26</f>
        <v>消耗需用費</v>
      </c>
      <c r="F21" s="316" t="str">
        <f>'2-2'!F26</f>
        <v>全国校長会　資料代</v>
      </c>
      <c r="G21" s="225">
        <f>'2-2'!G26</f>
        <v>3000</v>
      </c>
      <c r="H21" s="317">
        <f>'2-2'!H26</f>
        <v>1</v>
      </c>
      <c r="I21" s="317">
        <f>'2-2'!I26</f>
        <v>1</v>
      </c>
      <c r="J21" s="374">
        <f>'2-2'!J26</f>
        <v>3000</v>
      </c>
      <c r="K21" s="375" t="str">
        <f>'2-2'!K26</f>
        <v>全国校長会　資料代</v>
      </c>
      <c r="L21" s="225">
        <f>'2-2'!L26</f>
        <v>3000</v>
      </c>
      <c r="M21" s="317">
        <f>'2-2'!M26</f>
        <v>1</v>
      </c>
      <c r="N21" s="317">
        <f>'2-2'!N26</f>
        <v>1</v>
      </c>
      <c r="O21" s="343">
        <f t="shared" si="3"/>
        <v>3000</v>
      </c>
      <c r="P21" s="376">
        <f>'2-2'!P26</f>
        <v>0</v>
      </c>
      <c r="Q21" s="377">
        <f>'2-2'!Q26</f>
        <v>0</v>
      </c>
      <c r="R21" s="25">
        <f>IF(AND(ISNA(MATCH($D21,'随時②-2'!$D$4:$D$18,0)),ISNA(MATCH($D21,'随時③-2'!$D$4:$D$18,0))),0,1)</f>
        <v>0</v>
      </c>
      <c r="S21" s="63">
        <f t="shared" si="0"/>
      </c>
      <c r="T21" s="63">
        <f t="shared" si="1"/>
      </c>
      <c r="U21" s="5">
        <f t="shared" si="2"/>
        <v>7</v>
      </c>
    </row>
    <row r="22" spans="1:21" ht="30" customHeight="1">
      <c r="A22" s="371">
        <f>'1-2'!A27</f>
        <v>3</v>
      </c>
      <c r="B22" s="372" t="str">
        <f>'1-2'!B27</f>
        <v>４－１</v>
      </c>
      <c r="C22" s="373" t="str">
        <f>'1-2'!C27</f>
        <v>教員の人材育成</v>
      </c>
      <c r="D22" s="255">
        <v>24</v>
      </c>
      <c r="E22" s="315" t="str">
        <f>'2-2'!E27</f>
        <v>消耗需用費</v>
      </c>
      <c r="F22" s="316" t="str">
        <f>'2-2'!F27</f>
        <v>定通全国校長会　資料代</v>
      </c>
      <c r="G22" s="225">
        <f>'2-2'!G27</f>
        <v>3000</v>
      </c>
      <c r="H22" s="317">
        <f>'2-2'!H27</f>
        <v>1</v>
      </c>
      <c r="I22" s="317">
        <f>'2-2'!I27</f>
        <v>1</v>
      </c>
      <c r="J22" s="374">
        <f>'2-2'!J27</f>
        <v>3000</v>
      </c>
      <c r="K22" s="375" t="str">
        <f>'2-2'!K27</f>
        <v>定通全国校長会　資料代</v>
      </c>
      <c r="L22" s="225">
        <f>'2-2'!L27</f>
        <v>3000</v>
      </c>
      <c r="M22" s="317">
        <f>'2-2'!M27</f>
        <v>1</v>
      </c>
      <c r="N22" s="317">
        <f>'2-2'!N27</f>
        <v>1</v>
      </c>
      <c r="O22" s="343">
        <f t="shared" si="3"/>
        <v>3000</v>
      </c>
      <c r="P22" s="376">
        <f>'2-2'!P27</f>
        <v>0</v>
      </c>
      <c r="Q22" s="377">
        <f>'2-2'!Q27</f>
        <v>0</v>
      </c>
      <c r="R22" s="25">
        <f>IF(AND(ISNA(MATCH($D22,'随時②-2'!$D$4:$D$18,0)),ISNA(MATCH($D22,'随時③-2'!$D$4:$D$18,0))),0,1)</f>
        <v>0</v>
      </c>
      <c r="S22" s="63">
        <f t="shared" si="0"/>
      </c>
      <c r="T22" s="63">
        <f t="shared" si="1"/>
      </c>
      <c r="U22" s="5">
        <f t="shared" si="2"/>
        <v>7</v>
      </c>
    </row>
    <row r="23" spans="1:21" ht="30" customHeight="1">
      <c r="A23" s="371">
        <f>'1-2'!A28</f>
        <v>3</v>
      </c>
      <c r="B23" s="372" t="str">
        <f>'1-2'!B28</f>
        <v>１－３－ア</v>
      </c>
      <c r="C23" s="373" t="str">
        <f>'1-2'!C28</f>
        <v>生徒の育成</v>
      </c>
      <c r="D23" s="255">
        <v>25</v>
      </c>
      <c r="E23" s="315" t="str">
        <f>'2-2'!E28</f>
        <v>消耗需用費</v>
      </c>
      <c r="F23" s="316" t="str">
        <f>'2-2'!F28</f>
        <v>職業体験（収納ｹｰｽ、賞状）　</v>
      </c>
      <c r="G23" s="225">
        <f>'2-2'!G28</f>
        <v>0</v>
      </c>
      <c r="H23" s="317">
        <f>'2-2'!H28</f>
        <v>0</v>
      </c>
      <c r="I23" s="317">
        <f>'2-2'!I28</f>
        <v>0</v>
      </c>
      <c r="J23" s="374">
        <f>'2-2'!J28</f>
        <v>0</v>
      </c>
      <c r="K23" s="375" t="str">
        <f>'2-2'!K28</f>
        <v>職業体験（収納ｹｰｽ、賞状）　</v>
      </c>
      <c r="L23" s="225">
        <f>'2-2'!L28</f>
        <v>0</v>
      </c>
      <c r="M23" s="317">
        <f>'2-2'!M28</f>
        <v>0</v>
      </c>
      <c r="N23" s="317">
        <f>'2-2'!N28</f>
        <v>0</v>
      </c>
      <c r="O23" s="343">
        <f t="shared" si="3"/>
        <v>0</v>
      </c>
      <c r="P23" s="376">
        <f>'2-2'!P28</f>
        <v>0</v>
      </c>
      <c r="Q23" s="377">
        <f>'2-2'!Q28</f>
        <v>0</v>
      </c>
      <c r="R23" s="25">
        <f>IF(AND(ISNA(MATCH($D23,'随時②-2'!$D$4:$D$18,0)),ISNA(MATCH($D23,'随時③-2'!$D$4:$D$18,0))),0,1)</f>
        <v>0</v>
      </c>
      <c r="S23" s="63">
        <f t="shared" si="0"/>
      </c>
      <c r="T23" s="63">
        <f t="shared" si="1"/>
      </c>
      <c r="U23" s="5">
        <f t="shared" si="2"/>
        <v>7</v>
      </c>
    </row>
    <row r="24" spans="1:21" ht="30" customHeight="1">
      <c r="A24" s="371">
        <f>'1-2'!A29</f>
        <v>4</v>
      </c>
      <c r="B24" s="372" t="str">
        <f>'1-2'!B29</f>
        <v>３－２－イ</v>
      </c>
      <c r="C24" s="373" t="str">
        <f>'1-2'!C29</f>
        <v>教育活動の情報発信</v>
      </c>
      <c r="D24" s="255">
        <v>26</v>
      </c>
      <c r="E24" s="315" t="str">
        <f>'2-2'!E29</f>
        <v>役務費</v>
      </c>
      <c r="F24" s="316" t="str">
        <f>'2-2'!F29</f>
        <v>中学生体験入学　傷害保険金</v>
      </c>
      <c r="G24" s="225">
        <f>'2-2'!G29</f>
        <v>0</v>
      </c>
      <c r="H24" s="317">
        <f>'2-2'!H29</f>
        <v>0</v>
      </c>
      <c r="I24" s="317">
        <f>'2-2'!I29</f>
        <v>0</v>
      </c>
      <c r="J24" s="374">
        <f>'2-2'!J29</f>
        <v>0</v>
      </c>
      <c r="K24" s="375" t="str">
        <f>'2-2'!K29</f>
        <v>中学生体験入学　傷害保険金</v>
      </c>
      <c r="L24" s="225">
        <f>'2-2'!L29</f>
        <v>0</v>
      </c>
      <c r="M24" s="317">
        <f>'2-2'!M29</f>
        <v>0</v>
      </c>
      <c r="N24" s="317">
        <f>'2-2'!N29</f>
        <v>0</v>
      </c>
      <c r="O24" s="343">
        <f t="shared" si="3"/>
        <v>0</v>
      </c>
      <c r="P24" s="376">
        <f>'2-2'!P29</f>
        <v>0</v>
      </c>
      <c r="Q24" s="377">
        <f>'2-2'!Q29</f>
        <v>0</v>
      </c>
      <c r="R24" s="25">
        <f>IF(AND(ISNA(MATCH($D24,'随時②-2'!$D$4:$D$18,0)),ISNA(MATCH($D24,'随時③-2'!$D$4:$D$18,0))),0,1)</f>
        <v>0</v>
      </c>
      <c r="S24" s="63">
        <f t="shared" si="0"/>
      </c>
      <c r="T24" s="63">
        <f t="shared" si="1"/>
      </c>
      <c r="U24" s="5">
        <f t="shared" si="2"/>
        <v>5</v>
      </c>
    </row>
    <row r="25" spans="1:21" ht="30" customHeight="1">
      <c r="A25" s="371">
        <f>'1-2'!A30</f>
        <v>5</v>
      </c>
      <c r="B25" s="372" t="str">
        <f>'1-2'!B30</f>
        <v>１－２－ア</v>
      </c>
      <c r="C25" s="373" t="str">
        <f>'1-2'!C30</f>
        <v>基礎学力の育成</v>
      </c>
      <c r="D25" s="255">
        <v>27</v>
      </c>
      <c r="E25" s="315" t="str">
        <f>'2-2'!E30</f>
        <v>委託料</v>
      </c>
      <c r="F25" s="316" t="str">
        <f>'2-2'!F30</f>
        <v>授業アンケート業務委託</v>
      </c>
      <c r="G25" s="225">
        <f>'2-2'!G30</f>
        <v>12150</v>
      </c>
      <c r="H25" s="317">
        <f>'2-2'!H30</f>
        <v>1</v>
      </c>
      <c r="I25" s="317">
        <f>'2-2'!I30</f>
        <v>1</v>
      </c>
      <c r="J25" s="374">
        <f>'2-2'!J30</f>
        <v>12150</v>
      </c>
      <c r="K25" s="375" t="str">
        <f>'2-2'!K30</f>
        <v>授業アンケート業務委託</v>
      </c>
      <c r="L25" s="225">
        <f>'2-2'!L30</f>
        <v>0</v>
      </c>
      <c r="M25" s="317">
        <f>'2-2'!M30</f>
        <v>0</v>
      </c>
      <c r="N25" s="317">
        <f>'2-2'!N30</f>
        <v>0</v>
      </c>
      <c r="O25" s="343">
        <f t="shared" si="3"/>
        <v>0</v>
      </c>
      <c r="P25" s="376">
        <f>'2-2'!P30</f>
        <v>0</v>
      </c>
      <c r="Q25" s="377">
        <f>'2-2'!Q30</f>
        <v>0</v>
      </c>
      <c r="R25" s="25">
        <f>IF(AND(ISNA(MATCH($D25,'随時②-2'!$D$4:$D$18,0)),ISNA(MATCH($D25,'随時③-2'!$D$4:$D$18,0))),0,1)</f>
        <v>0</v>
      </c>
      <c r="S25" s="63">
        <f t="shared" si="0"/>
      </c>
      <c r="T25" s="63">
        <f t="shared" si="1"/>
      </c>
      <c r="U25" s="5">
        <f t="shared" si="2"/>
        <v>6</v>
      </c>
    </row>
    <row r="26" spans="1:21" ht="30" customHeight="1">
      <c r="A26" s="371">
        <f>'1-2'!A31</f>
        <v>6</v>
      </c>
      <c r="B26" s="372" t="str">
        <f>'1-2'!B31</f>
        <v>１－３－ア</v>
      </c>
      <c r="C26" s="373" t="str">
        <f>'1-2'!C31</f>
        <v>生徒の育成</v>
      </c>
      <c r="D26" s="255">
        <v>28</v>
      </c>
      <c r="E26" s="315" t="str">
        <f>'2-2'!E31</f>
        <v>使用料及び賃借料</v>
      </c>
      <c r="F26" s="316" t="str">
        <f>'2-2'!F31</f>
        <v>職業体験施設借上げ</v>
      </c>
      <c r="G26" s="225">
        <f>'2-2'!G31</f>
        <v>0</v>
      </c>
      <c r="H26" s="317">
        <f>'2-2'!H31</f>
        <v>0</v>
      </c>
      <c r="I26" s="317">
        <f>'2-2'!I31</f>
        <v>0</v>
      </c>
      <c r="J26" s="374">
        <f>'2-2'!J31</f>
        <v>0</v>
      </c>
      <c r="K26" s="375" t="str">
        <f>'2-2'!K31</f>
        <v>職業体験施設借上げ</v>
      </c>
      <c r="L26" s="225">
        <f>'2-2'!L31</f>
        <v>0</v>
      </c>
      <c r="M26" s="317">
        <f>'2-2'!M31</f>
        <v>0</v>
      </c>
      <c r="N26" s="317">
        <f>'2-2'!N31</f>
        <v>0</v>
      </c>
      <c r="O26" s="343">
        <f t="shared" si="3"/>
        <v>0</v>
      </c>
      <c r="P26" s="376">
        <f>'2-2'!P31</f>
        <v>0</v>
      </c>
      <c r="Q26" s="377">
        <f>'2-2'!Q31</f>
        <v>0</v>
      </c>
      <c r="R26" s="25">
        <f>IF(AND(ISNA(MATCH($D26,'随時②-2'!$D$4:$D$18,0)),ISNA(MATCH($D26,'随時③-2'!$D$4:$D$18,0))),0,1)</f>
        <v>0</v>
      </c>
      <c r="S26" s="63">
        <f t="shared" si="0"/>
      </c>
      <c r="T26" s="63">
        <f t="shared" si="1"/>
      </c>
      <c r="U26" s="5">
        <f t="shared" si="2"/>
        <v>7</v>
      </c>
    </row>
    <row r="27" spans="1:21" ht="30" customHeight="1">
      <c r="A27" s="371">
        <f>'1-2'!A32</f>
        <v>7</v>
      </c>
      <c r="B27" s="372" t="str">
        <f>'1-2'!B32</f>
        <v>４－１</v>
      </c>
      <c r="C27" s="373" t="str">
        <f>'1-2'!C32</f>
        <v>教員の人材育成</v>
      </c>
      <c r="D27" s="255">
        <v>29</v>
      </c>
      <c r="E27" s="315" t="str">
        <f>'2-2'!E32</f>
        <v>負担金、補助及び交付金</v>
      </c>
      <c r="F27" s="316" t="str">
        <f>'2-2'!F32</f>
        <v>各種団体負担金（会費）</v>
      </c>
      <c r="G27" s="225">
        <f>'2-2'!G32</f>
        <v>65250</v>
      </c>
      <c r="H27" s="317">
        <f>'2-2'!H32</f>
        <v>1</v>
      </c>
      <c r="I27" s="317">
        <f>'2-2'!I32</f>
        <v>1</v>
      </c>
      <c r="J27" s="374">
        <f>'2-2'!J32</f>
        <v>65250</v>
      </c>
      <c r="K27" s="375" t="str">
        <f>'2-2'!K32</f>
        <v>各種団体負担金（会費）</v>
      </c>
      <c r="L27" s="225">
        <f>'2-2'!L32</f>
        <v>49250</v>
      </c>
      <c r="M27" s="317">
        <f>'2-2'!M32</f>
        <v>1</v>
      </c>
      <c r="N27" s="317">
        <f>'2-2'!N32</f>
        <v>1</v>
      </c>
      <c r="O27" s="343">
        <f t="shared" si="3"/>
        <v>49250</v>
      </c>
      <c r="P27" s="376">
        <f>'2-2'!P32</f>
        <v>0</v>
      </c>
      <c r="Q27" s="377">
        <f>'2-2'!Q32</f>
        <v>0</v>
      </c>
      <c r="R27" s="25">
        <f>IF(AND(ISNA(MATCH($D27,'随時②-2'!$D$4:$D$18,0)),ISNA(MATCH($D27,'随時③-2'!$D$4:$D$18,0))),0,1)</f>
        <v>0</v>
      </c>
      <c r="S27" s="63">
        <f t="shared" si="0"/>
      </c>
      <c r="T27" s="63">
        <f t="shared" si="1"/>
      </c>
      <c r="U27" s="5">
        <f t="shared" si="2"/>
        <v>9</v>
      </c>
    </row>
    <row r="28" spans="1:21" ht="30" customHeight="1">
      <c r="A28" s="371">
        <f>'1-2'!A33</f>
        <v>7</v>
      </c>
      <c r="B28" s="372" t="str">
        <f>'1-2'!B33</f>
        <v>４－１</v>
      </c>
      <c r="C28" s="373" t="str">
        <f>'1-2'!C33</f>
        <v>教員の人材育成</v>
      </c>
      <c r="D28" s="255">
        <v>30</v>
      </c>
      <c r="E28" s="315" t="str">
        <f>'2-2'!E33</f>
        <v>負担金、補助及び交付金</v>
      </c>
      <c r="F28" s="316" t="str">
        <f>'2-2'!F33</f>
        <v>定通全国校長会　参加費</v>
      </c>
      <c r="G28" s="225">
        <f>'2-2'!G33</f>
        <v>1000</v>
      </c>
      <c r="H28" s="317">
        <f>'2-2'!H33</f>
        <v>1</v>
      </c>
      <c r="I28" s="317">
        <f>'2-2'!I33</f>
        <v>1</v>
      </c>
      <c r="J28" s="374">
        <f>'2-2'!J33</f>
        <v>1000</v>
      </c>
      <c r="K28" s="375" t="str">
        <f>'2-2'!K33</f>
        <v>定通全国校長会　参加費</v>
      </c>
      <c r="L28" s="225">
        <f>'2-2'!L33</f>
        <v>1000</v>
      </c>
      <c r="M28" s="317">
        <f>'2-2'!M33</f>
        <v>1</v>
      </c>
      <c r="N28" s="317">
        <f>'2-2'!N33</f>
        <v>1</v>
      </c>
      <c r="O28" s="343">
        <f t="shared" si="3"/>
        <v>1000</v>
      </c>
      <c r="P28" s="376">
        <f>'2-2'!P33</f>
        <v>0</v>
      </c>
      <c r="Q28" s="377">
        <f>'2-2'!Q33</f>
        <v>0</v>
      </c>
      <c r="R28" s="25">
        <f>IF(AND(ISNA(MATCH($D28,'随時②-2'!$D$4:$D$18,0)),ISNA(MATCH($D28,'随時③-2'!$D$4:$D$18,0))),0,1)</f>
        <v>0</v>
      </c>
      <c r="S28" s="63">
        <f t="shared" si="0"/>
      </c>
      <c r="T28" s="63">
        <f t="shared" si="1"/>
      </c>
      <c r="U28" s="5">
        <f t="shared" si="2"/>
        <v>9</v>
      </c>
    </row>
    <row r="29" spans="1:21" ht="30" customHeight="1">
      <c r="A29" s="371">
        <f>'随時①-2'!A4</f>
        <v>1</v>
      </c>
      <c r="B29" s="372" t="str">
        <f>'随時①-2'!B4</f>
        <v>３－１－ア</v>
      </c>
      <c r="C29" s="373" t="str">
        <f>'随時①-2'!C4</f>
        <v>学校組織の活性化と教員構成に対応した人材育成</v>
      </c>
      <c r="D29" s="264">
        <v>101</v>
      </c>
      <c r="E29" s="316" t="str">
        <f>'2-2'!E104</f>
        <v>旅費</v>
      </c>
      <c r="F29" s="316" t="str">
        <f>'2-2'!F104</f>
        <v>全国学校長協会総会研究協議会参加旅費</v>
      </c>
      <c r="G29" s="225">
        <f>'2-2'!G104</f>
        <v>30000</v>
      </c>
      <c r="H29" s="317">
        <f>'2-2'!H104</f>
        <v>1</v>
      </c>
      <c r="I29" s="317">
        <f>'2-2'!I104</f>
        <v>1</v>
      </c>
      <c r="J29" s="374">
        <f>'2-2'!J104</f>
        <v>30000</v>
      </c>
      <c r="K29" s="375" t="str">
        <f>'2-2'!K104</f>
        <v>全国学校長協会総会研究協議会参加旅費</v>
      </c>
      <c r="L29" s="225">
        <f>'2-2'!L104</f>
        <v>0</v>
      </c>
      <c r="M29" s="317">
        <f>'2-2'!M104</f>
        <v>1</v>
      </c>
      <c r="N29" s="317">
        <f>'2-2'!N104</f>
        <v>1</v>
      </c>
      <c r="O29" s="343">
        <f>L29*M29*N29</f>
        <v>0</v>
      </c>
      <c r="P29" s="376">
        <f>'2-2'!P104</f>
        <v>0</v>
      </c>
      <c r="Q29" s="377">
        <f>'2-2'!Q104</f>
        <v>0</v>
      </c>
      <c r="R29" s="25">
        <f>IF(AND(ISNA(MATCH($D29,'随時②-2'!$D$4:$D$18,0)),ISNA(MATCH($D29,'随時③-2'!$D$4:$D$18,0))),0,1)</f>
        <v>0</v>
      </c>
      <c r="S29" s="63">
        <f>IF(P29="◎",J29,"")</f>
      </c>
      <c r="T29" s="63">
        <f>IF(P29="◎",O29,"")</f>
      </c>
      <c r="U29" s="5">
        <f>IF($E29=0,"",VLOOKUP($E29,$V$5:$X$13,2))</f>
        <v>2</v>
      </c>
    </row>
    <row r="30" spans="1:21" ht="30" customHeight="1">
      <c r="A30" s="371">
        <f>'随時①-2'!A5</f>
        <v>2</v>
      </c>
      <c r="B30" s="372" t="str">
        <f>'随時①-2'!B5</f>
        <v>３－３－ア</v>
      </c>
      <c r="C30" s="373" t="str">
        <f>'随時①-2'!C5</f>
        <v>人権教育を充実する</v>
      </c>
      <c r="D30" s="255">
        <v>102</v>
      </c>
      <c r="E30" s="315" t="str">
        <f>'2-2'!E105</f>
        <v>報償費</v>
      </c>
      <c r="F30" s="315" t="str">
        <f>'2-2'!F105</f>
        <v>人権研修</v>
      </c>
      <c r="G30" s="322">
        <f>'2-2'!G105</f>
        <v>50000</v>
      </c>
      <c r="H30" s="323">
        <f>'2-2'!H105</f>
        <v>1</v>
      </c>
      <c r="I30" s="323">
        <f>'2-2'!I105</f>
        <v>1</v>
      </c>
      <c r="J30" s="381">
        <f>'2-2'!J105</f>
        <v>50000</v>
      </c>
      <c r="K30" s="375" t="str">
        <f>'2-2'!K105</f>
        <v>人権研修</v>
      </c>
      <c r="L30" s="225">
        <f>'2-2'!L105</f>
        <v>30000</v>
      </c>
      <c r="M30" s="317">
        <f>'2-2'!M105</f>
        <v>1</v>
      </c>
      <c r="N30" s="317">
        <f>'2-2'!N105</f>
        <v>1</v>
      </c>
      <c r="O30" s="310">
        <f>L30*M30*N30</f>
        <v>30000</v>
      </c>
      <c r="P30" s="376">
        <f>'2-2'!P105</f>
        <v>0</v>
      </c>
      <c r="Q30" s="377">
        <f>'2-2'!Q105</f>
        <v>0</v>
      </c>
      <c r="R30" s="25">
        <f>IF(AND(ISNA(MATCH($D30,'随時②-2'!$D$4:$D$18,0)),ISNA(MATCH($D30,'随時③-2'!$D$4:$D$18,0))),0,1)</f>
        <v>0</v>
      </c>
      <c r="S30" s="63">
        <f>IF(P30="◎",J30,"")</f>
      </c>
      <c r="T30" s="63">
        <f>IF(P30="◎",O30,"")</f>
      </c>
      <c r="U30" s="5">
        <f>IF($E30=0,"",VLOOKUP($E30,$V$5:$X$13,2))</f>
        <v>1</v>
      </c>
    </row>
    <row r="31" spans="1:21" ht="30" customHeight="1">
      <c r="A31" s="371">
        <f>'随時①-2'!A6</f>
        <v>15</v>
      </c>
      <c r="B31" s="372" t="str">
        <f>'随時①-2'!B6</f>
        <v>３－１－ア</v>
      </c>
      <c r="C31" s="373" t="str">
        <f>'随時①-2'!C6</f>
        <v>学校組織の活性化と教員構成に対応した人材育成</v>
      </c>
      <c r="D31" s="255">
        <v>103</v>
      </c>
      <c r="E31" s="315" t="str">
        <f>'2-2'!E106</f>
        <v>委託料</v>
      </c>
      <c r="F31" s="315" t="str">
        <f>'2-2'!F106</f>
        <v>授業アンケート業務委託</v>
      </c>
      <c r="G31" s="322">
        <f>'2-2'!G106</f>
        <v>50000</v>
      </c>
      <c r="H31" s="323">
        <f>'2-2'!H106</f>
        <v>1</v>
      </c>
      <c r="I31" s="323">
        <f>'2-2'!I106</f>
        <v>1</v>
      </c>
      <c r="J31" s="381">
        <f>'2-2'!J106</f>
        <v>50000</v>
      </c>
      <c r="K31" s="375" t="str">
        <f>'2-2'!K106</f>
        <v>授業アンケート業務委託</v>
      </c>
      <c r="L31" s="225">
        <f>'2-2'!L106</f>
        <v>0</v>
      </c>
      <c r="M31" s="317">
        <f>'2-2'!M106</f>
        <v>1</v>
      </c>
      <c r="N31" s="317">
        <f>'2-2'!N106</f>
        <v>1</v>
      </c>
      <c r="O31" s="310">
        <f>L31*M31*N31</f>
        <v>0</v>
      </c>
      <c r="P31" s="376">
        <f>'2-2'!P106</f>
        <v>0</v>
      </c>
      <c r="Q31" s="377">
        <f>'2-2'!Q106</f>
        <v>0</v>
      </c>
      <c r="R31" s="25">
        <f>IF(AND(ISNA(MATCH($D31,'随時②-2'!$D$4:$D$18,0)),ISNA(MATCH($D31,'随時③-2'!$D$4:$D$18,0))),0,1)</f>
        <v>0</v>
      </c>
      <c r="S31" s="63">
        <f>IF(P31="◎",J31,"")</f>
      </c>
      <c r="T31" s="63">
        <f>IF(P31="◎",O31,"")</f>
      </c>
      <c r="U31" s="5">
        <f>IF($E31=0,"",VLOOKUP($E31,$V$5:$X$13,2))</f>
        <v>6</v>
      </c>
    </row>
    <row r="32" spans="1:20" ht="30" customHeight="1">
      <c r="A32" s="371">
        <f>'2-4'!A4</f>
        <v>1</v>
      </c>
      <c r="B32" s="372" t="str">
        <f>'2-4'!B4</f>
        <v>１－１－ア</v>
      </c>
      <c r="C32" s="373" t="str">
        <f>'2-4'!C4</f>
        <v>情報共有による組織連携の強化</v>
      </c>
      <c r="D32" s="264">
        <v>301</v>
      </c>
      <c r="E32" s="316" t="str">
        <f>IF($R32=1,"",VLOOKUP($D32,'2-4'!$D$4:$L$103,2))</f>
        <v>負担金、補助及び交付金</v>
      </c>
      <c r="F32" s="316" t="str">
        <f>IF($R32=1,"取消し",VLOOKUP($D32,'2-4'!$D$4:$L$103,3))</f>
        <v>各種団体負担金（会費）</v>
      </c>
      <c r="G32" s="225">
        <f>IF($R32=1,,VLOOKUP($D32,'2-4'!$D$4:$L$103,4))</f>
        <v>22500</v>
      </c>
      <c r="H32" s="317">
        <f>IF($R32=1,,VLOOKUP($D32,'2-4'!$D$4:$L$103,5))</f>
        <v>1</v>
      </c>
      <c r="I32" s="317">
        <f>IF($R32=1,,VLOOKUP($D32,'2-4'!$D$4:$L$103,6))</f>
        <v>1</v>
      </c>
      <c r="J32" s="225">
        <f>IF($R32=1,,VLOOKUP($D32,'2-4'!$D$4:$L$103,7))</f>
        <v>22500</v>
      </c>
      <c r="K32" s="340" t="str">
        <f aca="true" t="shared" si="4" ref="K32:K45">F32</f>
        <v>各種団体負担金（会費）</v>
      </c>
      <c r="L32" s="341">
        <f aca="true" t="shared" si="5" ref="L32:L45">G32</f>
        <v>22500</v>
      </c>
      <c r="M32" s="342">
        <f aca="true" t="shared" si="6" ref="M32:M45">H32</f>
        <v>1</v>
      </c>
      <c r="N32" s="342">
        <f aca="true" t="shared" si="7" ref="N32:N45">I32</f>
        <v>1</v>
      </c>
      <c r="O32" s="343">
        <f>L32*M32*N32</f>
        <v>22500</v>
      </c>
      <c r="P32" s="382">
        <f>IF($R32=1,"",VLOOKUP($D32,'2-4'!$D$4:$L$103,8))</f>
        <v>0</v>
      </c>
      <c r="Q32" s="280" t="s">
        <v>254</v>
      </c>
      <c r="R32" s="25">
        <f>IF(AND(ISNA(MATCH($D32,'随時②-2'!$D$4:$D$18,0)),ISNA(MATCH($D32,'随時③-2'!$D$4:$D$18,0))),0,1)</f>
        <v>0</v>
      </c>
      <c r="S32" s="63">
        <f aca="true" t="shared" si="8" ref="S32:S45">IF(P32="◎",J32,"")</f>
      </c>
      <c r="T32" s="63">
        <f aca="true" t="shared" si="9" ref="T32:T45">IF(P32="◎",O32,"")</f>
      </c>
    </row>
    <row r="33" spans="1:20" ht="30" customHeight="1">
      <c r="A33" s="378">
        <f>'2-4'!A5</f>
        <v>5</v>
      </c>
      <c r="B33" s="379" t="str">
        <f>'2-4'!B5</f>
        <v>２－１－イ</v>
      </c>
      <c r="C33" s="380" t="str">
        <f>'2-4'!C5</f>
        <v>各種資格取得の推進</v>
      </c>
      <c r="D33" s="255">
        <v>302</v>
      </c>
      <c r="E33" s="316" t="str">
        <f>IF($R33=1,"",VLOOKUP($D33,'2-4'!$D$4:$L$103,2))</f>
        <v>消耗需用費</v>
      </c>
      <c r="F33" s="316" t="str">
        <f>IF($R33=1,"取消し",VLOOKUP($D33,'2-4'!$D$4:$L$103,3))</f>
        <v>ワイヤレスアンプ</v>
      </c>
      <c r="G33" s="225">
        <f>IF($R33=1,,VLOOKUP($D33,'2-4'!$D$4:$L$103,4))</f>
        <v>0</v>
      </c>
      <c r="H33" s="317">
        <f>IF($R33=1,,VLOOKUP($D33,'2-4'!$D$4:$L$103,5))</f>
        <v>1</v>
      </c>
      <c r="I33" s="317">
        <f>IF($R33=1,,VLOOKUP($D33,'2-4'!$D$4:$L$103,6))</f>
        <v>1</v>
      </c>
      <c r="J33" s="225">
        <f>IF($R33=1,,VLOOKUP($D33,'2-4'!$D$4:$L$103,7))</f>
        <v>0</v>
      </c>
      <c r="K33" s="319" t="str">
        <f t="shared" si="4"/>
        <v>ワイヤレスアンプ</v>
      </c>
      <c r="L33" s="320">
        <v>112978</v>
      </c>
      <c r="M33" s="321">
        <f t="shared" si="6"/>
        <v>1</v>
      </c>
      <c r="N33" s="321">
        <f t="shared" si="7"/>
        <v>1</v>
      </c>
      <c r="O33" s="310">
        <f aca="true" t="shared" si="10" ref="O33:O45">L33*M33*N33</f>
        <v>112978</v>
      </c>
      <c r="P33" s="382">
        <f>IF($R33=1,"",VLOOKUP($D33,'2-4'!$D$4:$L$103,8))</f>
        <v>0</v>
      </c>
      <c r="Q33" s="280">
        <f>IF($R33=1,"",VLOOKUP($D33,'2-4'!$D$4:$L$103,9))</f>
        <v>0</v>
      </c>
      <c r="R33" s="25">
        <f>IF(AND(ISNA(MATCH($D33,'随時②-2'!$D$4:$D$18,0)),ISNA(MATCH($D33,'随時③-2'!$D$4:$D$18,0))),0,1)</f>
        <v>0</v>
      </c>
      <c r="S33" s="63">
        <f t="shared" si="8"/>
      </c>
      <c r="T33" s="63">
        <f t="shared" si="9"/>
      </c>
    </row>
    <row r="34" spans="1:20" ht="30" customHeight="1">
      <c r="A34" s="378">
        <f>'2-4'!A6</f>
        <v>5</v>
      </c>
      <c r="B34" s="379" t="str">
        <f>'2-4'!B6</f>
        <v>２－２－ア</v>
      </c>
      <c r="C34" s="380" t="str">
        <f>'2-4'!C6</f>
        <v>クラブ活動等を通じた地域貢献の推進</v>
      </c>
      <c r="D34" s="255">
        <v>303</v>
      </c>
      <c r="E34" s="316" t="str">
        <f>IF($R34=1,"",VLOOKUP($D34,'2-4'!$D$4:$L$103,2))</f>
        <v>消耗需用費</v>
      </c>
      <c r="F34" s="316" t="str">
        <f>IF($R34=1,"取消し",VLOOKUP($D34,'2-4'!$D$4:$L$103,3))</f>
        <v>硝酸銀</v>
      </c>
      <c r="G34" s="225">
        <f>IF($R34=1,,VLOOKUP($D34,'2-4'!$D$4:$L$103,4))</f>
        <v>0</v>
      </c>
      <c r="H34" s="317">
        <f>IF($R34=1,,VLOOKUP($D34,'2-4'!$D$4:$L$103,5))</f>
        <v>1</v>
      </c>
      <c r="I34" s="317">
        <f>IF($R34=1,,VLOOKUP($D34,'2-4'!$D$4:$L$103,6))</f>
        <v>1</v>
      </c>
      <c r="J34" s="225">
        <f>IF($R34=1,,VLOOKUP($D34,'2-4'!$D$4:$L$103,7))</f>
        <v>0</v>
      </c>
      <c r="K34" s="319" t="str">
        <f t="shared" si="4"/>
        <v>硝酸銀</v>
      </c>
      <c r="L34" s="320">
        <v>33350</v>
      </c>
      <c r="M34" s="321">
        <f t="shared" si="6"/>
        <v>1</v>
      </c>
      <c r="N34" s="321">
        <f t="shared" si="7"/>
        <v>1</v>
      </c>
      <c r="O34" s="310">
        <f t="shared" si="10"/>
        <v>33350</v>
      </c>
      <c r="P34" s="382">
        <f>IF($R34=1,"",VLOOKUP($D34,'2-4'!$D$4:$L$103,8))</f>
        <v>0</v>
      </c>
      <c r="Q34" s="280">
        <f>IF($R34=1,"",VLOOKUP($D34,'2-4'!$D$4:$L$103,9))</f>
        <v>0</v>
      </c>
      <c r="R34" s="25">
        <f>IF(AND(ISNA(MATCH($D34,'随時②-2'!$D$4:$D$18,0)),ISNA(MATCH($D34,'随時③-2'!$D$4:$D$18,0))),0,1)</f>
        <v>0</v>
      </c>
      <c r="S34" s="63">
        <f t="shared" si="8"/>
      </c>
      <c r="T34" s="63">
        <f t="shared" si="9"/>
      </c>
    </row>
    <row r="35" spans="1:20" ht="30" customHeight="1">
      <c r="A35" s="378">
        <f>'2-4'!A7</f>
        <v>4</v>
      </c>
      <c r="B35" s="379" t="str">
        <f>'2-4'!B7</f>
        <v>２－２－イ</v>
      </c>
      <c r="C35" s="380" t="str">
        <f>'2-4'!C7</f>
        <v>広報活動の推進</v>
      </c>
      <c r="D35" s="255">
        <v>304</v>
      </c>
      <c r="E35" s="316" t="str">
        <f>IF($R35=1,"",VLOOKUP($D35,'2-4'!$D$4:$L$103,2))</f>
        <v>委託料</v>
      </c>
      <c r="F35" s="316" t="str">
        <f>IF($R35=1,"取消し",VLOOKUP($D35,'2-4'!$D$4:$L$103,3))</f>
        <v>ホームページ作成業務委託</v>
      </c>
      <c r="G35" s="225">
        <f>IF($R35=1,,VLOOKUP($D35,'2-4'!$D$4:$L$103,4))</f>
        <v>100000</v>
      </c>
      <c r="H35" s="317">
        <f>IF($R35=1,,VLOOKUP($D35,'2-4'!$D$4:$L$103,5))</f>
        <v>1</v>
      </c>
      <c r="I35" s="317">
        <f>IF($R35=1,,VLOOKUP($D35,'2-4'!$D$4:$L$103,6))</f>
        <v>1</v>
      </c>
      <c r="J35" s="225">
        <f>IF($R35=1,,VLOOKUP($D35,'2-4'!$D$4:$L$103,7))</f>
        <v>100000</v>
      </c>
      <c r="K35" s="319" t="str">
        <f t="shared" si="4"/>
        <v>ホームページ作成業務委託</v>
      </c>
      <c r="L35" s="320">
        <f t="shared" si="5"/>
        <v>100000</v>
      </c>
      <c r="M35" s="321">
        <f t="shared" si="6"/>
        <v>1</v>
      </c>
      <c r="N35" s="321">
        <f t="shared" si="7"/>
        <v>1</v>
      </c>
      <c r="O35" s="310">
        <f t="shared" si="10"/>
        <v>100000</v>
      </c>
      <c r="P35" s="382">
        <f>IF($R35=1,"",VLOOKUP($D35,'2-4'!$D$4:$L$103,8))</f>
        <v>0</v>
      </c>
      <c r="Q35" s="280">
        <f>IF($R35=1,"",VLOOKUP($D35,'2-4'!$D$4:$L$103,9))</f>
        <v>0</v>
      </c>
      <c r="R35" s="25">
        <f>IF(AND(ISNA(MATCH($D35,'随時②-2'!$D$4:$D$18,0)),ISNA(MATCH($D35,'随時③-2'!$D$4:$D$18,0))),0,1)</f>
        <v>0</v>
      </c>
      <c r="S35" s="63">
        <f t="shared" si="8"/>
      </c>
      <c r="T35" s="63">
        <f t="shared" si="9"/>
      </c>
    </row>
    <row r="36" spans="1:20" ht="30" customHeight="1">
      <c r="A36" s="378">
        <f>'2-4'!A8</f>
        <v>3</v>
      </c>
      <c r="B36" s="379" t="str">
        <f>'2-4'!B8</f>
        <v>１－１－ア</v>
      </c>
      <c r="C36" s="380" t="str">
        <f>'2-4'!C8</f>
        <v>情報共有による組織連携の強化</v>
      </c>
      <c r="D36" s="255">
        <v>305</v>
      </c>
      <c r="E36" s="316" t="str">
        <f>IF($R36=1,"",VLOOKUP($D36,'2-4'!$D$4:$L$103,2))</f>
        <v>委託料</v>
      </c>
      <c r="F36" s="316" t="str">
        <f>IF($R36=1,"取消し",VLOOKUP($D36,'2-4'!$D$4:$L$103,3))</f>
        <v>授業アンケート（全）</v>
      </c>
      <c r="G36" s="225">
        <f>IF($R36=1,,VLOOKUP($D36,'2-4'!$D$4:$L$103,4))</f>
        <v>46170</v>
      </c>
      <c r="H36" s="317">
        <f>IF($R36=1,,VLOOKUP($D36,'2-4'!$D$4:$L$103,5))</f>
        <v>1</v>
      </c>
      <c r="I36" s="317">
        <f>IF($R36=1,,VLOOKUP($D36,'2-4'!$D$4:$L$103,6))</f>
        <v>1</v>
      </c>
      <c r="J36" s="225">
        <f>IF($R36=1,,VLOOKUP($D36,'2-4'!$D$4:$L$103,7))</f>
        <v>46170</v>
      </c>
      <c r="K36" s="319" t="str">
        <f t="shared" si="4"/>
        <v>授業アンケート（全）</v>
      </c>
      <c r="L36" s="320">
        <f t="shared" si="5"/>
        <v>46170</v>
      </c>
      <c r="M36" s="321">
        <f t="shared" si="6"/>
        <v>1</v>
      </c>
      <c r="N36" s="321">
        <f t="shared" si="7"/>
        <v>1</v>
      </c>
      <c r="O36" s="310">
        <f t="shared" si="10"/>
        <v>46170</v>
      </c>
      <c r="P36" s="382">
        <f>IF($R36=1,"",VLOOKUP($D36,'2-4'!$D$4:$L$103,8))</f>
        <v>0</v>
      </c>
      <c r="Q36" s="280">
        <f>IF($R36=1,"",VLOOKUP($D36,'2-4'!$D$4:$L$103,9))</f>
        <v>0</v>
      </c>
      <c r="R36" s="25">
        <f>IF(AND(ISNA(MATCH($D36,'随時②-2'!$D$4:$D$18,0)),ISNA(MATCH($D36,'随時③-2'!$D$4:$D$18,0))),0,1)</f>
        <v>0</v>
      </c>
      <c r="S36" s="63">
        <f t="shared" si="8"/>
      </c>
      <c r="T36" s="63">
        <f t="shared" si="9"/>
      </c>
    </row>
    <row r="37" spans="1:20" ht="30" customHeight="1">
      <c r="A37" s="378">
        <f>'2-4'!A9</f>
        <v>2</v>
      </c>
      <c r="B37" s="379" t="str">
        <f>'2-4'!B9</f>
        <v>１－３－ア</v>
      </c>
      <c r="C37" s="380" t="str">
        <f>'2-4'!C9</f>
        <v>人権研修の充実</v>
      </c>
      <c r="D37" s="255">
        <v>306</v>
      </c>
      <c r="E37" s="316" t="str">
        <f>IF($R37=1,"",VLOOKUP($D37,'2-4'!$D$4:$L$103,2))</f>
        <v>報償費</v>
      </c>
      <c r="F37" s="316" t="str">
        <f>IF($R37=1,"取消し",VLOOKUP($D37,'2-4'!$D$4:$L$103,3))</f>
        <v>講師謝礼金</v>
      </c>
      <c r="G37" s="225">
        <f>IF($R37=1,,VLOOKUP($D37,'2-4'!$D$4:$L$103,4))</f>
        <v>10000</v>
      </c>
      <c r="H37" s="317">
        <f>IF($R37=1,,VLOOKUP($D37,'2-4'!$D$4:$L$103,5))</f>
        <v>1</v>
      </c>
      <c r="I37" s="317">
        <f>IF($R37=1,,VLOOKUP($D37,'2-4'!$D$4:$L$103,6))</f>
        <v>7</v>
      </c>
      <c r="J37" s="225">
        <f>IF($R37=1,,VLOOKUP($D37,'2-4'!$D$4:$L$103,7))</f>
        <v>70000</v>
      </c>
      <c r="K37" s="319" t="str">
        <f t="shared" si="4"/>
        <v>講師謝礼金</v>
      </c>
      <c r="L37" s="320">
        <v>10000</v>
      </c>
      <c r="M37" s="321">
        <f t="shared" si="6"/>
        <v>1</v>
      </c>
      <c r="N37" s="321">
        <v>7</v>
      </c>
      <c r="O37" s="310">
        <f t="shared" si="10"/>
        <v>70000</v>
      </c>
      <c r="P37" s="382">
        <f>IF($R37=1,"",VLOOKUP($D37,'2-4'!$D$4:$L$103,8))</f>
        <v>0</v>
      </c>
      <c r="Q37" s="280">
        <f>IF($R37=1,"",VLOOKUP($D37,'2-4'!$D$4:$L$103,9))</f>
        <v>0</v>
      </c>
      <c r="R37" s="25">
        <f>IF(AND(ISNA(MATCH($D37,'随時②-2'!$D$4:$D$18,0)),ISNA(MATCH($D37,'随時③-2'!$D$4:$D$18,0))),0,1)</f>
        <v>0</v>
      </c>
      <c r="S37" s="63">
        <f t="shared" si="8"/>
      </c>
      <c r="T37" s="63">
        <f t="shared" si="9"/>
      </c>
    </row>
    <row r="38" spans="1:20" ht="30" customHeight="1">
      <c r="A38" s="378">
        <f>'2-4'!A10</f>
        <v>3</v>
      </c>
      <c r="B38" s="379" t="str">
        <f>'2-4'!B10</f>
        <v>１－１－ア</v>
      </c>
      <c r="C38" s="380" t="str">
        <f>'2-4'!C10</f>
        <v>情報共有による組織連携の強化</v>
      </c>
      <c r="D38" s="255">
        <v>307</v>
      </c>
      <c r="E38" s="316" t="str">
        <f>IF($R38=1,"",VLOOKUP($D38,'2-4'!$D$4:$L$103,2))</f>
        <v>旅費</v>
      </c>
      <c r="F38" s="316" t="str">
        <f>IF($R38=1,"取消し",VLOOKUP($D38,'2-4'!$D$4:$L$103,3))</f>
        <v>全国高等学校長協会全国大会他</v>
      </c>
      <c r="G38" s="225">
        <f>IF($R38=1,,VLOOKUP($D38,'2-4'!$D$4:$L$103,4))</f>
        <v>12980</v>
      </c>
      <c r="H38" s="317">
        <f>IF($R38=1,,VLOOKUP($D38,'2-4'!$D$4:$L$103,5))</f>
        <v>1</v>
      </c>
      <c r="I38" s="317">
        <f>IF($R38=1,,VLOOKUP($D38,'2-4'!$D$4:$L$103,6))</f>
        <v>1</v>
      </c>
      <c r="J38" s="225">
        <f>IF($R38=1,,VLOOKUP($D38,'2-4'!$D$4:$L$103,7))</f>
        <v>12980</v>
      </c>
      <c r="K38" s="319" t="str">
        <f t="shared" si="4"/>
        <v>全国高等学校長協会全国大会他</v>
      </c>
      <c r="L38" s="320">
        <v>12980</v>
      </c>
      <c r="M38" s="321">
        <f t="shared" si="6"/>
        <v>1</v>
      </c>
      <c r="N38" s="321">
        <f t="shared" si="7"/>
        <v>1</v>
      </c>
      <c r="O38" s="310">
        <f t="shared" si="10"/>
        <v>12980</v>
      </c>
      <c r="P38" s="382">
        <f>IF($R38=1,"",VLOOKUP($D38,'2-4'!$D$4:$L$103,8))</f>
        <v>0</v>
      </c>
      <c r="Q38" s="280">
        <f>IF($R38=1,"",VLOOKUP($D38,'2-4'!$D$4:$L$103,9))</f>
        <v>0</v>
      </c>
      <c r="R38" s="25">
        <f>IF(AND(ISNA(MATCH($D38,'随時②-2'!$D$4:$D$18,0)),ISNA(MATCH($D38,'随時③-2'!$D$4:$D$18,0))),0,1)</f>
        <v>0</v>
      </c>
      <c r="S38" s="63">
        <f t="shared" si="8"/>
      </c>
      <c r="T38" s="63">
        <f t="shared" si="9"/>
      </c>
    </row>
    <row r="39" spans="1:20" ht="30" customHeight="1">
      <c r="A39" s="378">
        <f>'2-4'!A13</f>
        <v>5</v>
      </c>
      <c r="B39" s="379" t="str">
        <f>'2-4'!B13</f>
        <v>１－２－ア</v>
      </c>
      <c r="C39" s="380" t="str">
        <f>'2-4'!C13</f>
        <v>基礎学力の育成</v>
      </c>
      <c r="D39" s="255">
        <v>310</v>
      </c>
      <c r="E39" s="316" t="str">
        <f>IF($R39=1,"",VLOOKUP($D39,'2-4'!$D$4:$L$103,2))</f>
        <v>委託料</v>
      </c>
      <c r="F39" s="316" t="str">
        <f>IF($R39=1,"取消し",VLOOKUP($D39,'2-4'!$D$4:$L$103,3))</f>
        <v>授業アンケート（定）</v>
      </c>
      <c r="G39" s="225">
        <f>IF($R39=1,,VLOOKUP($D39,'2-4'!$D$4:$L$103,4))</f>
        <v>12150</v>
      </c>
      <c r="H39" s="317">
        <f>IF($R39=1,,VLOOKUP($D39,'2-4'!$D$4:$L$103,5))</f>
        <v>1</v>
      </c>
      <c r="I39" s="317">
        <f>IF($R39=1,,VLOOKUP($D39,'2-4'!$D$4:$L$103,6))</f>
        <v>1</v>
      </c>
      <c r="J39" s="225">
        <f>IF($R39=1,,VLOOKUP($D39,'2-4'!$D$4:$L$103,7))</f>
        <v>12150</v>
      </c>
      <c r="K39" s="319" t="str">
        <f t="shared" si="4"/>
        <v>授業アンケート（定）</v>
      </c>
      <c r="L39" s="320">
        <f t="shared" si="5"/>
        <v>12150</v>
      </c>
      <c r="M39" s="321">
        <f t="shared" si="6"/>
        <v>1</v>
      </c>
      <c r="N39" s="321">
        <f t="shared" si="7"/>
        <v>1</v>
      </c>
      <c r="O39" s="310">
        <f t="shared" si="10"/>
        <v>12150</v>
      </c>
      <c r="P39" s="382">
        <f>IF($R39=1,"",VLOOKUP($D39,'2-4'!$D$4:$L$103,8))</f>
        <v>0</v>
      </c>
      <c r="Q39" s="280">
        <f>IF($R39=1,"",VLOOKUP($D39,'2-4'!$D$4:$L$103,9))</f>
        <v>0</v>
      </c>
      <c r="R39" s="25">
        <f>IF(AND(ISNA(MATCH($D39,'随時②-2'!$D$4:$D$18,0)),ISNA(MATCH($D39,'随時③-2'!$D$4:$D$18,0))),0,1)</f>
        <v>0</v>
      </c>
      <c r="S39" s="63">
        <f t="shared" si="8"/>
      </c>
      <c r="T39" s="63">
        <f t="shared" si="9"/>
      </c>
    </row>
    <row r="40" spans="1:20" ht="30" customHeight="1">
      <c r="A40" s="378">
        <f>'2-4'!A14</f>
        <v>1</v>
      </c>
      <c r="B40" s="379" t="str">
        <f>'2-4'!B14</f>
        <v>１－３－ア</v>
      </c>
      <c r="C40" s="380" t="str">
        <f>'2-4'!C14</f>
        <v>生徒の育成</v>
      </c>
      <c r="D40" s="255">
        <v>311</v>
      </c>
      <c r="E40" s="316" t="str">
        <f>IF($R40=1,"",VLOOKUP($D40,'2-4'!$D$4:$L$103,2))</f>
        <v>報償費</v>
      </c>
      <c r="F40" s="316" t="str">
        <f>IF($R40=1,"取消し",VLOOKUP($D40,'2-4'!$D$4:$L$103,3))</f>
        <v>職業体験　講師謝礼金</v>
      </c>
      <c r="G40" s="225">
        <f>IF($R40=1,,VLOOKUP($D40,'2-4'!$D$4:$L$103,4))</f>
        <v>5000</v>
      </c>
      <c r="H40" s="317">
        <f>IF($R40=1,,VLOOKUP($D40,'2-4'!$D$4:$L$103,5))</f>
        <v>2</v>
      </c>
      <c r="I40" s="317">
        <f>IF($R40=1,,VLOOKUP($D40,'2-4'!$D$4:$L$103,6))</f>
        <v>23</v>
      </c>
      <c r="J40" s="225">
        <f>IF($R40=1,,VLOOKUP($D40,'2-4'!$D$4:$L$103,7))</f>
        <v>230000</v>
      </c>
      <c r="K40" s="319" t="str">
        <f t="shared" si="4"/>
        <v>職業体験　講師謝礼金</v>
      </c>
      <c r="L40" s="320">
        <f t="shared" si="5"/>
        <v>5000</v>
      </c>
      <c r="M40" s="321">
        <f t="shared" si="6"/>
        <v>2</v>
      </c>
      <c r="N40" s="321">
        <f t="shared" si="7"/>
        <v>23</v>
      </c>
      <c r="O40" s="310">
        <f t="shared" si="10"/>
        <v>230000</v>
      </c>
      <c r="P40" s="382">
        <f>IF($R40=1,"",VLOOKUP($D40,'2-4'!$D$4:$L$103,8))</f>
        <v>0</v>
      </c>
      <c r="Q40" s="280">
        <f>IF($R40=1,"",VLOOKUP($D40,'2-4'!$D$4:$L$103,9))</f>
        <v>0</v>
      </c>
      <c r="R40" s="25">
        <f>IF(AND(ISNA(MATCH($D40,'随時②-2'!$D$4:$D$18,0)),ISNA(MATCH($D40,'随時③-2'!$D$4:$D$18,0))),0,1)</f>
        <v>0</v>
      </c>
      <c r="S40" s="63">
        <f t="shared" si="8"/>
      </c>
      <c r="T40" s="63">
        <f t="shared" si="9"/>
      </c>
    </row>
    <row r="41" spans="1:20" ht="30" customHeight="1">
      <c r="A41" s="378">
        <f>'2-4'!A15</f>
        <v>2</v>
      </c>
      <c r="B41" s="379" t="str">
        <f>'2-4'!B15</f>
        <v>２－２－ア</v>
      </c>
      <c r="C41" s="380" t="str">
        <f>'2-4'!C15</f>
        <v>生徒の自己有用感醸成</v>
      </c>
      <c r="D41" s="255">
        <v>312</v>
      </c>
      <c r="E41" s="316" t="str">
        <f>IF($R41=1,"",VLOOKUP($D41,'2-4'!$D$4:$L$103,2))</f>
        <v>旅費</v>
      </c>
      <c r="F41" s="316" t="str">
        <f>IF($R41=1,"取消し",VLOOKUP($D41,'2-4'!$D$4:$L$103,3))</f>
        <v>復興支援プロジェクト（東北、熊本）</v>
      </c>
      <c r="G41" s="225">
        <f>IF($R41=1,,VLOOKUP($D41,'2-4'!$D$4:$L$103,4))</f>
        <v>65920</v>
      </c>
      <c r="H41" s="317">
        <f>IF($R41=1,,VLOOKUP($D41,'2-4'!$D$4:$L$103,5))</f>
        <v>1</v>
      </c>
      <c r="I41" s="317">
        <f>IF($R41=1,,VLOOKUP($D41,'2-4'!$D$4:$L$103,6))</f>
        <v>2</v>
      </c>
      <c r="J41" s="225">
        <f>IF($R41=1,,VLOOKUP($D41,'2-4'!$D$4:$L$103,7))</f>
        <v>131840</v>
      </c>
      <c r="K41" s="319" t="str">
        <f t="shared" si="4"/>
        <v>復興支援プロジェクト（東北、熊本）</v>
      </c>
      <c r="L41" s="320">
        <f t="shared" si="5"/>
        <v>65920</v>
      </c>
      <c r="M41" s="321">
        <f t="shared" si="6"/>
        <v>1</v>
      </c>
      <c r="N41" s="321">
        <f t="shared" si="7"/>
        <v>2</v>
      </c>
      <c r="O41" s="310">
        <f t="shared" si="10"/>
        <v>131840</v>
      </c>
      <c r="P41" s="382">
        <f>IF($R41=1,"",VLOOKUP($D41,'2-4'!$D$4:$L$103,8))</f>
        <v>0</v>
      </c>
      <c r="Q41" s="280">
        <f>IF($R41=1,"",VLOOKUP($D41,'2-4'!$D$4:$L$103,9))</f>
        <v>0</v>
      </c>
      <c r="R41" s="25">
        <f>IF(AND(ISNA(MATCH($D41,'随時②-2'!$D$4:$D$18,0)),ISNA(MATCH($D41,'随時③-2'!$D$4:$D$18,0))),0,1)</f>
        <v>0</v>
      </c>
      <c r="S41" s="63">
        <f t="shared" si="8"/>
      </c>
      <c r="T41" s="63">
        <f t="shared" si="9"/>
      </c>
    </row>
    <row r="42" spans="1:20" ht="30" customHeight="1">
      <c r="A42" s="378">
        <f>'2-4'!A16</f>
        <v>7</v>
      </c>
      <c r="B42" s="379" t="str">
        <f>'2-4'!B16</f>
        <v>４－１</v>
      </c>
      <c r="C42" s="380" t="str">
        <f>'2-4'!C16</f>
        <v>教員の人材育成</v>
      </c>
      <c r="D42" s="255">
        <v>313</v>
      </c>
      <c r="E42" s="316" t="str">
        <f>IF($R42=1,"",VLOOKUP($D42,'2-4'!$D$4:$L$103,2))</f>
        <v>負担金、補助及び交付金</v>
      </c>
      <c r="F42" s="316" t="str">
        <f>IF($R42=1,"取消し",VLOOKUP($D42,'2-4'!$D$4:$L$103,3))</f>
        <v>各種団体負担金（会費）</v>
      </c>
      <c r="G42" s="225">
        <f>IF($R42=1,,VLOOKUP($D42,'2-4'!$D$4:$L$103,4))</f>
        <v>16000</v>
      </c>
      <c r="H42" s="317">
        <f>IF($R42=1,,VLOOKUP($D42,'2-4'!$D$4:$L$103,5))</f>
        <v>1</v>
      </c>
      <c r="I42" s="317">
        <f>IF($R42=1,,VLOOKUP($D42,'2-4'!$D$4:$L$103,6))</f>
        <v>1</v>
      </c>
      <c r="J42" s="225">
        <f>IF($R42=1,,VLOOKUP($D42,'2-4'!$D$4:$L$103,7))</f>
        <v>16000</v>
      </c>
      <c r="K42" s="319" t="str">
        <f t="shared" si="4"/>
        <v>各種団体負担金（会費）</v>
      </c>
      <c r="L42" s="320">
        <f t="shared" si="5"/>
        <v>16000</v>
      </c>
      <c r="M42" s="321">
        <f t="shared" si="6"/>
        <v>1</v>
      </c>
      <c r="N42" s="321">
        <f t="shared" si="7"/>
        <v>1</v>
      </c>
      <c r="O42" s="310">
        <f t="shared" si="10"/>
        <v>16000</v>
      </c>
      <c r="P42" s="382">
        <f>IF($R42=1,"",VLOOKUP($D42,'2-4'!$D$4:$L$103,8))</f>
        <v>0</v>
      </c>
      <c r="Q42" s="280">
        <f>IF($R42=1,"",VLOOKUP($D42,'2-4'!$D$4:$L$103,9))</f>
        <v>0</v>
      </c>
      <c r="R42" s="25">
        <f>IF(AND(ISNA(MATCH($D42,'随時②-2'!$D$4:$D$18,0)),ISNA(MATCH($D42,'随時③-2'!$D$4:$D$18,0))),0,1)</f>
        <v>0</v>
      </c>
      <c r="S42" s="63">
        <f t="shared" si="8"/>
      </c>
      <c r="T42" s="63">
        <f t="shared" si="9"/>
      </c>
    </row>
    <row r="43" spans="1:20" ht="30" customHeight="1">
      <c r="A43" s="378">
        <f>'2-4'!A17</f>
        <v>6</v>
      </c>
      <c r="B43" s="379" t="str">
        <f>'2-4'!B17</f>
        <v>１－３－ア</v>
      </c>
      <c r="C43" s="380" t="str">
        <f>'2-4'!C17</f>
        <v>生徒の育成</v>
      </c>
      <c r="D43" s="255">
        <v>314</v>
      </c>
      <c r="E43" s="316" t="str">
        <f>IF($R43=1,"",VLOOKUP($D43,'2-4'!$D$4:$L$103,2))</f>
        <v>使用料及び賃借料</v>
      </c>
      <c r="F43" s="316" t="str">
        <f>IF($R43=1,"取消し",VLOOKUP($D43,'2-4'!$D$4:$L$103,3))</f>
        <v>職業体験施設借上げ</v>
      </c>
      <c r="G43" s="225">
        <f>IF($R43=1,,VLOOKUP($D43,'2-4'!$D$4:$L$103,4))</f>
        <v>32000</v>
      </c>
      <c r="H43" s="317">
        <f>IF($R43=1,,VLOOKUP($D43,'2-4'!$D$4:$L$103,5))</f>
        <v>1</v>
      </c>
      <c r="I43" s="317">
        <f>IF($R43=1,,VLOOKUP($D43,'2-4'!$D$4:$L$103,6))</f>
        <v>1</v>
      </c>
      <c r="J43" s="225">
        <f>IF($R43=1,,VLOOKUP($D43,'2-4'!$D$4:$L$103,7))</f>
        <v>32000</v>
      </c>
      <c r="K43" s="319" t="str">
        <f t="shared" si="4"/>
        <v>職業体験施設借上げ</v>
      </c>
      <c r="L43" s="320">
        <f t="shared" si="5"/>
        <v>32000</v>
      </c>
      <c r="M43" s="321">
        <f t="shared" si="6"/>
        <v>1</v>
      </c>
      <c r="N43" s="321">
        <f t="shared" si="7"/>
        <v>1</v>
      </c>
      <c r="O43" s="310">
        <f t="shared" si="10"/>
        <v>32000</v>
      </c>
      <c r="P43" s="382">
        <f>IF($R43=1,"",VLOOKUP($D43,'2-4'!$D$4:$L$103,8))</f>
        <v>0</v>
      </c>
      <c r="Q43" s="280"/>
      <c r="R43" s="25">
        <f>IF(AND(ISNA(MATCH($D43,'随時②-2'!$D$4:$D$18,0)),ISNA(MATCH($D43,'随時③-2'!$D$4:$D$18,0))),0,1)</f>
        <v>0</v>
      </c>
      <c r="S43" s="63">
        <f t="shared" si="8"/>
      </c>
      <c r="T43" s="63">
        <f t="shared" si="9"/>
      </c>
    </row>
    <row r="44" spans="1:20" ht="30" customHeight="1">
      <c r="A44" s="378">
        <f>'2-4'!A18</f>
        <v>3</v>
      </c>
      <c r="B44" s="379" t="str">
        <f>'2-4'!B18</f>
        <v>１－３－ア</v>
      </c>
      <c r="C44" s="380" t="str">
        <f>'2-4'!C18</f>
        <v>生徒の育成</v>
      </c>
      <c r="D44" s="255">
        <v>315</v>
      </c>
      <c r="E44" s="316" t="str">
        <f>IF($R44=1,"",VLOOKUP($D44,'2-4'!$D$4:$L$103,2))</f>
        <v>消耗需用費</v>
      </c>
      <c r="F44" s="316" t="str">
        <f>IF($R44=1,"取消し",VLOOKUP($D44,'2-4'!$D$4:$L$103,3))</f>
        <v>職業体験（収納ｹｰｽ、賞状）　</v>
      </c>
      <c r="G44" s="225">
        <f>IF($R44=1,,VLOOKUP($D44,'2-4'!$D$4:$L$103,4))</f>
        <v>13672</v>
      </c>
      <c r="H44" s="317">
        <f>IF($R44=1,,VLOOKUP($D44,'2-4'!$D$4:$L$103,5))</f>
        <v>1</v>
      </c>
      <c r="I44" s="317">
        <f>IF($R44=1,,VLOOKUP($D44,'2-4'!$D$4:$L$103,6))</f>
        <v>1</v>
      </c>
      <c r="J44" s="225">
        <f>IF($R44=1,,VLOOKUP($D44,'2-4'!$D$4:$L$103,7))</f>
        <v>13672</v>
      </c>
      <c r="K44" s="319" t="str">
        <f t="shared" si="4"/>
        <v>職業体験（収納ｹｰｽ、賞状）　</v>
      </c>
      <c r="L44" s="320">
        <f t="shared" si="5"/>
        <v>13672</v>
      </c>
      <c r="M44" s="321">
        <f t="shared" si="6"/>
        <v>1</v>
      </c>
      <c r="N44" s="321">
        <f t="shared" si="7"/>
        <v>1</v>
      </c>
      <c r="O44" s="310">
        <f t="shared" si="10"/>
        <v>13672</v>
      </c>
      <c r="P44" s="382">
        <f>IF($R44=1,"",VLOOKUP($D44,'2-4'!$D$4:$L$103,8))</f>
        <v>0</v>
      </c>
      <c r="Q44" s="280">
        <f>IF($R44=1,"",VLOOKUP($D44,'2-4'!$D$4:$L$103,9))</f>
        <v>0</v>
      </c>
      <c r="R44" s="25">
        <f>IF(AND(ISNA(MATCH($D44,'随時②-2'!$D$4:$D$18,0)),ISNA(MATCH($D44,'随時③-2'!$D$4:$D$18,0))),0,1)</f>
        <v>0</v>
      </c>
      <c r="S44" s="63">
        <f t="shared" si="8"/>
      </c>
      <c r="T44" s="63">
        <f t="shared" si="9"/>
      </c>
    </row>
    <row r="45" spans="1:20" ht="30" customHeight="1" thickBot="1">
      <c r="A45" s="378">
        <f>'2-4'!A19</f>
        <v>4</v>
      </c>
      <c r="B45" s="379" t="str">
        <f>'2-4'!B19</f>
        <v>３－２－イ</v>
      </c>
      <c r="C45" s="380" t="str">
        <f>'2-4'!C19</f>
        <v>教育活動の情報発信</v>
      </c>
      <c r="D45" s="255">
        <v>316</v>
      </c>
      <c r="E45" s="316" t="str">
        <f>IF($R45=1,"",VLOOKUP($D45,'2-4'!$D$4:$L$103,2))</f>
        <v>役務費</v>
      </c>
      <c r="F45" s="316" t="str">
        <f>IF($R45=1,"取消し",VLOOKUP($D45,'2-4'!$D$4:$L$103,3))</f>
        <v>中学生体験入学　傷害保険金</v>
      </c>
      <c r="G45" s="225">
        <f>IF($R45=1,,VLOOKUP($D45,'2-4'!$D$4:$L$103,4))</f>
        <v>1050</v>
      </c>
      <c r="H45" s="317">
        <f>IF($R45=1,,VLOOKUP($D45,'2-4'!$D$4:$L$103,5))</f>
        <v>1</v>
      </c>
      <c r="I45" s="317">
        <f>IF($R45=1,,VLOOKUP($D45,'2-4'!$D$4:$L$103,6))</f>
        <v>1</v>
      </c>
      <c r="J45" s="225">
        <f>IF($R45=1,,VLOOKUP($D45,'2-4'!$D$4:$L$103,7))</f>
        <v>1050</v>
      </c>
      <c r="K45" s="319" t="str">
        <f t="shared" si="4"/>
        <v>中学生体験入学　傷害保険金</v>
      </c>
      <c r="L45" s="320">
        <f t="shared" si="5"/>
        <v>1050</v>
      </c>
      <c r="M45" s="321">
        <f t="shared" si="6"/>
        <v>1</v>
      </c>
      <c r="N45" s="321">
        <f t="shared" si="7"/>
        <v>1</v>
      </c>
      <c r="O45" s="310">
        <f t="shared" si="10"/>
        <v>1050</v>
      </c>
      <c r="P45" s="382">
        <f>IF($R45=1,"",VLOOKUP($D45,'2-4'!$D$4:$L$103,8))</f>
        <v>0</v>
      </c>
      <c r="Q45" s="280">
        <f>IF($R45=1,"",VLOOKUP($D45,'2-4'!$D$4:$L$103,9))</f>
        <v>0</v>
      </c>
      <c r="R45" s="25">
        <f>IF(AND(ISNA(MATCH($D45,'随時②-2'!$D$4:$D$18,0)),ISNA(MATCH($D45,'随時③-2'!$D$4:$D$18,0))),0,1)</f>
        <v>0</v>
      </c>
      <c r="S45" s="63">
        <f t="shared" si="8"/>
      </c>
      <c r="T45" s="63">
        <f t="shared" si="9"/>
      </c>
    </row>
    <row r="46" spans="1:17" ht="13.5">
      <c r="A46" s="51"/>
      <c r="B46" s="51"/>
      <c r="C46" s="51"/>
      <c r="D46" s="73"/>
      <c r="E46" s="64"/>
      <c r="F46" s="64"/>
      <c r="G46" s="49"/>
      <c r="H46" s="65"/>
      <c r="I46" s="65"/>
      <c r="J46" s="52">
        <f>G46*H46*I46</f>
        <v>0</v>
      </c>
      <c r="K46" s="64"/>
      <c r="L46" s="36"/>
      <c r="M46" s="68"/>
      <c r="N46" s="68"/>
      <c r="O46" s="36"/>
      <c r="P46" s="37"/>
      <c r="Q46" s="69"/>
    </row>
    <row r="47" spans="6:10" ht="24" customHeight="1" thickBot="1">
      <c r="F47" s="28"/>
      <c r="G47" s="28"/>
      <c r="I47" s="561" t="s">
        <v>15</v>
      </c>
      <c r="J47" s="561"/>
    </row>
    <row r="48" spans="4:15" ht="24" customHeight="1" thickBot="1">
      <c r="D48" s="5"/>
      <c r="F48" s="24"/>
      <c r="G48" s="24"/>
      <c r="I48" s="557" t="s">
        <v>96</v>
      </c>
      <c r="J48" s="558"/>
      <c r="K48" s="38" t="s">
        <v>191</v>
      </c>
      <c r="L48" s="562" t="s">
        <v>176</v>
      </c>
      <c r="M48" s="563"/>
      <c r="N48" s="564" t="s">
        <v>192</v>
      </c>
      <c r="O48" s="565"/>
    </row>
    <row r="49" spans="4:15" ht="14.25" thickTop="1">
      <c r="D49" s="5"/>
      <c r="I49" s="559" t="s">
        <v>85</v>
      </c>
      <c r="J49" s="560"/>
      <c r="K49" s="349">
        <f aca="true" t="shared" si="11" ref="K49:K57">SUMIF($E$4:$E$45,$I49,$O$4:$O$45)</f>
        <v>330000</v>
      </c>
      <c r="L49" s="548">
        <f aca="true" t="shared" si="12" ref="L49:L56">SUMIF($E$4:$E$45,$I49,$T$4:$T$45)</f>
        <v>0</v>
      </c>
      <c r="M49" s="549">
        <f aca="true" t="shared" si="13" ref="M49:M57">SUMIF($E$4:$E$45,$I49,$O$4:$O$45)</f>
        <v>330000</v>
      </c>
      <c r="N49" s="550">
        <f>K49-L49</f>
        <v>330000</v>
      </c>
      <c r="O49" s="551"/>
    </row>
    <row r="50" spans="4:15" ht="13.5">
      <c r="D50" s="5"/>
      <c r="I50" s="532" t="s">
        <v>86</v>
      </c>
      <c r="J50" s="533"/>
      <c r="K50" s="352">
        <f t="shared" si="11"/>
        <v>396776</v>
      </c>
      <c r="L50" s="534">
        <f t="shared" si="12"/>
        <v>0</v>
      </c>
      <c r="M50" s="535">
        <f t="shared" si="13"/>
        <v>396776</v>
      </c>
      <c r="N50" s="536">
        <f aca="true" t="shared" si="14" ref="N50:N57">K50-L50</f>
        <v>396776</v>
      </c>
      <c r="O50" s="537"/>
    </row>
    <row r="51" spans="4:15" ht="13.5">
      <c r="D51" s="5"/>
      <c r="I51" s="532" t="s">
        <v>125</v>
      </c>
      <c r="J51" s="533"/>
      <c r="K51" s="348">
        <f t="shared" si="11"/>
        <v>606715</v>
      </c>
      <c r="L51" s="534">
        <f t="shared" si="12"/>
        <v>0</v>
      </c>
      <c r="M51" s="535">
        <f t="shared" si="13"/>
        <v>606715</v>
      </c>
      <c r="N51" s="536">
        <f t="shared" si="14"/>
        <v>606715</v>
      </c>
      <c r="O51" s="537"/>
    </row>
    <row r="52" spans="4:15" ht="13.5">
      <c r="D52" s="5"/>
      <c r="I52" s="532" t="s">
        <v>126</v>
      </c>
      <c r="J52" s="533"/>
      <c r="K52" s="348">
        <f t="shared" si="11"/>
        <v>0</v>
      </c>
      <c r="L52" s="534">
        <f t="shared" si="12"/>
        <v>0</v>
      </c>
      <c r="M52" s="535">
        <f t="shared" si="13"/>
        <v>0</v>
      </c>
      <c r="N52" s="536">
        <f t="shared" si="14"/>
        <v>0</v>
      </c>
      <c r="O52" s="537"/>
    </row>
    <row r="53" spans="4:15" ht="13.5">
      <c r="D53" s="5"/>
      <c r="I53" s="532" t="s">
        <v>87</v>
      </c>
      <c r="J53" s="533"/>
      <c r="K53" s="348">
        <f t="shared" si="11"/>
        <v>1050</v>
      </c>
      <c r="L53" s="534">
        <f t="shared" si="12"/>
        <v>0</v>
      </c>
      <c r="M53" s="535">
        <f t="shared" si="13"/>
        <v>1050</v>
      </c>
      <c r="N53" s="536">
        <f t="shared" si="14"/>
        <v>1050</v>
      </c>
      <c r="O53" s="537"/>
    </row>
    <row r="54" spans="4:15" ht="13.5">
      <c r="D54" s="5"/>
      <c r="I54" s="532" t="s">
        <v>88</v>
      </c>
      <c r="J54" s="533"/>
      <c r="K54" s="348">
        <f t="shared" si="11"/>
        <v>158320</v>
      </c>
      <c r="L54" s="534">
        <f t="shared" si="12"/>
        <v>0</v>
      </c>
      <c r="M54" s="535">
        <f t="shared" si="13"/>
        <v>158320</v>
      </c>
      <c r="N54" s="536">
        <f t="shared" si="14"/>
        <v>158320</v>
      </c>
      <c r="O54" s="537"/>
    </row>
    <row r="55" spans="4:15" ht="13.5">
      <c r="D55" s="5"/>
      <c r="I55" s="532" t="s">
        <v>89</v>
      </c>
      <c r="J55" s="533"/>
      <c r="K55" s="348">
        <f t="shared" si="11"/>
        <v>32000</v>
      </c>
      <c r="L55" s="534">
        <f t="shared" si="12"/>
        <v>0</v>
      </c>
      <c r="M55" s="535">
        <f t="shared" si="13"/>
        <v>32000</v>
      </c>
      <c r="N55" s="536">
        <f t="shared" si="14"/>
        <v>32000</v>
      </c>
      <c r="O55" s="537"/>
    </row>
    <row r="56" spans="4:15" ht="13.5">
      <c r="D56" s="5"/>
      <c r="I56" s="532" t="s">
        <v>90</v>
      </c>
      <c r="J56" s="533"/>
      <c r="K56" s="348">
        <f t="shared" si="11"/>
        <v>0</v>
      </c>
      <c r="L56" s="534">
        <f t="shared" si="12"/>
        <v>0</v>
      </c>
      <c r="M56" s="535">
        <f t="shared" si="13"/>
        <v>0</v>
      </c>
      <c r="N56" s="536">
        <f t="shared" si="14"/>
        <v>0</v>
      </c>
      <c r="O56" s="537"/>
    </row>
    <row r="57" spans="4:15" ht="14.25" thickBot="1">
      <c r="D57" s="5"/>
      <c r="I57" s="538" t="s">
        <v>138</v>
      </c>
      <c r="J57" s="539"/>
      <c r="K57" s="348">
        <f t="shared" si="11"/>
        <v>223610</v>
      </c>
      <c r="L57" s="546">
        <f>SUMIF($E$4:$E$45,$I57,$T$4:$T$45)+'3-3'!F38</f>
        <v>11000</v>
      </c>
      <c r="M57" s="547">
        <f t="shared" si="13"/>
        <v>223610</v>
      </c>
      <c r="N57" s="530">
        <f t="shared" si="14"/>
        <v>212610</v>
      </c>
      <c r="O57" s="531"/>
    </row>
    <row r="58" spans="4:15" ht="15" thickBot="1" thickTop="1">
      <c r="D58" s="5"/>
      <c r="I58" s="540" t="s">
        <v>15</v>
      </c>
      <c r="J58" s="541"/>
      <c r="K58" s="355">
        <f>SUM(K49:K57)</f>
        <v>1748471</v>
      </c>
      <c r="L58" s="542">
        <f>SUM(L49:L57)</f>
        <v>11000</v>
      </c>
      <c r="M58" s="543"/>
      <c r="N58" s="544">
        <f>SUM(N49:N57)</f>
        <v>1737471</v>
      </c>
      <c r="O58" s="545"/>
    </row>
  </sheetData>
  <sheetProtection formatCells="0" selectLockedCells="1"/>
  <mergeCells count="36">
    <mergeCell ref="K2:O2"/>
    <mergeCell ref="F2:J2"/>
    <mergeCell ref="I48:J48"/>
    <mergeCell ref="I49:J49"/>
    <mergeCell ref="L50:M50"/>
    <mergeCell ref="N50:O50"/>
    <mergeCell ref="I47:J47"/>
    <mergeCell ref="L48:M48"/>
    <mergeCell ref="N48:O48"/>
    <mergeCell ref="I50:J50"/>
    <mergeCell ref="I51:J51"/>
    <mergeCell ref="L52:M52"/>
    <mergeCell ref="N52:O52"/>
    <mergeCell ref="L49:M49"/>
    <mergeCell ref="N49:O49"/>
    <mergeCell ref="I52:J52"/>
    <mergeCell ref="L57:M57"/>
    <mergeCell ref="I53:J53"/>
    <mergeCell ref="L54:M54"/>
    <mergeCell ref="N54:O54"/>
    <mergeCell ref="L51:M51"/>
    <mergeCell ref="N51:O51"/>
    <mergeCell ref="L55:M55"/>
    <mergeCell ref="N55:O55"/>
    <mergeCell ref="I54:J54"/>
    <mergeCell ref="I55:J55"/>
    <mergeCell ref="N57:O57"/>
    <mergeCell ref="I56:J56"/>
    <mergeCell ref="L53:M53"/>
    <mergeCell ref="N53:O53"/>
    <mergeCell ref="I57:J57"/>
    <mergeCell ref="I58:J58"/>
    <mergeCell ref="L58:M58"/>
    <mergeCell ref="N58:O58"/>
    <mergeCell ref="L56:M56"/>
    <mergeCell ref="N56:O56"/>
  </mergeCells>
  <conditionalFormatting sqref="B2:E2 J46 J4:J31">
    <cfRule type="cellIs" priority="32" dxfId="28" operator="equal" stopIfTrue="1">
      <formula>0</formula>
    </cfRule>
  </conditionalFormatting>
  <conditionalFormatting sqref="O4:O31 K32:O46">
    <cfRule type="cellIs" priority="30" dxfId="16" operator="notEqual" stopIfTrue="1">
      <formula>F4</formula>
    </cfRule>
  </conditionalFormatting>
  <dataValidations count="2">
    <dataValidation type="list" allowBlank="1" showInputMessage="1" showErrorMessage="1" sqref="E46 I49:I57">
      <formula1>"報償費,旅費,消耗需用費,維持需用費,役務費,委託料,使用料及び賃借料,備品購入費,負担金、補助及び交付金"</formula1>
    </dataValidation>
    <dataValidation type="list" allowBlank="1" showInputMessage="1" showErrorMessage="1" sqref="P4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sheetPr codeName="Sheet25">
    <tabColor rgb="FFFF66CC"/>
    <pageSetUpPr fitToPage="1"/>
  </sheetPr>
  <dimension ref="A1:F39"/>
  <sheetViews>
    <sheetView showZeros="0" tabSelected="1" view="pageBreakPreview" zoomScaleSheetLayoutView="100" zoomScalePageLayoutView="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265</v>
      </c>
      <c r="B1" s="566"/>
      <c r="C1" s="566"/>
      <c r="D1" s="566"/>
      <c r="E1" s="566"/>
      <c r="F1" s="566"/>
    </row>
    <row r="2" spans="1:6" ht="15" customHeight="1" thickBot="1">
      <c r="A2" s="8"/>
      <c r="B2" s="7" t="s">
        <v>244</v>
      </c>
      <c r="C2" s="87"/>
      <c r="E2" s="72" t="s">
        <v>220</v>
      </c>
      <c r="F2" s="185">
        <f>SUM(E4:E35)</f>
        <v>210610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10">
        <f>IF('2-3'!H11="",'2-3'!E11,'2-3'!H11)</f>
        <v>8000</v>
      </c>
      <c r="F5" s="83">
        <f>IF('2-3'!I11="",'2-3'!G11,'2-3'!I11)</f>
      </c>
    </row>
    <row r="6" spans="1:6" ht="15" customHeight="1">
      <c r="A6" s="104">
        <v>13</v>
      </c>
      <c r="B6" s="127" t="str">
        <f>IF('1-3'!B16="","",'1-3'!B16)</f>
        <v>全国</v>
      </c>
      <c r="C6" s="127" t="str">
        <f>IF('1-3'!C16="","",'1-3'!C16)</f>
        <v>校長</v>
      </c>
      <c r="D6" s="143" t="str">
        <f>IF('1-3'!D16="","",'1-3'!D16)</f>
        <v>全国工業高等学校長協会</v>
      </c>
      <c r="E6" s="210">
        <f>IF('2-3'!H17="",'2-3'!E17,'2-3'!H17)</f>
        <v>31680</v>
      </c>
      <c r="F6" s="83">
        <f>IF('2-3'!I17="",'2-3'!G17,'2-3'!I17)</f>
      </c>
    </row>
    <row r="7" spans="1:6" ht="15" customHeight="1">
      <c r="A7" s="104">
        <v>21</v>
      </c>
      <c r="B7" s="127" t="str">
        <f>IF('1-3'!B24="","",'1-3'!B24)</f>
        <v>全国</v>
      </c>
      <c r="C7" s="138" t="str">
        <f>IF('1-3'!C24="","",'1-3'!C24)</f>
        <v>教頭</v>
      </c>
      <c r="D7" s="141" t="str">
        <f>IF('1-3'!D24="","",'1-3'!D24)</f>
        <v>全国高等学校教頭・副校長会</v>
      </c>
      <c r="E7" s="212">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10">
        <f>IF('2-3'!H26="",'2-3'!E26,'2-3'!H26)</f>
        <v>9000</v>
      </c>
      <c r="F8" s="83">
        <f>IF('2-3'!I26="",'2-3'!G26,'2-3'!I26)</f>
      </c>
    </row>
    <row r="9" spans="1:6" ht="15" customHeight="1">
      <c r="A9" s="104">
        <v>28</v>
      </c>
      <c r="B9" s="127" t="str">
        <f>IF('1-3'!B31="","",'1-3'!B31)</f>
        <v>全国</v>
      </c>
      <c r="C9" s="138" t="str">
        <f>IF('1-3'!C31="","",'1-3'!C31)</f>
        <v>事務長</v>
      </c>
      <c r="D9" s="141" t="str">
        <f>IF('1-3'!D31="","",'1-3'!D31)</f>
        <v>全国公立学校事務長会</v>
      </c>
      <c r="E9" s="212">
        <f>IF('2-3'!H32="",'2-3'!E32,'2-3'!H32)</f>
        <v>3000</v>
      </c>
      <c r="F9" s="140" t="str">
        <f>IF('2-3'!I32="",'2-3'!G32,'2-3'!I32)</f>
        <v>◎</v>
      </c>
    </row>
    <row r="10" spans="1:6" ht="15" customHeight="1">
      <c r="A10" s="104">
        <v>43</v>
      </c>
      <c r="B10" s="127" t="str">
        <f>IF('1-3'!B46="","",'1-3'!B46)</f>
        <v>全国</v>
      </c>
      <c r="C10" s="127">
        <f>IF('1-3'!C46="","",'1-3'!C46)</f>
      </c>
      <c r="D10" s="143" t="str">
        <f>IF('1-3'!D46="","",'1-3'!D46)</f>
        <v>日本工業化学教育研究会</v>
      </c>
      <c r="E10" s="210">
        <f>IF('2-3'!H47="",'2-3'!E47,'2-3'!H47)</f>
        <v>5000</v>
      </c>
      <c r="F10" s="83">
        <f>IF('2-3'!I47="",'2-3'!G47,'2-3'!I47)</f>
      </c>
    </row>
    <row r="11" spans="1:6" ht="15" customHeight="1" thickBot="1">
      <c r="A11" s="108">
        <v>45</v>
      </c>
      <c r="B11" s="129" t="str">
        <f>IF('1-3'!B48="","",'1-3'!B48)</f>
        <v>全国</v>
      </c>
      <c r="C11" s="129">
        <f>IF('1-3'!C48="","",'1-3'!C48)</f>
      </c>
      <c r="D11" s="144" t="str">
        <f>IF('1-3'!D48="","",'1-3'!D48)</f>
        <v>日本教育会</v>
      </c>
      <c r="E11" s="214">
        <f>IF('2-3'!H49="",'2-3'!E49,'2-3'!H49)</f>
        <v>3600</v>
      </c>
      <c r="F11" s="85">
        <f>IF('2-3'!I49="",'2-3'!G49,'2-3'!I49)</f>
      </c>
    </row>
    <row r="12" spans="1:6" ht="15" customHeight="1">
      <c r="A12" s="102">
        <v>46</v>
      </c>
      <c r="B12" s="172" t="str">
        <f>IF('1-3'!B49="","",'1-3'!B49)</f>
        <v>近畿・西日本</v>
      </c>
      <c r="C12" s="172" t="str">
        <f>IF('1-3'!C49="","",'1-3'!C49)</f>
        <v>校長</v>
      </c>
      <c r="D12" s="180" t="str">
        <f>IF('1-3'!D49="","",'1-3'!D49)</f>
        <v>近畿地区定時制通信制高等学校長会</v>
      </c>
      <c r="E12" s="210">
        <f>IF('2-3'!H50="",'2-3'!E50,'2-3'!H50)</f>
        <v>2000</v>
      </c>
      <c r="F12" s="83">
        <f>IF('2-3'!I50="",'2-3'!G50,'2-3'!I50)</f>
      </c>
    </row>
    <row r="13" spans="1:6" ht="15" customHeight="1">
      <c r="A13" s="104">
        <v>48</v>
      </c>
      <c r="B13" s="127" t="str">
        <f>IF('1-3'!B51="","",'1-3'!B51)</f>
        <v>近畿・西日本</v>
      </c>
      <c r="C13" s="127" t="str">
        <f>IF('1-3'!C51="","",'1-3'!C51)</f>
        <v>校長</v>
      </c>
      <c r="D13" s="143" t="str">
        <f>IF('1-3'!D51="","",'1-3'!D51)</f>
        <v>近畿工業高等学校長協会</v>
      </c>
      <c r="E13" s="210">
        <f>IF('2-3'!H52="",'2-3'!E52,'2-3'!H52)</f>
        <v>10000</v>
      </c>
      <c r="F13" s="83">
        <f>IF('2-3'!I52="",'2-3'!G52,'2-3'!I52)</f>
      </c>
    </row>
    <row r="14" spans="1:6" ht="15" customHeight="1">
      <c r="A14" s="104">
        <v>60</v>
      </c>
      <c r="B14" s="127" t="str">
        <f>IF('1-3'!B63="","",'1-3'!B63)</f>
        <v>近畿・西日本</v>
      </c>
      <c r="C14" s="172" t="str">
        <f>IF('1-3'!C63="","",'1-3'!C63)</f>
        <v>事務長</v>
      </c>
      <c r="D14" s="180" t="str">
        <f>IF('1-3'!D63="","",'1-3'!D63)</f>
        <v>近畿公立学校事務長会</v>
      </c>
      <c r="E14" s="210">
        <f>IF('2-3'!H64="",'2-3'!E64,'2-3'!H64)</f>
        <v>1800</v>
      </c>
      <c r="F14" s="83">
        <f>IF('2-3'!I64="",'2-3'!G64,'2-3'!I64)</f>
      </c>
    </row>
    <row r="15" spans="1:6" ht="15" customHeight="1">
      <c r="A15" s="104">
        <v>63</v>
      </c>
      <c r="B15" s="127" t="str">
        <f>IF('1-3'!B66="","",'1-3'!B66)</f>
        <v>近畿・西日本</v>
      </c>
      <c r="C15" s="127">
        <f>IF('1-3'!C66="","",'1-3'!C66)</f>
      </c>
      <c r="D15" s="143" t="str">
        <f>IF('1-3'!D66="","",'1-3'!D66)</f>
        <v>近畿工業高等学校科長連絡協議会</v>
      </c>
      <c r="E15" s="210">
        <f>IF('2-3'!H67="",'2-3'!E67,'2-3'!H67)</f>
        <v>3000</v>
      </c>
      <c r="F15" s="83">
        <f>IF('2-3'!I67="",'2-3'!G67,'2-3'!I67)</f>
      </c>
    </row>
    <row r="16" spans="1:6" ht="15" customHeight="1">
      <c r="A16" s="104">
        <v>65</v>
      </c>
      <c r="B16" s="127" t="str">
        <f>IF('1-3'!B68="","",'1-3'!B68)</f>
        <v>近畿・西日本</v>
      </c>
      <c r="C16" s="127">
        <f>IF('1-3'!C68="","",'1-3'!C68)</f>
      </c>
      <c r="D16" s="143" t="str">
        <f>IF('1-3'!D68="","",'1-3'!D68)</f>
        <v>近畿地区機械教育研究会</v>
      </c>
      <c r="E16" s="210">
        <f>IF('2-3'!H69="",'2-3'!E69,'2-3'!H69)</f>
        <v>8000</v>
      </c>
      <c r="F16" s="83">
        <f>IF('2-3'!I69="",'2-3'!G69,'2-3'!I69)</f>
      </c>
    </row>
    <row r="17" spans="1:6" ht="15" customHeight="1">
      <c r="A17" s="104">
        <v>66</v>
      </c>
      <c r="B17" s="127" t="str">
        <f>IF('1-3'!B69="","",'1-3'!B69)</f>
        <v>近畿・西日本</v>
      </c>
      <c r="C17" s="127">
        <f>IF('1-3'!C69="","",'1-3'!C69)</f>
      </c>
      <c r="D17" s="143" t="str">
        <f>IF('1-3'!D69="","",'1-3'!D69)</f>
        <v>近畿工業化学教育研究会</v>
      </c>
      <c r="E17" s="210">
        <f>IF('2-3'!H70="",'2-3'!E70,'2-3'!H70)</f>
        <v>5000</v>
      </c>
      <c r="F17" s="83">
        <f>IF('2-3'!I70="",'2-3'!G70,'2-3'!I70)</f>
      </c>
    </row>
    <row r="18" spans="1:6" ht="15" customHeight="1">
      <c r="A18" s="104">
        <v>67</v>
      </c>
      <c r="B18" s="127" t="str">
        <f>IF('1-3'!B70="","",'1-3'!B70)</f>
        <v>近畿・西日本</v>
      </c>
      <c r="C18" s="127">
        <f>IF('1-3'!C70="","",'1-3'!C70)</f>
      </c>
      <c r="D18" s="143" t="str">
        <f>IF('1-3'!D70="","",'1-3'!D70)</f>
        <v>近畿地区電気教育研究会</v>
      </c>
      <c r="E18" s="210">
        <f>IF('2-3'!H71="",'2-3'!E71,'2-3'!H71)</f>
        <v>5000</v>
      </c>
      <c r="F18" s="83">
        <f>IF('2-3'!I71="",'2-3'!G71,'2-3'!I71)</f>
      </c>
    </row>
    <row r="19" spans="1:6" ht="15" customHeight="1">
      <c r="A19" s="104">
        <v>78</v>
      </c>
      <c r="B19" s="127" t="str">
        <f>IF('1-3'!B81="","",'1-3'!B81)</f>
        <v>大阪</v>
      </c>
      <c r="C19" s="177" t="str">
        <f>IF('1-3'!C81="","",'1-3'!C81)</f>
        <v>教頭</v>
      </c>
      <c r="D19" s="181" t="str">
        <f>IF('1-3'!D81="","",'1-3'!D81)</f>
        <v>大阪府高等学校定時制通信制教頭協会</v>
      </c>
      <c r="E19" s="215">
        <f>IF('2-3'!H82="",'2-3'!E82,'2-3'!H82)</f>
        <v>5000</v>
      </c>
      <c r="F19" s="179">
        <f>IF('2-3'!I82="",'2-3'!G82,'2-3'!I82)</f>
      </c>
    </row>
    <row r="20" spans="1:6" ht="15" customHeight="1">
      <c r="A20" s="104">
        <v>79</v>
      </c>
      <c r="B20" s="127" t="str">
        <f>IF('1-3'!B82="","",'1-3'!B82)</f>
        <v>大阪</v>
      </c>
      <c r="C20" s="177" t="str">
        <f>IF('1-3'!C82="","",'1-3'!C82)</f>
        <v>事務長</v>
      </c>
      <c r="D20" s="181" t="str">
        <f>IF('1-3'!D82="","",'1-3'!D82)</f>
        <v>大阪府立学校事務長会</v>
      </c>
      <c r="E20" s="215">
        <f>IF('2-3'!H83="",'2-3'!E83,'2-3'!H83)</f>
        <v>1000</v>
      </c>
      <c r="F20" s="179">
        <f>IF('2-3'!I83="",'2-3'!G83,'2-3'!I83)</f>
      </c>
    </row>
    <row r="21" spans="1:6" ht="15" customHeight="1">
      <c r="A21" s="104">
        <v>80</v>
      </c>
      <c r="B21" s="127" t="str">
        <f>IF('1-3'!B83="","",'1-3'!B83)</f>
        <v>大阪</v>
      </c>
      <c r="C21" s="172">
        <f>IF('1-3'!C83="","",'1-3'!C83)</f>
      </c>
      <c r="D21" s="180" t="str">
        <f>IF('1-3'!D83="","",'1-3'!D83)</f>
        <v>大阪産業教育振興協議会</v>
      </c>
      <c r="E21" s="210">
        <f>IF('2-3'!H84="",'2-3'!E84,'2-3'!H84)</f>
        <v>7000</v>
      </c>
      <c r="F21" s="83">
        <f>IF('2-3'!I84="",'2-3'!G84,'2-3'!I84)</f>
      </c>
    </row>
    <row r="22" spans="1:6" ht="15" customHeight="1">
      <c r="A22" s="104">
        <v>81</v>
      </c>
      <c r="B22" s="127" t="str">
        <f>IF('1-3'!B84="","",'1-3'!B84)</f>
        <v>大阪</v>
      </c>
      <c r="C22" s="127">
        <f>IF('1-3'!C84="","",'1-3'!C84)</f>
      </c>
      <c r="D22" s="143" t="str">
        <f>IF('1-3'!D84="","",'1-3'!D84)</f>
        <v>大阪実業教育協会</v>
      </c>
      <c r="E22" s="210">
        <f>IF('2-3'!H85="",'2-3'!E85,'2-3'!H85)</f>
        <v>28000</v>
      </c>
      <c r="F22" s="83">
        <f>IF('2-3'!I85="",'2-3'!G85,'2-3'!I85)</f>
      </c>
    </row>
    <row r="23" spans="1:6" ht="15" customHeight="1">
      <c r="A23" s="104">
        <v>82</v>
      </c>
      <c r="B23" s="127" t="str">
        <f>IF('1-3'!B85="","",'1-3'!B85)</f>
        <v>大阪</v>
      </c>
      <c r="C23" s="127">
        <f>IF('1-3'!C85="","",'1-3'!C85)</f>
      </c>
      <c r="D23" s="143" t="str">
        <f>IF('1-3'!D85="","",'1-3'!D85)</f>
        <v>大阪府高等学校家庭クラブ連合会</v>
      </c>
      <c r="E23" s="210">
        <f>IF('2-3'!H86="",'2-3'!E86,'2-3'!H86)</f>
        <v>2000</v>
      </c>
      <c r="F23" s="83">
        <f>IF('2-3'!I86="",'2-3'!G86,'2-3'!I86)</f>
      </c>
    </row>
    <row r="24" spans="1:6" ht="15" customHeight="1">
      <c r="A24" s="104">
        <v>83</v>
      </c>
      <c r="B24" s="127" t="str">
        <f>IF('1-3'!B86="","",'1-3'!B86)</f>
        <v>大阪</v>
      </c>
      <c r="C24" s="127">
        <f>IF('1-3'!C86="","",'1-3'!C86)</f>
      </c>
      <c r="D24" s="143" t="str">
        <f>IF('1-3'!D86="","",'1-3'!D86)</f>
        <v>大阪府高等学校校外学習研究会</v>
      </c>
      <c r="E24" s="210">
        <f>IF('2-3'!H87="",'2-3'!E87,'2-3'!H87)</f>
        <v>3000</v>
      </c>
      <c r="F24" s="83">
        <f>IF('2-3'!I87="",'2-3'!G87,'2-3'!I87)</f>
      </c>
    </row>
    <row r="25" spans="1:6" ht="15" customHeight="1">
      <c r="A25" s="104">
        <v>85</v>
      </c>
      <c r="B25" s="127" t="str">
        <f>IF('1-3'!B88="","",'1-3'!B88)</f>
        <v>大阪</v>
      </c>
      <c r="C25" s="127">
        <f>IF('1-3'!C88="","",'1-3'!C88)</f>
      </c>
      <c r="D25" s="143" t="str">
        <f>IF('1-3'!D88="","",'1-3'!D88)</f>
        <v>大阪府高等学校進路指導研究会</v>
      </c>
      <c r="E25" s="210">
        <f>IF('2-3'!H89="",'2-3'!E89,'2-3'!H89)</f>
        <v>2000</v>
      </c>
      <c r="F25" s="83">
        <f>IF('2-3'!I89="",'2-3'!G89,'2-3'!I89)</f>
      </c>
    </row>
    <row r="26" spans="1:6" ht="15" customHeight="1">
      <c r="A26" s="104">
        <v>86</v>
      </c>
      <c r="B26" s="127" t="str">
        <f>IF('1-3'!B89="","",'1-3'!B89)</f>
        <v>大阪</v>
      </c>
      <c r="C26" s="127">
        <f>IF('1-3'!C89="","",'1-3'!C89)</f>
      </c>
      <c r="D26" s="143" t="str">
        <f>IF('1-3'!D89="","",'1-3'!D89)</f>
        <v>大阪府高等学校定時制通信制教育研究会</v>
      </c>
      <c r="E26" s="210">
        <f>IF('2-3'!H90="",'2-3'!E90,'2-3'!H90)</f>
        <v>10000</v>
      </c>
      <c r="F26" s="83">
        <f>IF('2-3'!I90="",'2-3'!G90,'2-3'!I90)</f>
      </c>
    </row>
    <row r="27" spans="1:6" ht="15" customHeight="1">
      <c r="A27" s="104">
        <v>90</v>
      </c>
      <c r="B27" s="127" t="str">
        <f>IF('1-3'!B93="","",'1-3'!B93)</f>
        <v>大阪</v>
      </c>
      <c r="C27" s="127">
        <f>IF('1-3'!C93="","",'1-3'!C93)</f>
      </c>
      <c r="D27" s="143" t="str">
        <f>IF('1-3'!D93="","",'1-3'!D93)</f>
        <v>大阪府立学校在日外国人教育研究会</v>
      </c>
      <c r="E27" s="210">
        <f>IF('2-3'!H94="",'2-3'!E94,'2-3'!H94)</f>
        <v>2580</v>
      </c>
      <c r="F27" s="83">
        <f>IF('2-3'!I94="",'2-3'!G94,'2-3'!I94)</f>
      </c>
    </row>
    <row r="28" spans="1:6" ht="15" customHeight="1">
      <c r="A28" s="104">
        <v>91</v>
      </c>
      <c r="B28" s="127" t="str">
        <f>IF('1-3'!B94="","",'1-3'!B94)</f>
        <v>大阪</v>
      </c>
      <c r="C28" s="127">
        <f>IF('1-3'!C94="","",'1-3'!C94)</f>
      </c>
      <c r="D28" s="143" t="str">
        <f>IF('1-3'!D94="","",'1-3'!D94)</f>
        <v>大阪府立学校人権教育研究会</v>
      </c>
      <c r="E28" s="210">
        <f>IF('2-3'!H95="",'2-3'!E95,'2-3'!H95)</f>
        <v>3050</v>
      </c>
      <c r="F28" s="83">
        <f>IF('2-3'!I95="",'2-3'!G95,'2-3'!I95)</f>
      </c>
    </row>
    <row r="29" spans="1:6" ht="15" customHeight="1">
      <c r="A29" s="104">
        <v>92</v>
      </c>
      <c r="B29" s="127" t="str">
        <f>IF('1-3'!B95="","",'1-3'!B95)</f>
        <v>大阪</v>
      </c>
      <c r="C29" s="127">
        <f>IF('1-3'!C95="","",'1-3'!C95)</f>
      </c>
      <c r="D29" s="143" t="str">
        <f>IF('1-3'!D95="","",'1-3'!D95)</f>
        <v>大阪府立高等学校教務研究会</v>
      </c>
      <c r="E29" s="210">
        <f>IF('2-3'!H96="",'2-3'!E96,'2-3'!H96)</f>
        <v>4000</v>
      </c>
      <c r="F29" s="83">
        <f>IF('2-3'!I96="",'2-3'!G96,'2-3'!I96)</f>
      </c>
    </row>
    <row r="30" spans="1:6" ht="15" customHeight="1">
      <c r="A30" s="104">
        <v>93</v>
      </c>
      <c r="B30" s="127" t="str">
        <f>IF('1-3'!B96="","",'1-3'!B96)</f>
        <v>大阪</v>
      </c>
      <c r="C30" s="127">
        <f>IF('1-3'!C96="","",'1-3'!C96)</f>
      </c>
      <c r="D30" s="143" t="str">
        <f>IF('1-3'!D96="","",'1-3'!D96)</f>
        <v>大阪府立高等学校保健研究会</v>
      </c>
      <c r="E30" s="210">
        <f>IF('2-3'!H97="",'2-3'!E97,'2-3'!H97)</f>
        <v>2400</v>
      </c>
      <c r="F30" s="83">
        <f>IF('2-3'!I97="",'2-3'!G97,'2-3'!I97)</f>
      </c>
    </row>
    <row r="31" spans="1:6" ht="15" customHeight="1">
      <c r="A31" s="104">
        <v>94</v>
      </c>
      <c r="B31" s="127" t="str">
        <f>IF('1-3'!B97="","",'1-3'!B97)</f>
        <v>大阪</v>
      </c>
      <c r="C31" s="127">
        <f>IF('1-3'!C97="","",'1-3'!C97)</f>
      </c>
      <c r="D31" s="143" t="str">
        <f>IF('1-3'!D97="","",'1-3'!D97)</f>
        <v>大阪府立高等学校養護教諭研究会(府養研)</v>
      </c>
      <c r="E31" s="210">
        <f>IF('2-3'!H98="",'2-3'!E98,'2-3'!H98)</f>
        <v>5000</v>
      </c>
      <c r="F31" s="83">
        <f>IF('2-3'!I98="",'2-3'!G98,'2-3'!I98)</f>
      </c>
    </row>
    <row r="32" spans="1:6" ht="15" customHeight="1">
      <c r="A32" s="104">
        <v>96</v>
      </c>
      <c r="B32" s="127" t="str">
        <f>IF('1-3'!B99="","",'1-3'!B99)</f>
        <v>大阪</v>
      </c>
      <c r="C32" s="127">
        <f>IF('1-3'!C99="","",'1-3'!C99)</f>
      </c>
      <c r="D32" s="143" t="str">
        <f>IF('1-3'!D99="","",'1-3'!D99)</f>
        <v>大阪府高等学校図書館研究会</v>
      </c>
      <c r="E32" s="210">
        <f>IF('2-3'!H100="",'2-3'!E100,'2-3'!H100)</f>
        <v>3000</v>
      </c>
      <c r="F32" s="83">
        <f>IF('2-3'!I100="",'2-3'!G100,'2-3'!I100)</f>
      </c>
    </row>
    <row r="33" spans="1:6" ht="15" customHeight="1" thickBot="1">
      <c r="A33" s="104">
        <v>97</v>
      </c>
      <c r="B33" s="127" t="str">
        <f>IF('1-3'!B100="","",'1-3'!B100)</f>
        <v>大阪</v>
      </c>
      <c r="C33" s="127">
        <f>IF('1-3'!C100="","",'1-3'!C100)</f>
      </c>
      <c r="D33" s="143" t="str">
        <f>IF('1-3'!D100="","",'1-3'!D100)</f>
        <v>大阪府高等学校生活指導研究会</v>
      </c>
      <c r="E33" s="210">
        <f>IF('2-3'!H101="",'2-3'!E101,'2-3'!H101)</f>
        <v>4000</v>
      </c>
      <c r="F33" s="83">
        <f>IF('2-3'!I101="",'2-3'!G101,'2-3'!I101)</f>
      </c>
    </row>
    <row r="34" spans="1:6" ht="15" customHeight="1">
      <c r="A34" s="109">
        <v>101</v>
      </c>
      <c r="B34" s="153" t="str">
        <f>IF('2-3'!B105="","",'2-3'!B105)</f>
        <v>全国</v>
      </c>
      <c r="C34" s="153">
        <f>IF('2-3'!C105="","",'2-3'!C105)</f>
      </c>
      <c r="D34" s="131" t="str">
        <f>IF('2-3'!D105="","",'2-3'!D105)</f>
        <v>全国材料技術教育研究会</v>
      </c>
      <c r="E34" s="216">
        <f>IF('2-3'!H105="",'2-3'!E105,'2-3'!H105)</f>
        <v>8000</v>
      </c>
      <c r="F34" s="128">
        <f>IF('2-3'!I105="",'2-3'!G105,'2-3'!I105)</f>
      </c>
    </row>
    <row r="35" spans="1:6" ht="15" customHeight="1" thickBot="1">
      <c r="A35" s="108">
        <v>102</v>
      </c>
      <c r="B35" s="156" t="str">
        <f>IF('2-3'!B106="","",'2-3'!B106)</f>
        <v>全国</v>
      </c>
      <c r="C35" s="156">
        <f>IF('2-3'!C106="","",'2-3'!C106)</f>
      </c>
      <c r="D35" s="134" t="str">
        <f>IF('2-3'!D106="","",'2-3'!D106)</f>
        <v>（財）産業教育振興中央会</v>
      </c>
      <c r="E35" s="214">
        <f>IF('2-3'!H106="",'2-3'!E106,'2-3'!H106)</f>
        <v>13000</v>
      </c>
      <c r="F35" s="85">
        <f>IF('2-3'!I106="",'2-3'!G106,'2-3'!I106)</f>
      </c>
    </row>
    <row r="36" spans="4:6" ht="15" customHeight="1" thickBot="1">
      <c r="D36" s="80"/>
      <c r="E36" s="80"/>
      <c r="F36" s="81"/>
    </row>
    <row r="37" spans="4:6" ht="15" customHeight="1">
      <c r="D37" s="80"/>
      <c r="E37" s="10" t="s">
        <v>220</v>
      </c>
      <c r="F37" s="182">
        <f>SUM(E4:E35)</f>
        <v>210610</v>
      </c>
    </row>
    <row r="38" spans="4:6" ht="15" customHeight="1">
      <c r="D38" s="80"/>
      <c r="E38" s="39" t="s">
        <v>176</v>
      </c>
      <c r="F38" s="183">
        <f>SUMIF($F$4:$F$35,"◎",$E$4:$E$35)</f>
        <v>11000</v>
      </c>
    </row>
    <row r="39" spans="4:6" ht="15" customHeight="1" thickBot="1">
      <c r="D39" s="80"/>
      <c r="E39" s="82" t="s">
        <v>13</v>
      </c>
      <c r="F39" s="184">
        <f>F37-F38</f>
        <v>199610</v>
      </c>
    </row>
  </sheetData>
  <sheetProtection formatCells="0" selectLockedCells="1"/>
  <mergeCells count="1">
    <mergeCell ref="A1:F1"/>
  </mergeCells>
  <conditionalFormatting sqref="E4:F35">
    <cfRule type="cellIs" priority="35" dxfId="14" operator="notEqual" stopIfTrue="1">
      <formula>'3-3'!#REF!</formula>
    </cfRule>
  </conditionalFormatting>
  <dataValidations count="1">
    <dataValidation type="list" allowBlank="1" showInputMessage="1" showErrorMessage="1" sqref="F4:F35">
      <formula1>"◎,"</formula1>
    </dataValidation>
  </dataValidations>
  <printOptions/>
  <pageMargins left="0.7" right="0.7" top="0.75" bottom="0.75" header="0.3" footer="0.3"/>
  <pageSetup fitToHeight="1" fitToWidth="1" horizontalDpi="600" verticalDpi="600" orientation="portrait" paperSize="9" scale="88" r:id="rId1"/>
  <headerFooter>
    <oddHeader>&amp;R（様式３－３）</oddHeader>
  </headerFooter>
  <rowBreaks count="1" manualBreakCount="1">
    <brk id="13"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272</v>
      </c>
      <c r="I1" s="504"/>
      <c r="J1" s="504"/>
      <c r="K1" s="504"/>
    </row>
    <row r="2" spans="8:11" s="1" customFormat="1" ht="18" customHeight="1">
      <c r="H2" s="504" t="s">
        <v>273</v>
      </c>
      <c r="I2" s="504"/>
      <c r="J2" s="504"/>
      <c r="K2" s="504"/>
    </row>
    <row r="3" s="1" customFormat="1" ht="18" customHeight="1">
      <c r="K3" s="2"/>
    </row>
    <row r="4" spans="8:11" s="1" customFormat="1" ht="18" customHeight="1">
      <c r="H4" s="505" t="s">
        <v>315</v>
      </c>
      <c r="I4" s="505"/>
      <c r="J4" s="505"/>
      <c r="K4" s="505"/>
    </row>
    <row r="5" spans="8:11" s="1" customFormat="1" ht="18" customHeight="1">
      <c r="H5" s="506">
        <v>42857</v>
      </c>
      <c r="I5" s="505"/>
      <c r="J5" s="505"/>
      <c r="K5" s="505"/>
    </row>
    <row r="6" spans="1:11" s="1" customFormat="1" ht="18" customHeight="1">
      <c r="A6" s="3" t="s">
        <v>2</v>
      </c>
      <c r="H6" s="4"/>
      <c r="K6" s="11"/>
    </row>
    <row r="7" spans="1:11" s="1" customFormat="1" ht="18" customHeight="1">
      <c r="A7" s="4"/>
      <c r="H7" s="505" t="s">
        <v>274</v>
      </c>
      <c r="I7" s="505"/>
      <c r="J7" s="505"/>
      <c r="K7" s="505"/>
    </row>
    <row r="8" spans="1:11" s="1" customFormat="1" ht="18" customHeight="1">
      <c r="A8" s="4"/>
      <c r="H8" s="505" t="s">
        <v>275</v>
      </c>
      <c r="I8" s="505"/>
      <c r="J8" s="505"/>
      <c r="K8" s="505"/>
    </row>
    <row r="9" spans="1:11" s="1" customFormat="1" ht="42" customHeight="1">
      <c r="A9" s="4"/>
      <c r="H9" s="2"/>
      <c r="K9" s="46"/>
    </row>
    <row r="10" spans="1:11" ht="24" customHeight="1">
      <c r="A10" s="507" t="s">
        <v>256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1790000</v>
      </c>
      <c r="E14" s="574"/>
      <c r="F14" s="575"/>
      <c r="G14" s="576"/>
      <c r="H14" s="577"/>
      <c r="I14" s="577"/>
      <c r="J14" s="577"/>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4">
        <f>'随時①-2'!G27</f>
        <v>50000</v>
      </c>
      <c r="C16" s="225">
        <f>'随時①-2'!G28</f>
        <v>30000</v>
      </c>
      <c r="D16" s="225">
        <f>'随時①-2'!G29</f>
        <v>0</v>
      </c>
      <c r="E16" s="225">
        <f>'随時①-2'!G30</f>
        <v>0</v>
      </c>
      <c r="F16" s="225">
        <f>'随時①-2'!G31</f>
        <v>0</v>
      </c>
      <c r="G16" s="225">
        <f>'随時①-2'!G32</f>
        <v>50000</v>
      </c>
      <c r="H16" s="225">
        <f>'随時①-2'!G33</f>
        <v>0</v>
      </c>
      <c r="I16" s="225">
        <f>'随時①-2'!G34</f>
        <v>0</v>
      </c>
      <c r="J16" s="226">
        <f>'随時①-2'!G35</f>
        <v>0</v>
      </c>
      <c r="K16" s="432">
        <f aca="true" t="shared" si="0" ref="K16:K23">SUM(B16:J16)</f>
        <v>130000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2">
        <f>SUM(B17:J17)</f>
        <v>0</v>
      </c>
    </row>
    <row r="18" spans="1:11" ht="58.5" customHeight="1">
      <c r="A18" s="20" t="s">
        <v>95</v>
      </c>
      <c r="B18" s="433">
        <f>'1-2'!G107</f>
        <v>230000</v>
      </c>
      <c r="C18" s="322">
        <f>'1-2'!G108</f>
        <v>260000</v>
      </c>
      <c r="D18" s="322">
        <f>'1-2'!G109</f>
        <v>506000</v>
      </c>
      <c r="E18" s="322">
        <f>'1-2'!G110</f>
        <v>0</v>
      </c>
      <c r="F18" s="322">
        <f>'1-2'!G111</f>
        <v>0</v>
      </c>
      <c r="G18" s="322">
        <f>'1-2'!G112</f>
        <v>12150</v>
      </c>
      <c r="H18" s="322">
        <f>'1-2'!G113</f>
        <v>0</v>
      </c>
      <c r="I18" s="322">
        <f>'1-2'!G114</f>
        <v>0</v>
      </c>
      <c r="J18" s="434">
        <f>'1-2'!G115</f>
        <v>223110</v>
      </c>
      <c r="K18" s="435">
        <f t="shared" si="0"/>
        <v>1231260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230000</v>
      </c>
      <c r="C20" s="441">
        <f>C18-C19</f>
        <v>260000</v>
      </c>
      <c r="D20" s="441">
        <f aca="true" t="shared" si="1" ref="D20:J20">D18-D19</f>
        <v>506000</v>
      </c>
      <c r="E20" s="441">
        <f t="shared" si="1"/>
        <v>0</v>
      </c>
      <c r="F20" s="441">
        <f t="shared" si="1"/>
        <v>0</v>
      </c>
      <c r="G20" s="441">
        <f t="shared" si="1"/>
        <v>12150</v>
      </c>
      <c r="H20" s="441">
        <f t="shared" si="1"/>
        <v>0</v>
      </c>
      <c r="I20" s="441">
        <f t="shared" si="1"/>
        <v>0</v>
      </c>
      <c r="J20" s="441">
        <f t="shared" si="1"/>
        <v>212110</v>
      </c>
      <c r="K20" s="442">
        <f t="shared" si="0"/>
        <v>1220260</v>
      </c>
    </row>
    <row r="21" spans="1:11" ht="58.5" customHeight="1" thickBot="1">
      <c r="A21" s="32" t="s">
        <v>102</v>
      </c>
      <c r="B21" s="440">
        <f>B16+B18</f>
        <v>280000</v>
      </c>
      <c r="C21" s="440">
        <f aca="true" t="shared" si="2" ref="C21:J21">C16+C18</f>
        <v>290000</v>
      </c>
      <c r="D21" s="440">
        <f t="shared" si="2"/>
        <v>506000</v>
      </c>
      <c r="E21" s="440">
        <f t="shared" si="2"/>
        <v>0</v>
      </c>
      <c r="F21" s="440">
        <f t="shared" si="2"/>
        <v>0</v>
      </c>
      <c r="G21" s="440">
        <f t="shared" si="2"/>
        <v>62150</v>
      </c>
      <c r="H21" s="440">
        <f t="shared" si="2"/>
        <v>0</v>
      </c>
      <c r="I21" s="440">
        <f t="shared" si="2"/>
        <v>0</v>
      </c>
      <c r="J21" s="440">
        <f t="shared" si="2"/>
        <v>223110</v>
      </c>
      <c r="K21" s="442">
        <f t="shared" si="0"/>
        <v>1361260</v>
      </c>
    </row>
    <row r="22" spans="1:11" ht="58.5" customHeight="1">
      <c r="A22" s="30" t="s">
        <v>163</v>
      </c>
      <c r="B22" s="443"/>
      <c r="C22" s="341"/>
      <c r="D22" s="341"/>
      <c r="E22" s="341"/>
      <c r="F22" s="341"/>
      <c r="G22" s="341"/>
      <c r="H22" s="341"/>
      <c r="I22" s="341"/>
      <c r="J22" s="444"/>
      <c r="K22" s="432">
        <f t="shared" si="0"/>
        <v>0</v>
      </c>
    </row>
    <row r="23" spans="1:11" ht="58.5" customHeight="1" thickBot="1">
      <c r="A23" s="22" t="s">
        <v>164</v>
      </c>
      <c r="B23" s="220">
        <f>B21+B22</f>
        <v>280000</v>
      </c>
      <c r="C23" s="221">
        <f>C21+C22</f>
        <v>290000</v>
      </c>
      <c r="D23" s="221">
        <f aca="true" t="shared" si="3" ref="D23:J23">D21+D22</f>
        <v>506000</v>
      </c>
      <c r="E23" s="221">
        <f t="shared" si="3"/>
        <v>0</v>
      </c>
      <c r="F23" s="221">
        <f t="shared" si="3"/>
        <v>0</v>
      </c>
      <c r="G23" s="221">
        <f t="shared" si="3"/>
        <v>62150</v>
      </c>
      <c r="H23" s="221">
        <f t="shared" si="3"/>
        <v>0</v>
      </c>
      <c r="I23" s="221">
        <f t="shared" si="3"/>
        <v>0</v>
      </c>
      <c r="J23" s="221">
        <f t="shared" si="3"/>
        <v>223110</v>
      </c>
      <c r="K23" s="223">
        <f t="shared" si="0"/>
        <v>1361260</v>
      </c>
    </row>
    <row r="24" spans="1:11" ht="39" customHeight="1" thickBot="1">
      <c r="A24" s="32" t="s">
        <v>104</v>
      </c>
      <c r="B24" s="567">
        <v>42857</v>
      </c>
      <c r="C24" s="568"/>
      <c r="D24" s="568"/>
      <c r="E24" s="568"/>
      <c r="F24" s="568"/>
      <c r="G24" s="568"/>
      <c r="H24" s="568"/>
      <c r="I24" s="568"/>
      <c r="J24" s="568"/>
      <c r="K24" s="569"/>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pageSetUpPr fitToPage="1"/>
  </sheetPr>
  <dimension ref="A1:M116"/>
  <sheetViews>
    <sheetView showZeros="0" view="pageBreakPreview" zoomScaleSheetLayoutView="100" zoomScalePageLayoutView="0" workbookViewId="0" topLeftCell="A1">
      <pane ySplit="3" topLeftCell="A4" activePane="bottomLeft" state="frozen"/>
      <selection pane="topLeft" activeCell="C18" sqref="C18"/>
      <selection pane="bottomLeft" activeCell="A29" sqref="A29:C2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5" t="s">
        <v>142</v>
      </c>
      <c r="C3" s="60" t="s">
        <v>144</v>
      </c>
      <c r="D3" s="96" t="s">
        <v>146</v>
      </c>
      <c r="E3" s="96" t="s">
        <v>0</v>
      </c>
      <c r="F3" s="96" t="s">
        <v>198</v>
      </c>
      <c r="G3" s="96" t="s">
        <v>91</v>
      </c>
      <c r="H3" s="473" t="s">
        <v>246</v>
      </c>
      <c r="I3" s="96" t="s">
        <v>92</v>
      </c>
      <c r="J3" s="96" t="s">
        <v>93</v>
      </c>
      <c r="K3" s="228" t="s">
        <v>111</v>
      </c>
      <c r="L3" s="296" t="s">
        <v>94</v>
      </c>
      <c r="M3" s="29" t="s">
        <v>99</v>
      </c>
    </row>
    <row r="4" spans="1:13" ht="13.5" customHeight="1">
      <c r="A4" s="241">
        <v>1</v>
      </c>
      <c r="B4" s="242" t="s">
        <v>299</v>
      </c>
      <c r="C4" s="243" t="s">
        <v>298</v>
      </c>
      <c r="D4" s="244">
        <v>1</v>
      </c>
      <c r="E4" s="245" t="s">
        <v>138</v>
      </c>
      <c r="F4" s="246" t="s">
        <v>225</v>
      </c>
      <c r="G4" s="247">
        <v>149860</v>
      </c>
      <c r="H4" s="248">
        <v>1</v>
      </c>
      <c r="I4" s="248">
        <v>1</v>
      </c>
      <c r="J4" s="249">
        <f>G4*H4*I4</f>
        <v>149860</v>
      </c>
      <c r="K4" s="250"/>
      <c r="L4" s="251" t="s">
        <v>226</v>
      </c>
      <c r="M4" s="29">
        <f aca="true" t="shared" si="0" ref="M4:M67">IF(K4="◎",J4,"")</f>
      </c>
    </row>
    <row r="5" spans="1:13" ht="13.5" customHeight="1">
      <c r="A5" s="252">
        <v>1</v>
      </c>
      <c r="B5" s="242" t="s">
        <v>299</v>
      </c>
      <c r="C5" s="254" t="s">
        <v>298</v>
      </c>
      <c r="D5" s="255">
        <v>2</v>
      </c>
      <c r="E5" s="257" t="s">
        <v>138</v>
      </c>
      <c r="F5" s="256" t="s">
        <v>296</v>
      </c>
      <c r="G5" s="277">
        <v>2000</v>
      </c>
      <c r="H5" s="259">
        <v>1</v>
      </c>
      <c r="I5" s="259">
        <v>1</v>
      </c>
      <c r="J5" s="260">
        <f>G5*H5*I5</f>
        <v>2000</v>
      </c>
      <c r="K5" s="261"/>
      <c r="L5" s="262"/>
      <c r="M5" s="29">
        <f t="shared" si="0"/>
      </c>
    </row>
    <row r="6" spans="1:13" ht="13.5" customHeight="1">
      <c r="A6" s="252">
        <v>1</v>
      </c>
      <c r="B6" s="242" t="s">
        <v>299</v>
      </c>
      <c r="C6" s="254" t="s">
        <v>298</v>
      </c>
      <c r="D6" s="255">
        <v>3</v>
      </c>
      <c r="E6" s="257" t="s">
        <v>138</v>
      </c>
      <c r="F6" s="257" t="s">
        <v>301</v>
      </c>
      <c r="G6" s="258">
        <v>5000</v>
      </c>
      <c r="H6" s="259">
        <v>1</v>
      </c>
      <c r="I6" s="259">
        <v>1</v>
      </c>
      <c r="J6" s="260">
        <f aca="true" t="shared" si="1" ref="J6:J69">G6*H6*I6</f>
        <v>5000</v>
      </c>
      <c r="K6" s="261"/>
      <c r="L6" s="262"/>
      <c r="M6" s="29">
        <f t="shared" si="0"/>
      </c>
    </row>
    <row r="7" spans="1:13" ht="13.5" customHeight="1">
      <c r="A7" s="252">
        <v>4</v>
      </c>
      <c r="B7" s="253" t="s">
        <v>304</v>
      </c>
      <c r="C7" s="254" t="s">
        <v>305</v>
      </c>
      <c r="D7" s="255">
        <v>4</v>
      </c>
      <c r="E7" s="256" t="s">
        <v>88</v>
      </c>
      <c r="F7" s="257" t="s">
        <v>297</v>
      </c>
      <c r="G7" s="258"/>
      <c r="H7" s="259">
        <v>1</v>
      </c>
      <c r="I7" s="259">
        <v>1</v>
      </c>
      <c r="J7" s="260">
        <f t="shared" si="1"/>
        <v>0</v>
      </c>
      <c r="K7" s="261"/>
      <c r="L7" s="262"/>
      <c r="M7" s="29">
        <f t="shared" si="0"/>
      </c>
    </row>
    <row r="8" spans="1:13" ht="13.5" customHeight="1">
      <c r="A8" s="252">
        <v>5</v>
      </c>
      <c r="B8" s="253" t="s">
        <v>306</v>
      </c>
      <c r="C8" s="254" t="s">
        <v>307</v>
      </c>
      <c r="D8" s="264">
        <v>5</v>
      </c>
      <c r="E8" s="256" t="s">
        <v>125</v>
      </c>
      <c r="F8" s="257" t="s">
        <v>290</v>
      </c>
      <c r="G8" s="258">
        <v>210000</v>
      </c>
      <c r="H8" s="259">
        <v>1</v>
      </c>
      <c r="I8" s="259">
        <v>1</v>
      </c>
      <c r="J8" s="260">
        <f t="shared" si="1"/>
        <v>210000</v>
      </c>
      <c r="K8" s="261"/>
      <c r="L8" s="262"/>
      <c r="M8" s="29">
        <f t="shared" si="0"/>
      </c>
    </row>
    <row r="9" spans="1:13" ht="13.5" customHeight="1">
      <c r="A9" s="252">
        <v>5</v>
      </c>
      <c r="B9" s="253" t="s">
        <v>310</v>
      </c>
      <c r="C9" s="254" t="s">
        <v>311</v>
      </c>
      <c r="D9" s="255">
        <v>6</v>
      </c>
      <c r="E9" s="256" t="s">
        <v>125</v>
      </c>
      <c r="F9" s="257" t="s">
        <v>294</v>
      </c>
      <c r="G9" s="258">
        <v>80000</v>
      </c>
      <c r="H9" s="259">
        <v>1</v>
      </c>
      <c r="I9" s="259">
        <v>1</v>
      </c>
      <c r="J9" s="260">
        <f t="shared" si="1"/>
        <v>80000</v>
      </c>
      <c r="K9" s="261"/>
      <c r="L9" s="262"/>
      <c r="M9" s="29">
        <f t="shared" si="0"/>
      </c>
    </row>
    <row r="10" spans="1:13" ht="13.5" customHeight="1">
      <c r="A10" s="252">
        <v>5</v>
      </c>
      <c r="B10" s="253" t="s">
        <v>306</v>
      </c>
      <c r="C10" s="254" t="s">
        <v>307</v>
      </c>
      <c r="D10" s="255">
        <v>7</v>
      </c>
      <c r="E10" s="257" t="s">
        <v>125</v>
      </c>
      <c r="F10" s="257" t="s">
        <v>291</v>
      </c>
      <c r="G10" s="258">
        <v>41500</v>
      </c>
      <c r="H10" s="259">
        <v>2</v>
      </c>
      <c r="I10" s="259">
        <v>1</v>
      </c>
      <c r="J10" s="260">
        <f t="shared" si="1"/>
        <v>83000</v>
      </c>
      <c r="K10" s="261"/>
      <c r="L10" s="262"/>
      <c r="M10" s="29">
        <f t="shared" si="0"/>
      </c>
    </row>
    <row r="11" spans="1:13" ht="13.5" customHeight="1">
      <c r="A11" s="252">
        <v>5</v>
      </c>
      <c r="B11" s="253" t="s">
        <v>308</v>
      </c>
      <c r="C11" s="254" t="s">
        <v>309</v>
      </c>
      <c r="D11" s="264">
        <v>8</v>
      </c>
      <c r="E11" s="265" t="s">
        <v>125</v>
      </c>
      <c r="F11" s="265" t="s">
        <v>292</v>
      </c>
      <c r="G11" s="266">
        <v>60000</v>
      </c>
      <c r="H11" s="267">
        <v>1</v>
      </c>
      <c r="I11" s="267">
        <v>1</v>
      </c>
      <c r="J11" s="260">
        <f t="shared" si="1"/>
        <v>60000</v>
      </c>
      <c r="K11" s="268"/>
      <c r="L11" s="269"/>
      <c r="M11" s="29">
        <f t="shared" si="0"/>
      </c>
    </row>
    <row r="12" spans="1:13" ht="13.5" customHeight="1">
      <c r="A12" s="252">
        <v>5</v>
      </c>
      <c r="B12" s="253" t="s">
        <v>312</v>
      </c>
      <c r="C12" s="483" t="s">
        <v>313</v>
      </c>
      <c r="D12" s="264">
        <v>9</v>
      </c>
      <c r="E12" s="256" t="s">
        <v>125</v>
      </c>
      <c r="F12" s="256" t="s">
        <v>293</v>
      </c>
      <c r="G12" s="270"/>
      <c r="H12" s="271">
        <v>1</v>
      </c>
      <c r="I12" s="271">
        <v>1</v>
      </c>
      <c r="J12" s="260">
        <f t="shared" si="1"/>
        <v>0</v>
      </c>
      <c r="K12" s="272"/>
      <c r="L12" s="273"/>
      <c r="M12" s="29">
        <f t="shared" si="0"/>
      </c>
    </row>
    <row r="13" spans="1:13" ht="13.5" customHeight="1">
      <c r="A13" s="252">
        <v>5</v>
      </c>
      <c r="B13" s="242" t="s">
        <v>299</v>
      </c>
      <c r="C13" s="254" t="s">
        <v>298</v>
      </c>
      <c r="D13" s="274">
        <v>10</v>
      </c>
      <c r="E13" s="256" t="s">
        <v>125</v>
      </c>
      <c r="F13" s="256" t="s">
        <v>295</v>
      </c>
      <c r="G13" s="270">
        <v>3000</v>
      </c>
      <c r="H13" s="271">
        <v>1</v>
      </c>
      <c r="I13" s="271">
        <v>1</v>
      </c>
      <c r="J13" s="260">
        <f t="shared" si="1"/>
        <v>3000</v>
      </c>
      <c r="K13" s="261"/>
      <c r="L13" s="262"/>
      <c r="M13" s="29">
        <f t="shared" si="0"/>
      </c>
    </row>
    <row r="14" spans="1:13" ht="13.5" customHeight="1">
      <c r="A14" s="252">
        <v>5</v>
      </c>
      <c r="B14" s="242" t="s">
        <v>299</v>
      </c>
      <c r="C14" s="254" t="s">
        <v>298</v>
      </c>
      <c r="D14" s="255">
        <v>11</v>
      </c>
      <c r="E14" s="257" t="s">
        <v>125</v>
      </c>
      <c r="F14" s="257" t="s">
        <v>300</v>
      </c>
      <c r="G14" s="258">
        <v>4000</v>
      </c>
      <c r="H14" s="259">
        <v>1</v>
      </c>
      <c r="I14" s="259">
        <v>1</v>
      </c>
      <c r="J14" s="260">
        <f t="shared" si="1"/>
        <v>4000</v>
      </c>
      <c r="K14" s="275"/>
      <c r="L14" s="262"/>
      <c r="M14" s="29">
        <f t="shared" si="0"/>
      </c>
    </row>
    <row r="15" spans="1:13" ht="13.5" customHeight="1">
      <c r="A15" s="252">
        <v>6</v>
      </c>
      <c r="B15" s="242" t="s">
        <v>299</v>
      </c>
      <c r="C15" s="254" t="s">
        <v>298</v>
      </c>
      <c r="D15" s="255">
        <v>12</v>
      </c>
      <c r="E15" s="276" t="s">
        <v>125</v>
      </c>
      <c r="F15" s="256" t="s">
        <v>314</v>
      </c>
      <c r="G15" s="277">
        <v>60000</v>
      </c>
      <c r="H15" s="278">
        <v>1</v>
      </c>
      <c r="I15" s="278">
        <v>1</v>
      </c>
      <c r="J15" s="260">
        <f t="shared" si="1"/>
        <v>60000</v>
      </c>
      <c r="K15" s="279"/>
      <c r="L15" s="280"/>
      <c r="M15" s="29">
        <f t="shared" si="0"/>
      </c>
    </row>
    <row r="16" spans="1:13" ht="13.5" customHeight="1">
      <c r="A16" s="252">
        <v>2</v>
      </c>
      <c r="B16" s="242" t="s">
        <v>302</v>
      </c>
      <c r="C16" s="254" t="s">
        <v>303</v>
      </c>
      <c r="D16" s="255">
        <v>13</v>
      </c>
      <c r="E16" s="256" t="s">
        <v>85</v>
      </c>
      <c r="F16" s="257" t="s">
        <v>288</v>
      </c>
      <c r="G16" s="258">
        <v>10000</v>
      </c>
      <c r="H16" s="259">
        <v>1</v>
      </c>
      <c r="I16" s="259">
        <v>1</v>
      </c>
      <c r="J16" s="260">
        <f t="shared" si="1"/>
        <v>10000</v>
      </c>
      <c r="K16" s="261"/>
      <c r="L16" s="262"/>
      <c r="M16" s="29">
        <f t="shared" si="0"/>
      </c>
    </row>
    <row r="17" spans="1:13" ht="13.5" customHeight="1">
      <c r="A17" s="252">
        <v>3</v>
      </c>
      <c r="B17" s="253" t="s">
        <v>299</v>
      </c>
      <c r="C17" s="263" t="s">
        <v>298</v>
      </c>
      <c r="D17" s="255">
        <v>14</v>
      </c>
      <c r="E17" s="257" t="s">
        <v>159</v>
      </c>
      <c r="F17" s="257" t="s">
        <v>289</v>
      </c>
      <c r="G17" s="258">
        <v>40000</v>
      </c>
      <c r="H17" s="259">
        <v>1</v>
      </c>
      <c r="I17" s="259">
        <v>4</v>
      </c>
      <c r="J17" s="260">
        <f t="shared" si="1"/>
        <v>160000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42"/>
      <c r="C20" s="254"/>
      <c r="D20" s="255">
        <v>17</v>
      </c>
      <c r="E20" s="256"/>
      <c r="F20" s="257"/>
      <c r="G20" s="258"/>
      <c r="H20" s="259"/>
      <c r="I20" s="259"/>
      <c r="J20" s="260">
        <f t="shared" si="1"/>
        <v>0</v>
      </c>
      <c r="K20" s="261"/>
      <c r="L20" s="262"/>
      <c r="M20" s="29">
        <f t="shared" si="0"/>
      </c>
    </row>
    <row r="21" spans="1:13" ht="13.5" customHeight="1">
      <c r="A21" s="252"/>
      <c r="B21" s="253"/>
      <c r="C21" s="263"/>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v>1</v>
      </c>
      <c r="B23" s="253" t="s">
        <v>324</v>
      </c>
      <c r="C23" s="254" t="s">
        <v>330</v>
      </c>
      <c r="D23" s="255">
        <v>20</v>
      </c>
      <c r="E23" s="257" t="s">
        <v>85</v>
      </c>
      <c r="F23" s="257" t="s">
        <v>316</v>
      </c>
      <c r="G23" s="258">
        <v>5000</v>
      </c>
      <c r="H23" s="259">
        <v>4</v>
      </c>
      <c r="I23" s="259">
        <v>11</v>
      </c>
      <c r="J23" s="260">
        <f t="shared" si="1"/>
        <v>220000</v>
      </c>
      <c r="K23" s="261"/>
      <c r="L23" s="262"/>
      <c r="M23" s="29">
        <f t="shared" si="0"/>
      </c>
    </row>
    <row r="24" spans="1:13" ht="13.5" customHeight="1">
      <c r="A24" s="252">
        <v>2</v>
      </c>
      <c r="B24" s="484" t="s">
        <v>326</v>
      </c>
      <c r="C24" s="254" t="s">
        <v>331</v>
      </c>
      <c r="D24" s="255">
        <v>21</v>
      </c>
      <c r="E24" s="256" t="s">
        <v>86</v>
      </c>
      <c r="F24" s="257" t="s">
        <v>317</v>
      </c>
      <c r="G24" s="258">
        <v>30000</v>
      </c>
      <c r="H24" s="259">
        <v>1</v>
      </c>
      <c r="I24" s="259">
        <v>1</v>
      </c>
      <c r="J24" s="260">
        <f t="shared" si="1"/>
        <v>30000</v>
      </c>
      <c r="K24" s="261"/>
      <c r="L24" s="262"/>
      <c r="M24" s="29">
        <f t="shared" si="0"/>
      </c>
    </row>
    <row r="25" spans="1:13" ht="13.5" customHeight="1">
      <c r="A25" s="252">
        <v>2</v>
      </c>
      <c r="B25" s="281" t="s">
        <v>325</v>
      </c>
      <c r="C25" s="254" t="s">
        <v>333</v>
      </c>
      <c r="D25" s="255">
        <v>22</v>
      </c>
      <c r="E25" s="256" t="s">
        <v>86</v>
      </c>
      <c r="F25" s="257" t="s">
        <v>318</v>
      </c>
      <c r="G25" s="258">
        <v>70000</v>
      </c>
      <c r="H25" s="259">
        <v>1</v>
      </c>
      <c r="I25" s="259">
        <v>1</v>
      </c>
      <c r="J25" s="260">
        <f t="shared" si="1"/>
        <v>70000</v>
      </c>
      <c r="K25" s="261"/>
      <c r="L25" s="262"/>
      <c r="M25" s="29">
        <f t="shared" si="0"/>
      </c>
    </row>
    <row r="26" spans="1:13" ht="13.5" customHeight="1">
      <c r="A26" s="252">
        <v>3</v>
      </c>
      <c r="B26" s="484" t="s">
        <v>326</v>
      </c>
      <c r="C26" s="254" t="s">
        <v>331</v>
      </c>
      <c r="D26" s="255">
        <v>23</v>
      </c>
      <c r="E26" s="256" t="s">
        <v>125</v>
      </c>
      <c r="F26" s="257" t="s">
        <v>322</v>
      </c>
      <c r="G26" s="258">
        <v>3000</v>
      </c>
      <c r="H26" s="259">
        <v>1</v>
      </c>
      <c r="I26" s="259">
        <v>1</v>
      </c>
      <c r="J26" s="260">
        <f t="shared" si="1"/>
        <v>3000</v>
      </c>
      <c r="K26" s="261"/>
      <c r="L26" s="262"/>
      <c r="M26" s="29">
        <f t="shared" si="0"/>
      </c>
    </row>
    <row r="27" spans="1:13" ht="13.5" customHeight="1">
      <c r="A27" s="252">
        <v>3</v>
      </c>
      <c r="B27" s="484" t="s">
        <v>326</v>
      </c>
      <c r="C27" s="254" t="s">
        <v>331</v>
      </c>
      <c r="D27" s="255">
        <v>24</v>
      </c>
      <c r="E27" s="256" t="s">
        <v>125</v>
      </c>
      <c r="F27" s="257" t="s">
        <v>323</v>
      </c>
      <c r="G27" s="258">
        <v>3000</v>
      </c>
      <c r="H27" s="259">
        <v>1</v>
      </c>
      <c r="I27" s="259">
        <v>1</v>
      </c>
      <c r="J27" s="260">
        <f t="shared" si="1"/>
        <v>3000</v>
      </c>
      <c r="K27" s="261"/>
      <c r="L27" s="262"/>
      <c r="M27" s="29">
        <f t="shared" si="0"/>
      </c>
    </row>
    <row r="28" spans="1:13" ht="13.5" customHeight="1">
      <c r="A28" s="252">
        <v>3</v>
      </c>
      <c r="B28" s="253" t="s">
        <v>324</v>
      </c>
      <c r="C28" s="254" t="s">
        <v>330</v>
      </c>
      <c r="D28" s="264">
        <v>25</v>
      </c>
      <c r="E28" s="256" t="s">
        <v>125</v>
      </c>
      <c r="F28" s="257" t="s">
        <v>334</v>
      </c>
      <c r="G28" s="258">
        <v>0</v>
      </c>
      <c r="H28" s="259"/>
      <c r="I28" s="259"/>
      <c r="J28" s="260">
        <f t="shared" si="1"/>
        <v>0</v>
      </c>
      <c r="K28" s="261"/>
      <c r="L28" s="262"/>
      <c r="M28" s="29">
        <f t="shared" si="0"/>
      </c>
    </row>
    <row r="29" spans="1:13" ht="13.5" customHeight="1">
      <c r="A29" s="252">
        <v>4</v>
      </c>
      <c r="B29" s="281" t="s">
        <v>327</v>
      </c>
      <c r="C29" s="254" t="s">
        <v>332</v>
      </c>
      <c r="D29" s="255">
        <v>26</v>
      </c>
      <c r="E29" s="256" t="s">
        <v>87</v>
      </c>
      <c r="F29" s="257" t="s">
        <v>319</v>
      </c>
      <c r="G29" s="258">
        <v>0</v>
      </c>
      <c r="H29" s="259"/>
      <c r="I29" s="259"/>
      <c r="J29" s="260">
        <f t="shared" si="1"/>
        <v>0</v>
      </c>
      <c r="K29" s="261"/>
      <c r="L29" s="262"/>
      <c r="M29" s="29">
        <f t="shared" si="0"/>
      </c>
    </row>
    <row r="30" spans="1:13" ht="13.5" customHeight="1">
      <c r="A30" s="252">
        <v>5</v>
      </c>
      <c r="B30" s="281" t="s">
        <v>328</v>
      </c>
      <c r="C30" s="254" t="s">
        <v>329</v>
      </c>
      <c r="D30" s="255">
        <v>27</v>
      </c>
      <c r="E30" s="256" t="s">
        <v>88</v>
      </c>
      <c r="F30" s="257" t="s">
        <v>287</v>
      </c>
      <c r="G30" s="258">
        <v>12150</v>
      </c>
      <c r="H30" s="259">
        <v>1</v>
      </c>
      <c r="I30" s="259">
        <v>1</v>
      </c>
      <c r="J30" s="260">
        <f t="shared" si="1"/>
        <v>12150</v>
      </c>
      <c r="K30" s="261"/>
      <c r="L30" s="262"/>
      <c r="M30" s="29">
        <f t="shared" si="0"/>
      </c>
    </row>
    <row r="31" spans="1:13" ht="13.5" customHeight="1">
      <c r="A31" s="252">
        <v>6</v>
      </c>
      <c r="B31" s="253" t="s">
        <v>324</v>
      </c>
      <c r="C31" s="254" t="s">
        <v>330</v>
      </c>
      <c r="D31" s="255">
        <v>28</v>
      </c>
      <c r="E31" s="256" t="s">
        <v>89</v>
      </c>
      <c r="F31" s="257" t="s">
        <v>320</v>
      </c>
      <c r="G31" s="258"/>
      <c r="H31" s="259"/>
      <c r="I31" s="259"/>
      <c r="J31" s="260">
        <f t="shared" si="1"/>
        <v>0</v>
      </c>
      <c r="K31" s="261"/>
      <c r="L31" s="262"/>
      <c r="M31" s="29">
        <f t="shared" si="0"/>
      </c>
    </row>
    <row r="32" spans="1:13" ht="13.5" customHeight="1">
      <c r="A32" s="252">
        <v>7</v>
      </c>
      <c r="B32" s="484" t="s">
        <v>326</v>
      </c>
      <c r="C32" s="254" t="s">
        <v>331</v>
      </c>
      <c r="D32" s="264">
        <v>29</v>
      </c>
      <c r="E32" s="256" t="s">
        <v>138</v>
      </c>
      <c r="F32" s="276" t="s">
        <v>225</v>
      </c>
      <c r="G32" s="258">
        <v>65250</v>
      </c>
      <c r="H32" s="259">
        <v>1</v>
      </c>
      <c r="I32" s="259">
        <v>1</v>
      </c>
      <c r="J32" s="260">
        <f t="shared" si="1"/>
        <v>65250</v>
      </c>
      <c r="K32" s="261"/>
      <c r="L32" s="262"/>
      <c r="M32" s="29">
        <f t="shared" si="0"/>
      </c>
    </row>
    <row r="33" spans="1:13" ht="13.5" customHeight="1">
      <c r="A33" s="252">
        <v>7</v>
      </c>
      <c r="B33" s="484" t="s">
        <v>326</v>
      </c>
      <c r="C33" s="254" t="s">
        <v>331</v>
      </c>
      <c r="D33" s="255">
        <v>30</v>
      </c>
      <c r="E33" s="257" t="s">
        <v>138</v>
      </c>
      <c r="F33" s="257" t="s">
        <v>321</v>
      </c>
      <c r="G33" s="258">
        <v>1000</v>
      </c>
      <c r="H33" s="259">
        <v>1</v>
      </c>
      <c r="I33" s="259">
        <v>1</v>
      </c>
      <c r="J33" s="260">
        <f t="shared" si="1"/>
        <v>1000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6"/>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1" t="s">
        <v>96</v>
      </c>
      <c r="G106" s="230" t="s">
        <v>97</v>
      </c>
      <c r="H106" s="583" t="s">
        <v>176</v>
      </c>
      <c r="I106" s="583"/>
      <c r="J106" s="583" t="s">
        <v>173</v>
      </c>
      <c r="K106" s="586"/>
    </row>
    <row r="107" spans="4:11" ht="14.25" thickTop="1">
      <c r="D107" s="67"/>
      <c r="F107" s="297" t="s">
        <v>85</v>
      </c>
      <c r="G107" s="227">
        <f>SUMIF($E$4:$E$103,F107,$J$4:$J$103)</f>
        <v>230000</v>
      </c>
      <c r="H107" s="584">
        <f>SUMIF($E$4:$E$103,F107,$M$4:$M$103)</f>
        <v>0</v>
      </c>
      <c r="I107" s="584"/>
      <c r="J107" s="584">
        <f aca="true" t="shared" si="5" ref="J107:J115">G107-H107</f>
        <v>230000</v>
      </c>
      <c r="K107" s="587"/>
    </row>
    <row r="108" spans="4:11" ht="13.5">
      <c r="D108" s="67"/>
      <c r="F108" s="298" t="s">
        <v>86</v>
      </c>
      <c r="G108" s="227">
        <f aca="true" t="shared" si="6" ref="G108:G115">SUMIF($E$4:$E$103,F108,$J$4:$J$103)</f>
        <v>260000</v>
      </c>
      <c r="H108" s="578">
        <f aca="true" t="shared" si="7" ref="H108:H114">SUMIF($E$4:$E$103,F108,$M$4:$M$103)</f>
        <v>0</v>
      </c>
      <c r="I108" s="578"/>
      <c r="J108" s="578">
        <f t="shared" si="5"/>
        <v>260000</v>
      </c>
      <c r="K108" s="579"/>
    </row>
    <row r="109" spans="4:11" ht="13.5">
      <c r="D109" s="67"/>
      <c r="F109" s="298" t="s">
        <v>125</v>
      </c>
      <c r="G109" s="227">
        <f t="shared" si="6"/>
        <v>506000</v>
      </c>
      <c r="H109" s="578">
        <f t="shared" si="7"/>
        <v>0</v>
      </c>
      <c r="I109" s="578"/>
      <c r="J109" s="578">
        <f t="shared" si="5"/>
        <v>506000</v>
      </c>
      <c r="K109" s="579"/>
    </row>
    <row r="110" spans="4:11" ht="13.5">
      <c r="D110" s="67"/>
      <c r="F110" s="298" t="s">
        <v>126</v>
      </c>
      <c r="G110" s="227">
        <f t="shared" si="6"/>
        <v>0</v>
      </c>
      <c r="H110" s="578">
        <f t="shared" si="7"/>
        <v>0</v>
      </c>
      <c r="I110" s="578"/>
      <c r="J110" s="578">
        <f t="shared" si="5"/>
        <v>0</v>
      </c>
      <c r="K110" s="579"/>
    </row>
    <row r="111" spans="4:11" ht="13.5">
      <c r="D111" s="67"/>
      <c r="F111" s="298" t="s">
        <v>87</v>
      </c>
      <c r="G111" s="227">
        <f t="shared" si="6"/>
        <v>0</v>
      </c>
      <c r="H111" s="578">
        <f t="shared" si="7"/>
        <v>0</v>
      </c>
      <c r="I111" s="578"/>
      <c r="J111" s="578">
        <f t="shared" si="5"/>
        <v>0</v>
      </c>
      <c r="K111" s="579"/>
    </row>
    <row r="112" spans="4:11" ht="13.5">
      <c r="D112" s="67"/>
      <c r="F112" s="298" t="s">
        <v>88</v>
      </c>
      <c r="G112" s="227">
        <f t="shared" si="6"/>
        <v>12150</v>
      </c>
      <c r="H112" s="578">
        <f t="shared" si="7"/>
        <v>0</v>
      </c>
      <c r="I112" s="578"/>
      <c r="J112" s="578">
        <f t="shared" si="5"/>
        <v>12150</v>
      </c>
      <c r="K112" s="579"/>
    </row>
    <row r="113" spans="4:11" ht="13.5">
      <c r="D113" s="67"/>
      <c r="F113" s="298" t="s">
        <v>89</v>
      </c>
      <c r="G113" s="227">
        <f t="shared" si="6"/>
        <v>0</v>
      </c>
      <c r="H113" s="578">
        <f t="shared" si="7"/>
        <v>0</v>
      </c>
      <c r="I113" s="578"/>
      <c r="J113" s="578">
        <f t="shared" si="5"/>
        <v>0</v>
      </c>
      <c r="K113" s="579"/>
    </row>
    <row r="114" spans="4:11" ht="13.5">
      <c r="D114" s="67"/>
      <c r="F114" s="298" t="s">
        <v>90</v>
      </c>
      <c r="G114" s="227">
        <f t="shared" si="6"/>
        <v>0</v>
      </c>
      <c r="H114" s="578">
        <f t="shared" si="7"/>
        <v>0</v>
      </c>
      <c r="I114" s="578"/>
      <c r="J114" s="578">
        <f t="shared" si="5"/>
        <v>0</v>
      </c>
      <c r="K114" s="579"/>
    </row>
    <row r="115" spans="4:11" ht="14.25" thickBot="1">
      <c r="D115" s="67"/>
      <c r="F115" s="427" t="s">
        <v>138</v>
      </c>
      <c r="G115" s="428">
        <f t="shared" si="6"/>
        <v>223110</v>
      </c>
      <c r="H115" s="582">
        <f>SUMIF($E$4:$E$103,F115,$M$4:$M$103)+'1-3'!F121</f>
        <v>11000</v>
      </c>
      <c r="I115" s="582"/>
      <c r="J115" s="582">
        <f t="shared" si="5"/>
        <v>212110</v>
      </c>
      <c r="K115" s="585"/>
    </row>
    <row r="116" spans="4:11" ht="15" thickBot="1" thickTop="1">
      <c r="D116" s="47"/>
      <c r="F116" s="425" t="s">
        <v>15</v>
      </c>
      <c r="G116" s="426">
        <f>SUM(G107:G115)</f>
        <v>1231260</v>
      </c>
      <c r="H116" s="580">
        <f>SUM(H107:I115)</f>
        <v>11000</v>
      </c>
      <c r="I116" s="580"/>
      <c r="J116" s="580">
        <f>SUM(J107:K115)</f>
        <v>1220260</v>
      </c>
      <c r="K116" s="581"/>
    </row>
  </sheetData>
  <sheetProtection sheet="1" formatCells="0" selectLockedCells="1"/>
  <mergeCells count="22">
    <mergeCell ref="H106:I106"/>
    <mergeCell ref="H107:I107"/>
    <mergeCell ref="H108:I108"/>
    <mergeCell ref="H109:I109"/>
    <mergeCell ref="H110:I110"/>
    <mergeCell ref="J115:K115"/>
    <mergeCell ref="J106:K106"/>
    <mergeCell ref="J107:K107"/>
    <mergeCell ref="J108:K108"/>
    <mergeCell ref="J109:K109"/>
    <mergeCell ref="H111:I111"/>
    <mergeCell ref="H112:I112"/>
    <mergeCell ref="H113:I113"/>
    <mergeCell ref="H114:I114"/>
    <mergeCell ref="H115:I115"/>
    <mergeCell ref="H116:I116"/>
    <mergeCell ref="J110:K110"/>
    <mergeCell ref="J111:K111"/>
    <mergeCell ref="J112:K112"/>
    <mergeCell ref="J113:K113"/>
    <mergeCell ref="J114:K114"/>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Width="0" fitToHeight="1" horizontalDpi="600" verticalDpi="600" orientation="portrait" paperSize="8" scale="7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9" activePane="bottomLeft" state="frozen"/>
      <selection pane="topLeft" activeCell="B16" sqref="B16:K23"/>
      <selection pane="bottomLeft" activeCell="E104" sqref="E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258</v>
      </c>
      <c r="B1" s="566"/>
      <c r="C1" s="566"/>
      <c r="D1" s="566"/>
      <c r="E1" s="566"/>
      <c r="F1" s="566"/>
    </row>
    <row r="2" spans="1:6" ht="15" customHeight="1" thickBot="1">
      <c r="A2" s="8"/>
      <c r="B2" s="7" t="s">
        <v>244</v>
      </c>
      <c r="C2" s="87"/>
      <c r="E2" s="72" t="s">
        <v>185</v>
      </c>
      <c r="F2" s="463">
        <f>SUM(E4:E118)</f>
        <v>215110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283</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v>8000</v>
      </c>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v>31680</v>
      </c>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4000</v>
      </c>
      <c r="F24" s="77"/>
    </row>
    <row r="25" spans="1:6" ht="15" customHeight="1">
      <c r="A25" s="104">
        <v>22</v>
      </c>
      <c r="B25" s="161" t="s">
        <v>206</v>
      </c>
      <c r="C25" s="161" t="s">
        <v>208</v>
      </c>
      <c r="D25" s="162" t="s">
        <v>228</v>
      </c>
      <c r="E25" s="187">
        <v>9000</v>
      </c>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283</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v>5000</v>
      </c>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v>2000</v>
      </c>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v>10000</v>
      </c>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v>3000</v>
      </c>
      <c r="F66" s="78"/>
    </row>
    <row r="67" spans="1:6" ht="15" customHeight="1">
      <c r="A67" s="104">
        <v>64</v>
      </c>
      <c r="B67" s="161" t="s">
        <v>212</v>
      </c>
      <c r="C67" s="161"/>
      <c r="D67" s="162" t="s">
        <v>59</v>
      </c>
      <c r="E67" s="187"/>
      <c r="F67" s="78"/>
    </row>
    <row r="68" spans="1:6" ht="15" customHeight="1">
      <c r="A68" s="104">
        <v>65</v>
      </c>
      <c r="B68" s="161" t="s">
        <v>212</v>
      </c>
      <c r="C68" s="161"/>
      <c r="D68" s="162" t="s">
        <v>57</v>
      </c>
      <c r="E68" s="187">
        <v>8000</v>
      </c>
      <c r="F68" s="78"/>
    </row>
    <row r="69" spans="1:6" ht="15" customHeight="1">
      <c r="A69" s="104">
        <v>66</v>
      </c>
      <c r="B69" s="161" t="s">
        <v>212</v>
      </c>
      <c r="C69" s="163"/>
      <c r="D69" s="164" t="s">
        <v>240</v>
      </c>
      <c r="E69" s="188">
        <v>5000</v>
      </c>
      <c r="F69" s="107"/>
    </row>
    <row r="70" spans="1:6" ht="15" customHeight="1">
      <c r="A70" s="104">
        <v>67</v>
      </c>
      <c r="B70" s="161" t="s">
        <v>212</v>
      </c>
      <c r="C70" s="165"/>
      <c r="D70" s="166" t="s">
        <v>58</v>
      </c>
      <c r="E70" s="189">
        <v>10000</v>
      </c>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v>5000</v>
      </c>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v>7000</v>
      </c>
      <c r="F83" s="103"/>
    </row>
    <row r="84" spans="1:6" ht="15" customHeight="1">
      <c r="A84" s="104">
        <v>81</v>
      </c>
      <c r="B84" s="161" t="s">
        <v>216</v>
      </c>
      <c r="C84" s="161"/>
      <c r="D84" s="162" t="s">
        <v>63</v>
      </c>
      <c r="E84" s="187">
        <v>28000</v>
      </c>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v>3000</v>
      </c>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v>10000</v>
      </c>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206</v>
      </c>
      <c r="C104" s="153"/>
      <c r="D104" s="111" t="s">
        <v>284</v>
      </c>
      <c r="E104" s="192">
        <v>8000</v>
      </c>
      <c r="F104" s="110"/>
    </row>
    <row r="105" spans="1:6" ht="15" customHeight="1">
      <c r="A105" s="102">
        <v>102</v>
      </c>
      <c r="B105" s="154" t="s">
        <v>206</v>
      </c>
      <c r="C105" s="154"/>
      <c r="D105" s="112" t="s">
        <v>285</v>
      </c>
      <c r="E105" s="186">
        <v>13000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215110</v>
      </c>
    </row>
    <row r="121" spans="4:6" ht="15" customHeight="1">
      <c r="D121" s="80"/>
      <c r="E121" s="39" t="s">
        <v>176</v>
      </c>
      <c r="F121" s="183">
        <f>SUMIF(F4:F118,"◎",E4:E118)</f>
        <v>11000</v>
      </c>
    </row>
    <row r="122" spans="4:6" ht="15" customHeight="1" thickBot="1">
      <c r="D122" s="80"/>
      <c r="E122" s="82" t="s">
        <v>13</v>
      </c>
      <c r="F122" s="184">
        <f>F120-F121</f>
        <v>204110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272</v>
      </c>
      <c r="I1" s="504"/>
      <c r="J1" s="504"/>
      <c r="K1" s="504"/>
    </row>
    <row r="2" spans="8:11" s="1" customFormat="1" ht="18" customHeight="1">
      <c r="H2" s="504" t="s">
        <v>273</v>
      </c>
      <c r="I2" s="504"/>
      <c r="J2" s="504"/>
      <c r="K2" s="504"/>
    </row>
    <row r="3" s="1" customFormat="1" ht="18" customHeight="1">
      <c r="K3" s="2"/>
    </row>
    <row r="4" spans="8:11" s="1" customFormat="1" ht="18" customHeight="1">
      <c r="H4" s="505" t="s">
        <v>335</v>
      </c>
      <c r="I4" s="505"/>
      <c r="J4" s="505"/>
      <c r="K4" s="505"/>
    </row>
    <row r="5" spans="8:11" s="1" customFormat="1" ht="18" customHeight="1">
      <c r="H5" s="506">
        <v>42969</v>
      </c>
      <c r="I5" s="505"/>
      <c r="J5" s="505"/>
      <c r="K5" s="505"/>
    </row>
    <row r="6" spans="1:11" s="1" customFormat="1" ht="18" customHeight="1">
      <c r="A6" s="3" t="s">
        <v>2</v>
      </c>
      <c r="H6" s="4"/>
      <c r="K6" s="11"/>
    </row>
    <row r="7" spans="1:11" s="1" customFormat="1" ht="18" customHeight="1">
      <c r="A7" s="4"/>
      <c r="H7" s="505" t="s">
        <v>274</v>
      </c>
      <c r="I7" s="505"/>
      <c r="J7" s="505"/>
      <c r="K7" s="505"/>
    </row>
    <row r="8" spans="1:11" s="1" customFormat="1" ht="18" customHeight="1">
      <c r="A8" s="4"/>
      <c r="H8" s="505" t="s">
        <v>275</v>
      </c>
      <c r="I8" s="505"/>
      <c r="J8" s="505"/>
      <c r="K8" s="505"/>
    </row>
    <row r="9" spans="1:11" s="1" customFormat="1" ht="42" customHeight="1">
      <c r="A9" s="4"/>
      <c r="H9" s="2"/>
      <c r="K9" s="46"/>
    </row>
    <row r="10" spans="1:11" ht="24" customHeight="1">
      <c r="A10" s="507" t="s">
        <v>259</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8">
        <f>'1-1'!D14:F14</f>
        <v>1790000</v>
      </c>
      <c r="E14" s="589"/>
      <c r="F14" s="590"/>
      <c r="G14" s="591"/>
      <c r="H14" s="592"/>
      <c r="I14" s="592"/>
      <c r="J14" s="592"/>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4">
        <f>'随時②-1'!B20</f>
        <v>280000</v>
      </c>
      <c r="C16" s="225">
        <f>'随時②-1'!C20</f>
        <v>290000</v>
      </c>
      <c r="D16" s="225">
        <f>'随時②-1'!D20</f>
        <v>506000</v>
      </c>
      <c r="E16" s="225">
        <f>'随時②-1'!E20</f>
        <v>0</v>
      </c>
      <c r="F16" s="225">
        <f>'随時②-1'!F20</f>
        <v>0</v>
      </c>
      <c r="G16" s="225">
        <f>'随時②-1'!G20</f>
        <v>62150</v>
      </c>
      <c r="H16" s="225">
        <f>'随時②-1'!H20</f>
        <v>0</v>
      </c>
      <c r="I16" s="225">
        <f>'随時②-1'!I20</f>
        <v>0</v>
      </c>
      <c r="J16" s="226">
        <f>'随時②-1'!J20</f>
        <v>223110</v>
      </c>
      <c r="K16" s="432">
        <f aca="true" t="shared" si="0" ref="K16:K26">SUM(B16:J16)</f>
        <v>1361260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2">
        <f t="shared" si="0"/>
        <v>11000</v>
      </c>
    </row>
    <row r="18" spans="1:11" ht="39" customHeight="1" thickBot="1">
      <c r="A18" s="30" t="s">
        <v>106</v>
      </c>
      <c r="B18" s="224">
        <f>B16-B17</f>
        <v>280000</v>
      </c>
      <c r="C18" s="225">
        <f>C16-C17</f>
        <v>290000</v>
      </c>
      <c r="D18" s="225">
        <f aca="true" t="shared" si="1" ref="D18:J18">D16-D17</f>
        <v>506000</v>
      </c>
      <c r="E18" s="225">
        <f t="shared" si="1"/>
        <v>0</v>
      </c>
      <c r="F18" s="225">
        <f t="shared" si="1"/>
        <v>0</v>
      </c>
      <c r="G18" s="225">
        <f t="shared" si="1"/>
        <v>62150</v>
      </c>
      <c r="H18" s="225">
        <f t="shared" si="1"/>
        <v>0</v>
      </c>
      <c r="I18" s="225">
        <f t="shared" si="1"/>
        <v>0</v>
      </c>
      <c r="J18" s="225">
        <f t="shared" si="1"/>
        <v>212110</v>
      </c>
      <c r="K18" s="432">
        <f t="shared" si="0"/>
        <v>1350260</v>
      </c>
    </row>
    <row r="19" spans="1:11" ht="39" customHeight="1" thickBot="1">
      <c r="A19" s="32" t="s">
        <v>174</v>
      </c>
      <c r="B19" s="440">
        <f>'2-2'!K142</f>
        <v>30000</v>
      </c>
      <c r="C19" s="441">
        <f>'2-2'!K143</f>
        <v>251956</v>
      </c>
      <c r="D19" s="441">
        <f>'2-2'!K144</f>
        <v>446715</v>
      </c>
      <c r="E19" s="441">
        <f>'2-2'!K145</f>
        <v>0</v>
      </c>
      <c r="F19" s="441">
        <f>'2-2'!K146</f>
        <v>0</v>
      </c>
      <c r="G19" s="441">
        <f>'2-2'!K147</f>
        <v>0</v>
      </c>
      <c r="H19" s="441">
        <f>'2-2'!K148</f>
        <v>0</v>
      </c>
      <c r="I19" s="441">
        <f>'2-2'!K149</f>
        <v>0</v>
      </c>
      <c r="J19" s="445">
        <f>'2-2'!K150</f>
        <v>185110</v>
      </c>
      <c r="K19" s="442">
        <f t="shared" si="0"/>
        <v>913781</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30000</v>
      </c>
      <c r="C21" s="322">
        <f>C19-C20</f>
        <v>251956</v>
      </c>
      <c r="D21" s="322">
        <f aca="true" t="shared" si="2" ref="D21:J21">D19-D20</f>
        <v>446715</v>
      </c>
      <c r="E21" s="322">
        <f t="shared" si="2"/>
        <v>0</v>
      </c>
      <c r="F21" s="322">
        <f t="shared" si="2"/>
        <v>0</v>
      </c>
      <c r="G21" s="322">
        <f t="shared" si="2"/>
        <v>0</v>
      </c>
      <c r="H21" s="322">
        <f t="shared" si="2"/>
        <v>0</v>
      </c>
      <c r="I21" s="322">
        <f t="shared" si="2"/>
        <v>0</v>
      </c>
      <c r="J21" s="322">
        <f t="shared" si="2"/>
        <v>174110</v>
      </c>
      <c r="K21" s="435">
        <f t="shared" si="0"/>
        <v>902781</v>
      </c>
    </row>
    <row r="22" spans="1:11" ht="39" customHeight="1" thickBot="1">
      <c r="A22" s="32" t="s">
        <v>117</v>
      </c>
      <c r="B22" s="440">
        <f>B18-B21</f>
        <v>250000</v>
      </c>
      <c r="C22" s="440">
        <f aca="true" t="shared" si="3" ref="C22:J22">C18-C21</f>
        <v>38044</v>
      </c>
      <c r="D22" s="440">
        <f t="shared" si="3"/>
        <v>59285</v>
      </c>
      <c r="E22" s="440">
        <f t="shared" si="3"/>
        <v>0</v>
      </c>
      <c r="F22" s="440">
        <f t="shared" si="3"/>
        <v>0</v>
      </c>
      <c r="G22" s="440">
        <f t="shared" si="3"/>
        <v>62150</v>
      </c>
      <c r="H22" s="440">
        <f t="shared" si="3"/>
        <v>0</v>
      </c>
      <c r="I22" s="440">
        <f t="shared" si="3"/>
        <v>0</v>
      </c>
      <c r="J22" s="440">
        <f t="shared" si="3"/>
        <v>38000</v>
      </c>
      <c r="K22" s="442">
        <f t="shared" si="0"/>
        <v>447479</v>
      </c>
    </row>
    <row r="23" spans="1:11" ht="39" customHeight="1">
      <c r="A23" s="30" t="s">
        <v>167</v>
      </c>
      <c r="B23" s="225">
        <f>'2-4'!G107</f>
        <v>300000</v>
      </c>
      <c r="C23" s="225">
        <f>'2-4'!G108</f>
        <v>144820</v>
      </c>
      <c r="D23" s="225">
        <f>'2-4'!G109</f>
        <v>13672</v>
      </c>
      <c r="E23" s="225">
        <f>'2-4'!G110</f>
        <v>0</v>
      </c>
      <c r="F23" s="225">
        <f>'2-4'!G111</f>
        <v>1050</v>
      </c>
      <c r="G23" s="225">
        <f>'2-4'!G112</f>
        <v>158320</v>
      </c>
      <c r="H23" s="225">
        <f>'2-4'!G113</f>
        <v>32000</v>
      </c>
      <c r="I23" s="225">
        <f>'2-4'!G114</f>
        <v>0</v>
      </c>
      <c r="J23" s="225">
        <f>'2-4'!G115</f>
        <v>38500</v>
      </c>
      <c r="K23" s="432">
        <f t="shared" si="0"/>
        <v>688362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5">
        <f t="shared" si="0"/>
        <v>0</v>
      </c>
    </row>
    <row r="25" spans="1:11" ht="39" customHeight="1">
      <c r="A25" s="21" t="s">
        <v>120</v>
      </c>
      <c r="B25" s="433">
        <f>B23-B24-B22</f>
        <v>50000</v>
      </c>
      <c r="C25" s="433">
        <f aca="true" t="shared" si="4" ref="C25:J25">C23-C24-C22</f>
        <v>106776</v>
      </c>
      <c r="D25" s="433">
        <f t="shared" si="4"/>
        <v>-45613</v>
      </c>
      <c r="E25" s="433">
        <f t="shared" si="4"/>
        <v>0</v>
      </c>
      <c r="F25" s="433">
        <f t="shared" si="4"/>
        <v>1050</v>
      </c>
      <c r="G25" s="433">
        <f t="shared" si="4"/>
        <v>96170</v>
      </c>
      <c r="H25" s="433">
        <f t="shared" si="4"/>
        <v>32000</v>
      </c>
      <c r="I25" s="433">
        <f t="shared" si="4"/>
        <v>0</v>
      </c>
      <c r="J25" s="433">
        <f t="shared" si="4"/>
        <v>500</v>
      </c>
      <c r="K25" s="435">
        <f t="shared" si="0"/>
        <v>240883</v>
      </c>
    </row>
    <row r="26" spans="1:11" ht="39" customHeight="1" thickBot="1">
      <c r="A26" s="22" t="s">
        <v>118</v>
      </c>
      <c r="B26" s="220">
        <f>B19+B23</f>
        <v>330000</v>
      </c>
      <c r="C26" s="220">
        <f aca="true" t="shared" si="5" ref="C26:J26">C19+C23</f>
        <v>396776</v>
      </c>
      <c r="D26" s="220">
        <f t="shared" si="5"/>
        <v>460387</v>
      </c>
      <c r="E26" s="220">
        <f t="shared" si="5"/>
        <v>0</v>
      </c>
      <c r="F26" s="220">
        <f t="shared" si="5"/>
        <v>1050</v>
      </c>
      <c r="G26" s="220">
        <f t="shared" si="5"/>
        <v>158320</v>
      </c>
      <c r="H26" s="220">
        <f t="shared" si="5"/>
        <v>32000</v>
      </c>
      <c r="I26" s="220">
        <f t="shared" si="5"/>
        <v>0</v>
      </c>
      <c r="J26" s="220">
        <f t="shared" si="5"/>
        <v>223610</v>
      </c>
      <c r="K26" s="223">
        <f t="shared" si="0"/>
        <v>1602143</v>
      </c>
    </row>
    <row r="27" spans="1:11" ht="39" customHeight="1" thickBot="1">
      <c r="A27" s="32" t="s">
        <v>104</v>
      </c>
      <c r="B27" s="567">
        <v>42968</v>
      </c>
      <c r="C27" s="568"/>
      <c r="D27" s="568"/>
      <c r="E27" s="568"/>
      <c r="F27" s="568"/>
      <c r="G27" s="568"/>
      <c r="H27" s="568"/>
      <c r="I27" s="568"/>
      <c r="J27" s="568"/>
      <c r="K27" s="56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zoomScalePageLayoutView="0" workbookViewId="0" topLeftCell="A1">
      <pane xSplit="4" ySplit="3" topLeftCell="H16" activePane="bottomRight" state="frozen"/>
      <selection pane="topLeft" activeCell="E23" sqref="E23"/>
      <selection pane="topRight" activeCell="E23" sqref="E23"/>
      <selection pane="bottomLeft" activeCell="E23" sqref="E23"/>
      <selection pane="bottomRight" activeCell="Q28" sqref="Q2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7" t="s">
        <v>143</v>
      </c>
      <c r="G2" s="598"/>
      <c r="H2" s="598"/>
      <c r="I2" s="598"/>
      <c r="J2" s="598"/>
      <c r="K2" s="555" t="s">
        <v>115</v>
      </c>
      <c r="L2" s="553"/>
      <c r="M2" s="553"/>
      <c r="N2" s="553"/>
      <c r="O2" s="554"/>
      <c r="P2" s="13"/>
    </row>
    <row r="3" spans="1:21" ht="24" customHeight="1">
      <c r="A3" s="421" t="s">
        <v>141</v>
      </c>
      <c r="B3" s="300" t="s">
        <v>142</v>
      </c>
      <c r="C3" s="59" t="s">
        <v>144</v>
      </c>
      <c r="D3" s="96" t="s">
        <v>146</v>
      </c>
      <c r="E3" s="96" t="s">
        <v>0</v>
      </c>
      <c r="F3" s="96" t="s">
        <v>197</v>
      </c>
      <c r="G3" s="96" t="s">
        <v>91</v>
      </c>
      <c r="H3" s="473" t="s">
        <v>246</v>
      </c>
      <c r="I3" s="96" t="s">
        <v>92</v>
      </c>
      <c r="J3" s="96" t="s">
        <v>93</v>
      </c>
      <c r="K3" s="385" t="s">
        <v>199</v>
      </c>
      <c r="L3" s="386" t="s">
        <v>91</v>
      </c>
      <c r="M3" s="474" t="s">
        <v>246</v>
      </c>
      <c r="N3" s="386" t="s">
        <v>92</v>
      </c>
      <c r="O3" s="387" t="s">
        <v>93</v>
      </c>
      <c r="P3" s="228" t="s">
        <v>111</v>
      </c>
      <c r="Q3" s="296" t="s">
        <v>107</v>
      </c>
      <c r="R3" s="62" t="s">
        <v>148</v>
      </c>
      <c r="S3" s="61" t="s">
        <v>149</v>
      </c>
      <c r="T3" s="61" t="s">
        <v>150</v>
      </c>
      <c r="U3" s="61" t="s">
        <v>151</v>
      </c>
    </row>
    <row r="4" spans="1:21" ht="13.5" customHeight="1">
      <c r="A4" s="301">
        <f>'1-2'!A4</f>
        <v>1</v>
      </c>
      <c r="B4" s="302" t="str">
        <f>'1-2'!B4</f>
        <v>１－１－ア</v>
      </c>
      <c r="C4" s="477" t="str">
        <f>'1-2'!C4</f>
        <v>情報共有による組織連携の強化</v>
      </c>
      <c r="D4" s="244">
        <v>1</v>
      </c>
      <c r="E4" s="303" t="str">
        <f>IF($R4=1,"",VLOOKUP($D4,'1-2'!$D$4:$L$103,2))</f>
        <v>負担金、補助及び交付金</v>
      </c>
      <c r="F4" s="303" t="str">
        <f>IF($R4=1,"取消し",VLOOKUP($D4,'1-2'!$D$4:$L$103,3))</f>
        <v>各種団体負担金（会費）</v>
      </c>
      <c r="G4" s="304">
        <f>IF($R4=1,,VLOOKUP($D4,'1-2'!$D$4:$L$103,4))</f>
        <v>149860</v>
      </c>
      <c r="H4" s="305">
        <f>IF($R4=1,,VLOOKUP($D4,'1-2'!$D$4:$L$103,5))</f>
        <v>1</v>
      </c>
      <c r="I4" s="305">
        <f>IF($R4=1,,VLOOKUP($D4,'1-2'!$D$4:$L$103,6))</f>
        <v>1</v>
      </c>
      <c r="J4" s="306">
        <f>IF($R4=1,,VLOOKUP($D4,'1-2'!$D$4:$L$103,7))</f>
        <v>149860</v>
      </c>
      <c r="K4" s="307" t="str">
        <f aca="true" t="shared" si="0" ref="K4:N5">F4</f>
        <v>各種団体負担金（会費）</v>
      </c>
      <c r="L4" s="308">
        <v>127860</v>
      </c>
      <c r="M4" s="309">
        <f t="shared" si="0"/>
        <v>1</v>
      </c>
      <c r="N4" s="309">
        <f t="shared" si="0"/>
        <v>1</v>
      </c>
      <c r="O4" s="310">
        <f>L4*M4*N4</f>
        <v>127860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１－１－ア</v>
      </c>
      <c r="C5" s="478" t="str">
        <f>'1-2'!C5</f>
        <v>情報共有による組織連携の強化</v>
      </c>
      <c r="D5" s="255">
        <v>2</v>
      </c>
      <c r="E5" s="315" t="str">
        <f>IF($R5=1,"",VLOOKUP($D5,'1-2'!$D$4:$L$103,2))</f>
        <v>負担金、補助及び交付金</v>
      </c>
      <c r="F5" s="316" t="str">
        <f>IF($R5=1,"取消し",VLOOKUP($D5,'1-2'!$D$4:$L$103,3))</f>
        <v>全国高等学校長協会全国大会参加費</v>
      </c>
      <c r="G5" s="225">
        <f>IF($R5=1,,VLOOKUP($D5,'1-2'!$D$4:$L$103,4))</f>
        <v>2000</v>
      </c>
      <c r="H5" s="317">
        <f>IF($R5=1,,VLOOKUP($D5,'1-2'!$D$4:$L$103,5))</f>
        <v>1</v>
      </c>
      <c r="I5" s="317">
        <f>IF($R5=1,,VLOOKUP($D5,'1-2'!$D$4:$L$103,6))</f>
        <v>1</v>
      </c>
      <c r="J5" s="318">
        <f>IF($R5=1,,VLOOKUP($D5,'1-2'!$D$4:$L$103,7))</f>
        <v>2000</v>
      </c>
      <c r="K5" s="319" t="str">
        <f t="shared" si="0"/>
        <v>全国高等学校長協会全国大会参加費</v>
      </c>
      <c r="L5" s="320">
        <f t="shared" si="0"/>
        <v>2000</v>
      </c>
      <c r="M5" s="321">
        <f t="shared" si="0"/>
        <v>1</v>
      </c>
      <c r="N5" s="321">
        <f t="shared" si="0"/>
        <v>1</v>
      </c>
      <c r="O5" s="310">
        <f aca="true" t="shared" si="2" ref="O5:O68">L5*M5*N5</f>
        <v>2000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f>'1-2'!A6</f>
        <v>1</v>
      </c>
      <c r="B6" s="314" t="str">
        <f>'1-2'!B6</f>
        <v>１－１－ア</v>
      </c>
      <c r="C6" s="478" t="str">
        <f>'1-2'!C6</f>
        <v>情報共有による組織連携の強化</v>
      </c>
      <c r="D6" s="255">
        <v>3</v>
      </c>
      <c r="E6" s="315" t="str">
        <f>IF($R6=1,"",VLOOKUP($D6,'1-2'!$D$4:$L$103,2))</f>
        <v>負担金、補助及び交付金</v>
      </c>
      <c r="F6" s="316" t="str">
        <f>IF($R6=1,"取消し",VLOOKUP($D6,'1-2'!$D$4:$L$103,3))</f>
        <v>日本工業化学教育研究会全国大会参加費</v>
      </c>
      <c r="G6" s="225">
        <f>IF($R6=1,,VLOOKUP($D6,'1-2'!$D$4:$L$103,4))</f>
        <v>5000</v>
      </c>
      <c r="H6" s="317">
        <f>IF($R6=1,,VLOOKUP($D6,'1-2'!$D$4:$L$103,5))</f>
        <v>1</v>
      </c>
      <c r="I6" s="317">
        <f>IF($R6=1,,VLOOKUP($D6,'1-2'!$D$4:$L$103,6))</f>
        <v>1</v>
      </c>
      <c r="J6" s="318">
        <f>IF($R6=1,,VLOOKUP($D6,'1-2'!$D$4:$L$103,7))</f>
        <v>5000</v>
      </c>
      <c r="K6" s="319" t="str">
        <f aca="true" t="shared" si="5" ref="K6:K69">F6</f>
        <v>日本工業化学教育研究会全国大会参加費</v>
      </c>
      <c r="L6" s="320">
        <f aca="true" t="shared" si="6" ref="L6:N10">G6</f>
        <v>5000</v>
      </c>
      <c r="M6" s="321">
        <f t="shared" si="6"/>
        <v>1</v>
      </c>
      <c r="N6" s="321">
        <f t="shared" si="6"/>
        <v>1</v>
      </c>
      <c r="O6" s="310">
        <f t="shared" si="2"/>
        <v>5000</v>
      </c>
      <c r="P6" s="311">
        <f>IF($R6=1,"",VLOOKUP($D6,'1-2'!$D$4:$L$103,8))</f>
        <v>0</v>
      </c>
      <c r="Q6" s="312">
        <f>IF($R6=1,"",VLOOKUP($D6,'1-2'!$D$4:$L$103,9))</f>
        <v>0</v>
      </c>
      <c r="R6" s="25">
        <f>IF(ISNA(MATCH($D6,'随時②-2'!$D$4:$D$18,0)),0,1)</f>
        <v>0</v>
      </c>
      <c r="S6" s="63">
        <f t="shared" si="1"/>
      </c>
      <c r="T6" s="63">
        <f t="shared" si="3"/>
      </c>
      <c r="U6" s="5">
        <f t="shared" si="4"/>
        <v>9</v>
      </c>
      <c r="V6" s="5" t="s">
        <v>153</v>
      </c>
      <c r="W6" s="5">
        <v>4</v>
      </c>
    </row>
    <row r="7" spans="1:23" ht="13.5" customHeight="1">
      <c r="A7" s="313">
        <f>'1-2'!A7</f>
        <v>4</v>
      </c>
      <c r="B7" s="314" t="str">
        <f>'1-2'!B7</f>
        <v>２－２－イ</v>
      </c>
      <c r="C7" s="478" t="str">
        <f>'1-2'!C7</f>
        <v>広報活動の推進</v>
      </c>
      <c r="D7" s="255">
        <v>4</v>
      </c>
      <c r="E7" s="315" t="str">
        <f>IF($R7=1,"",VLOOKUP($D7,'1-2'!$D$4:$L$103,2))</f>
        <v>委託料</v>
      </c>
      <c r="F7" s="316" t="str">
        <f>IF($R7=1,"取消し",VLOOKUP($D7,'1-2'!$D$4:$L$103,3))</f>
        <v>ホームページ作成業務委託</v>
      </c>
      <c r="G7" s="225">
        <f>IF($R7=1,,VLOOKUP($D7,'1-2'!$D$4:$L$103,4))</f>
        <v>0</v>
      </c>
      <c r="H7" s="317">
        <f>IF($R7=1,,VLOOKUP($D7,'1-2'!$D$4:$L$103,5))</f>
        <v>1</v>
      </c>
      <c r="I7" s="317">
        <f>IF($R7=1,,VLOOKUP($D7,'1-2'!$D$4:$L$103,6))</f>
        <v>1</v>
      </c>
      <c r="J7" s="318">
        <f>IF($R7=1,,VLOOKUP($D7,'1-2'!$D$4:$L$103,7))</f>
        <v>0</v>
      </c>
      <c r="K7" s="319" t="str">
        <f t="shared" si="5"/>
        <v>ホームページ作成業務委託</v>
      </c>
      <c r="L7" s="320"/>
      <c r="M7" s="321">
        <f t="shared" si="6"/>
        <v>1</v>
      </c>
      <c r="N7" s="321">
        <f t="shared" si="6"/>
        <v>1</v>
      </c>
      <c r="O7" s="310">
        <f t="shared" si="2"/>
        <v>0</v>
      </c>
      <c r="P7" s="311">
        <f>IF($R7=1,"",VLOOKUP($D7,'1-2'!$D$4:$L$103,8))</f>
        <v>0</v>
      </c>
      <c r="Q7" s="312">
        <f>IF($R7=1,"",VLOOKUP($D7,'1-2'!$D$4:$L$103,9))</f>
        <v>0</v>
      </c>
      <c r="R7" s="25">
        <f>IF(ISNA(MATCH($D7,'随時②-2'!$D$4:$D$18,0)),0,1)</f>
        <v>0</v>
      </c>
      <c r="S7" s="63">
        <f t="shared" si="1"/>
      </c>
      <c r="T7" s="63">
        <f t="shared" si="3"/>
      </c>
      <c r="U7" s="5">
        <f t="shared" si="4"/>
        <v>6</v>
      </c>
      <c r="V7" s="5" t="s">
        <v>154</v>
      </c>
      <c r="W7" s="5">
        <v>7</v>
      </c>
    </row>
    <row r="8" spans="1:23" ht="13.5" customHeight="1">
      <c r="A8" s="313">
        <f>'1-2'!A8</f>
        <v>5</v>
      </c>
      <c r="B8" s="314" t="str">
        <f>'1-2'!B8</f>
        <v>２－１－ウ</v>
      </c>
      <c r="C8" s="478" t="str">
        <f>'1-2'!C8</f>
        <v>各種技能コンテストへの挑戦</v>
      </c>
      <c r="D8" s="264">
        <v>5</v>
      </c>
      <c r="E8" s="315" t="str">
        <f>IF($R8=1,"",VLOOKUP($D8,'1-2'!$D$4:$L$103,2))</f>
        <v>消耗需用費</v>
      </c>
      <c r="F8" s="316" t="str">
        <f>IF($R8=1,"取消し",VLOOKUP($D8,'1-2'!$D$4:$L$103,3))</f>
        <v>高校生ものづくりコンテスト参加に係る消耗品</v>
      </c>
      <c r="G8" s="225">
        <f>IF($R8=1,,VLOOKUP($D8,'1-2'!$D$4:$L$103,4))</f>
        <v>210000</v>
      </c>
      <c r="H8" s="317">
        <f>IF($R8=1,,VLOOKUP($D8,'1-2'!$D$4:$L$103,5))</f>
        <v>1</v>
      </c>
      <c r="I8" s="317">
        <f>IF($R8=1,,VLOOKUP($D8,'1-2'!$D$4:$L$103,6))</f>
        <v>1</v>
      </c>
      <c r="J8" s="318">
        <f>IF($R8=1,,VLOOKUP($D8,'1-2'!$D$4:$L$103,7))</f>
        <v>210000</v>
      </c>
      <c r="K8" s="319" t="str">
        <f t="shared" si="5"/>
        <v>高校生ものづくりコンテスト参加に係る消耗品</v>
      </c>
      <c r="L8" s="320">
        <v>209095</v>
      </c>
      <c r="M8" s="321">
        <f t="shared" si="6"/>
        <v>1</v>
      </c>
      <c r="N8" s="321">
        <f t="shared" si="6"/>
        <v>1</v>
      </c>
      <c r="O8" s="310">
        <f t="shared" si="2"/>
        <v>209095</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5</v>
      </c>
      <c r="B9" s="314" t="str">
        <f>'1-2'!B9</f>
        <v>２－１－ア</v>
      </c>
      <c r="C9" s="478" t="str">
        <f>'1-2'!C9</f>
        <v>基礎学力の向上</v>
      </c>
      <c r="D9" s="255">
        <v>6</v>
      </c>
      <c r="E9" s="315" t="str">
        <f>IF($R9=1,"",VLOOKUP($D9,'1-2'!$D$4:$L$103,2))</f>
        <v>消耗需用費</v>
      </c>
      <c r="F9" s="316" t="str">
        <f>IF($R9=1,"取消し",VLOOKUP($D9,'1-2'!$D$4:$L$103,3))</f>
        <v>水素エネルギーの製作</v>
      </c>
      <c r="G9" s="225">
        <f>IF($R9=1,,VLOOKUP($D9,'1-2'!$D$4:$L$103,4))</f>
        <v>80000</v>
      </c>
      <c r="H9" s="317">
        <f>IF($R9=1,,VLOOKUP($D9,'1-2'!$D$4:$L$103,5))</f>
        <v>1</v>
      </c>
      <c r="I9" s="317">
        <f>IF($R9=1,,VLOOKUP($D9,'1-2'!$D$4:$L$103,6))</f>
        <v>1</v>
      </c>
      <c r="J9" s="318">
        <f>IF($R9=1,,VLOOKUP($D9,'1-2'!$D$4:$L$103,7))</f>
        <v>80000</v>
      </c>
      <c r="K9" s="319" t="str">
        <f t="shared" si="5"/>
        <v>水素エネルギーの製作</v>
      </c>
      <c r="L9" s="320">
        <v>79703</v>
      </c>
      <c r="M9" s="321">
        <f t="shared" si="6"/>
        <v>1</v>
      </c>
      <c r="N9" s="321">
        <f t="shared" si="6"/>
        <v>1</v>
      </c>
      <c r="O9" s="310">
        <f t="shared" si="2"/>
        <v>79703</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5</v>
      </c>
      <c r="B10" s="314" t="str">
        <f>'1-2'!B10</f>
        <v>２－１－ウ</v>
      </c>
      <c r="C10" s="478" t="str">
        <f>'1-2'!C10</f>
        <v>各種技能コンテストへの挑戦</v>
      </c>
      <c r="D10" s="255">
        <v>7</v>
      </c>
      <c r="E10" s="315" t="str">
        <f>IF($R10=1,"",VLOOKUP($D10,'1-2'!$D$4:$L$103,2))</f>
        <v>消耗需用費</v>
      </c>
      <c r="F10" s="316" t="str">
        <f>IF($R10=1,"取消し",VLOOKUP($D10,'1-2'!$D$4:$L$103,3))</f>
        <v>充電式ﾄﾞﾗｲﾊﾞｰﾄﾞﾘﾙ、ﾒﾀﾙﾗｯｸ</v>
      </c>
      <c r="G10" s="225">
        <f>IF($R10=1,,VLOOKUP($D10,'1-2'!$D$4:$L$103,4))</f>
        <v>41500</v>
      </c>
      <c r="H10" s="317">
        <f>IF($R10=1,,VLOOKUP($D10,'1-2'!$D$4:$L$103,5))</f>
        <v>2</v>
      </c>
      <c r="I10" s="317">
        <f>IF($R10=1,,VLOOKUP($D10,'1-2'!$D$4:$L$103,6))</f>
        <v>1</v>
      </c>
      <c r="J10" s="318">
        <f>IF($R10=1,,VLOOKUP($D10,'1-2'!$D$4:$L$103,7))</f>
        <v>83000</v>
      </c>
      <c r="K10" s="319" t="str">
        <f t="shared" si="5"/>
        <v>充電式ﾄﾞﾗｲﾊﾞｰﾄﾞﾘﾙ、ﾒﾀﾙﾗｯｸ</v>
      </c>
      <c r="L10" s="320">
        <v>64044</v>
      </c>
      <c r="M10" s="321">
        <v>1</v>
      </c>
      <c r="N10" s="321">
        <f t="shared" si="6"/>
        <v>1</v>
      </c>
      <c r="O10" s="310">
        <f t="shared" si="2"/>
        <v>64044</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5</v>
      </c>
      <c r="B11" s="314" t="str">
        <f>'1-2'!B11</f>
        <v>２－２－ア</v>
      </c>
      <c r="C11" s="478" t="str">
        <f>'1-2'!C11</f>
        <v>クラブ活動等を通じた地域貢献の推進</v>
      </c>
      <c r="D11" s="264">
        <v>8</v>
      </c>
      <c r="E11" s="315" t="str">
        <f>IF($R11=1,"",VLOOKUP($D11,'1-2'!$D$4:$L$103,2))</f>
        <v>消耗需用費</v>
      </c>
      <c r="F11" s="316" t="str">
        <f>IF($R11=1,"取消し",VLOOKUP($D11,'1-2'!$D$4:$L$103,3))</f>
        <v>硝酸銀</v>
      </c>
      <c r="G11" s="225">
        <f>IF($R11=1,,VLOOKUP($D11,'1-2'!$D$4:$L$103,4))</f>
        <v>60000</v>
      </c>
      <c r="H11" s="317">
        <f>IF($R11=1,,VLOOKUP($D11,'1-2'!$D$4:$L$103,5))</f>
        <v>1</v>
      </c>
      <c r="I11" s="317">
        <f>IF($R11=1,,VLOOKUP($D11,'1-2'!$D$4:$L$103,6))</f>
        <v>1</v>
      </c>
      <c r="J11" s="318">
        <f>IF($R11=1,,VLOOKUP($D11,'1-2'!$D$4:$L$103,7))</f>
        <v>60000</v>
      </c>
      <c r="K11" s="319" t="str">
        <f t="shared" si="5"/>
        <v>硝酸銀</v>
      </c>
      <c r="L11" s="485"/>
      <c r="M11" s="321">
        <f aca="true" t="shared" si="7" ref="M11:M74">H11</f>
        <v>1</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5</v>
      </c>
      <c r="B12" s="314" t="str">
        <f>'1-2'!B12</f>
        <v>２－１－イ</v>
      </c>
      <c r="C12" s="478" t="str">
        <f>'1-2'!C12</f>
        <v>各種資格取得の推進</v>
      </c>
      <c r="D12" s="264">
        <v>9</v>
      </c>
      <c r="E12" s="315" t="str">
        <f>IF($R12=1,"",VLOOKUP($D12,'1-2'!$D$4:$L$103,2))</f>
        <v>消耗需用費</v>
      </c>
      <c r="F12" s="316" t="str">
        <f>IF($R12=1,"取消し",VLOOKUP($D12,'1-2'!$D$4:$L$103,3))</f>
        <v>ワイヤレスアンプ</v>
      </c>
      <c r="G12" s="225">
        <f>IF($R12=1,,VLOOKUP($D12,'1-2'!$D$4:$L$103,4))</f>
        <v>0</v>
      </c>
      <c r="H12" s="317">
        <f>IF($R12=1,,VLOOKUP($D12,'1-2'!$D$4:$L$103,5))</f>
        <v>1</v>
      </c>
      <c r="I12" s="317">
        <f>IF($R12=1,,VLOOKUP($D12,'1-2'!$D$4:$L$103,6))</f>
        <v>1</v>
      </c>
      <c r="J12" s="318">
        <f>IF($R12=1,,VLOOKUP($D12,'1-2'!$D$4:$L$103,7))</f>
        <v>0</v>
      </c>
      <c r="K12" s="319" t="str">
        <f t="shared" si="5"/>
        <v>ワイヤレスアンプ</v>
      </c>
      <c r="L12" s="320"/>
      <c r="M12" s="321">
        <f t="shared" si="7"/>
        <v>1</v>
      </c>
      <c r="N12" s="321">
        <f t="shared" si="8"/>
        <v>1</v>
      </c>
      <c r="O12" s="310">
        <f t="shared" si="2"/>
        <v>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5</v>
      </c>
      <c r="B13" s="314" t="str">
        <f>'1-2'!B13</f>
        <v>１－１－ア</v>
      </c>
      <c r="C13" s="478" t="str">
        <f>'1-2'!C13</f>
        <v>情報共有による組織連携の強化</v>
      </c>
      <c r="D13" s="274">
        <v>10</v>
      </c>
      <c r="E13" s="315" t="str">
        <f>IF($R13=1,"",VLOOKUP($D13,'1-2'!$D$4:$L$103,2))</f>
        <v>消耗需用費</v>
      </c>
      <c r="F13" s="316" t="str">
        <f>IF($R13=1,"取消し",VLOOKUP($D13,'1-2'!$D$4:$L$103,3))</f>
        <v>全国高等学校長協会全国大会資料代</v>
      </c>
      <c r="G13" s="225">
        <f>IF($R13=1,,VLOOKUP($D13,'1-2'!$D$4:$L$103,4))</f>
        <v>3000</v>
      </c>
      <c r="H13" s="317">
        <f>IF($R13=1,,VLOOKUP($D13,'1-2'!$D$4:$L$103,5))</f>
        <v>1</v>
      </c>
      <c r="I13" s="317">
        <f>IF($R13=1,,VLOOKUP($D13,'1-2'!$D$4:$L$103,6))</f>
        <v>1</v>
      </c>
      <c r="J13" s="318">
        <f>IF($R13=1,,VLOOKUP($D13,'1-2'!$D$4:$L$103,7))</f>
        <v>3000</v>
      </c>
      <c r="K13" s="319" t="str">
        <f t="shared" si="5"/>
        <v>全国高等学校長協会全国大会資料代</v>
      </c>
      <c r="L13" s="320">
        <v>3000</v>
      </c>
      <c r="M13" s="321">
        <v>2</v>
      </c>
      <c r="N13" s="321">
        <f t="shared" si="8"/>
        <v>1</v>
      </c>
      <c r="O13" s="310">
        <f t="shared" si="2"/>
        <v>6000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5</v>
      </c>
      <c r="B14" s="314" t="str">
        <f>'1-2'!B14</f>
        <v>１－１－ア</v>
      </c>
      <c r="C14" s="478" t="str">
        <f>'1-2'!C14</f>
        <v>情報共有による組織連携の強化</v>
      </c>
      <c r="D14" s="255">
        <v>11</v>
      </c>
      <c r="E14" s="315" t="str">
        <f>IF($R14=1,"",VLOOKUP($D14,'1-2'!$D$4:$L$103,2))</f>
        <v>消耗需用費</v>
      </c>
      <c r="F14" s="316" t="str">
        <f>IF($R14=1,"取消し",VLOOKUP($D14,'1-2'!$D$4:$L$103,3))</f>
        <v>日本工業化学教育研究会全国大会資料代</v>
      </c>
      <c r="G14" s="225">
        <f>IF($R14=1,,VLOOKUP($D14,'1-2'!$D$4:$L$103,4))</f>
        <v>4000</v>
      </c>
      <c r="H14" s="317">
        <f>IF($R14=1,,VLOOKUP($D14,'1-2'!$D$4:$L$103,5))</f>
        <v>1</v>
      </c>
      <c r="I14" s="317">
        <f>IF($R14=1,,VLOOKUP($D14,'1-2'!$D$4:$L$103,6))</f>
        <v>1</v>
      </c>
      <c r="J14" s="318">
        <f>IF($R14=1,,VLOOKUP($D14,'1-2'!$D$4:$L$103,7))</f>
        <v>4000</v>
      </c>
      <c r="K14" s="319" t="str">
        <f t="shared" si="5"/>
        <v>日本工業化学教育研究会全国大会資料代</v>
      </c>
      <c r="L14" s="320">
        <f aca="true" t="shared" si="9" ref="L14:L74">G14</f>
        <v>4000</v>
      </c>
      <c r="M14" s="321">
        <f t="shared" si="7"/>
        <v>1</v>
      </c>
      <c r="N14" s="321">
        <f t="shared" si="8"/>
        <v>1</v>
      </c>
      <c r="O14" s="310">
        <f t="shared" si="2"/>
        <v>4000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6</v>
      </c>
      <c r="B15" s="314" t="str">
        <f>'1-2'!B15</f>
        <v>１－１－ア</v>
      </c>
      <c r="C15" s="478" t="str">
        <f>'1-2'!C15</f>
        <v>情報共有による組織連携の強化</v>
      </c>
      <c r="D15" s="255">
        <v>12</v>
      </c>
      <c r="E15" s="315" t="str">
        <f>IF($R15=1,"",VLOOKUP($D15,'1-2'!$D$4:$L$103,2))</f>
        <v>消耗需用費</v>
      </c>
      <c r="F15" s="316" t="str">
        <f>IF($R15=1,"取消し",VLOOKUP($D15,'1-2'!$D$4:$L$103,3))</f>
        <v>中学生体験入学</v>
      </c>
      <c r="G15" s="225">
        <f>IF($R15=1,,VLOOKUP($D15,'1-2'!$D$4:$L$103,4))</f>
        <v>60000</v>
      </c>
      <c r="H15" s="317">
        <f>IF($R15=1,,VLOOKUP($D15,'1-2'!$D$4:$L$103,5))</f>
        <v>1</v>
      </c>
      <c r="I15" s="317">
        <f>IF($R15=1,,VLOOKUP($D15,'1-2'!$D$4:$L$103,6))</f>
        <v>1</v>
      </c>
      <c r="J15" s="318">
        <f>IF($R15=1,,VLOOKUP($D15,'1-2'!$D$4:$L$103,7))</f>
        <v>60000</v>
      </c>
      <c r="K15" s="319" t="str">
        <f t="shared" si="5"/>
        <v>中学生体験入学</v>
      </c>
      <c r="L15" s="320">
        <v>77873</v>
      </c>
      <c r="M15" s="321">
        <f t="shared" si="7"/>
        <v>1</v>
      </c>
      <c r="N15" s="321">
        <f t="shared" si="8"/>
        <v>1</v>
      </c>
      <c r="O15" s="310">
        <f t="shared" si="2"/>
        <v>77873</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2</v>
      </c>
      <c r="B16" s="314" t="str">
        <f>'1-2'!B16</f>
        <v>１－３－ア</v>
      </c>
      <c r="C16" s="478" t="str">
        <f>'1-2'!C16</f>
        <v>人権研修の充実</v>
      </c>
      <c r="D16" s="255">
        <v>13</v>
      </c>
      <c r="E16" s="315" t="str">
        <f>IF($R16=1,"",VLOOKUP($D16,'1-2'!$D$4:$L$103,2))</f>
        <v>報償費</v>
      </c>
      <c r="F16" s="316" t="str">
        <f>IF($R16=1,"取消し",VLOOKUP($D16,'1-2'!$D$4:$L$103,3))</f>
        <v>講師謝礼金</v>
      </c>
      <c r="G16" s="225">
        <f>IF($R16=1,,VLOOKUP($D16,'1-2'!$D$4:$L$103,4))</f>
        <v>10000</v>
      </c>
      <c r="H16" s="317">
        <f>IF($R16=1,,VLOOKUP($D16,'1-2'!$D$4:$L$103,5))</f>
        <v>1</v>
      </c>
      <c r="I16" s="317">
        <f>IF($R16=1,,VLOOKUP($D16,'1-2'!$D$4:$L$103,6))</f>
        <v>1</v>
      </c>
      <c r="J16" s="318">
        <f>IF($R16=1,,VLOOKUP($D16,'1-2'!$D$4:$L$103,7))</f>
        <v>10000</v>
      </c>
      <c r="K16" s="319" t="str">
        <f t="shared" si="5"/>
        <v>講師謝礼金</v>
      </c>
      <c r="L16" s="320"/>
      <c r="M16" s="321">
        <f t="shared" si="7"/>
        <v>1</v>
      </c>
      <c r="N16" s="321">
        <f t="shared" si="8"/>
        <v>1</v>
      </c>
      <c r="O16" s="310">
        <f t="shared" si="2"/>
        <v>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'1-2'!A17</f>
        <v>3</v>
      </c>
      <c r="B17" s="314" t="str">
        <f>'1-2'!B17</f>
        <v>１－１－ア</v>
      </c>
      <c r="C17" s="478" t="str">
        <f>'1-2'!C17</f>
        <v>情報共有による組織連携の強化</v>
      </c>
      <c r="D17" s="255">
        <v>14</v>
      </c>
      <c r="E17" s="315" t="str">
        <f>IF($R17=1,"",VLOOKUP($D17,'1-2'!$D$4:$L$103,2))</f>
        <v>旅費</v>
      </c>
      <c r="F17" s="316" t="str">
        <f>IF($R17=1,"取消し",VLOOKUP($D17,'1-2'!$D$4:$L$103,3))</f>
        <v>全国高等学校長協会全国大会他</v>
      </c>
      <c r="G17" s="225">
        <f>IF($R17=1,,VLOOKUP($D17,'1-2'!$D$4:$L$103,4))</f>
        <v>40000</v>
      </c>
      <c r="H17" s="317">
        <f>IF($R17=1,,VLOOKUP($D17,'1-2'!$D$4:$L$103,5))</f>
        <v>1</v>
      </c>
      <c r="I17" s="317">
        <f>IF($R17=1,,VLOOKUP($D17,'1-2'!$D$4:$L$103,6))</f>
        <v>4</v>
      </c>
      <c r="J17" s="318">
        <f>IF($R17=1,,VLOOKUP($D17,'1-2'!$D$4:$L$103,7))</f>
        <v>160000</v>
      </c>
      <c r="K17" s="319" t="str">
        <f t="shared" si="5"/>
        <v>全国高等学校長協会全国大会他</v>
      </c>
      <c r="L17" s="320">
        <v>153696</v>
      </c>
      <c r="M17" s="321">
        <f t="shared" si="7"/>
        <v>1</v>
      </c>
      <c r="N17" s="321">
        <v>1</v>
      </c>
      <c r="O17" s="310">
        <f t="shared" si="2"/>
        <v>153696</v>
      </c>
      <c r="P17" s="311">
        <f>IF($R17=1,"",VLOOKUP($D17,'1-2'!$D$4:$L$103,8))</f>
        <v>0</v>
      </c>
      <c r="Q17" s="312">
        <f>IF($R17=1,"",VLOOKUP($D17,'1-2'!$D$4:$L$103,9))</f>
        <v>0</v>
      </c>
      <c r="R17" s="25">
        <f>IF(ISNA(MATCH($D17,'随時②-2'!$D$4:$D$18,0)),0,1)</f>
        <v>0</v>
      </c>
      <c r="S17" s="63">
        <f t="shared" si="1"/>
      </c>
      <c r="T17" s="63">
        <f t="shared" si="3"/>
      </c>
      <c r="U17" s="5">
        <f t="shared" si="4"/>
        <v>2</v>
      </c>
    </row>
    <row r="18" spans="1:21" ht="13.5" customHeight="1">
      <c r="A18" s="313">
        <f>'1-2'!A18</f>
        <v>0</v>
      </c>
      <c r="B18" s="314">
        <f>'1-2'!B18</f>
        <v>0</v>
      </c>
      <c r="C18" s="478">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78">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78">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78">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78">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1</v>
      </c>
      <c r="B23" s="314" t="str">
        <f>'1-2'!B23</f>
        <v>１－３－ア</v>
      </c>
      <c r="C23" s="478" t="str">
        <f>'1-2'!C23</f>
        <v>生徒の育成</v>
      </c>
      <c r="D23" s="255">
        <v>20</v>
      </c>
      <c r="E23" s="315" t="str">
        <f>IF($R23=1,"",VLOOKUP($D23,'1-2'!$D$4:$L$103,2))</f>
        <v>報償費</v>
      </c>
      <c r="F23" s="316" t="str">
        <f>IF($R23=1,"取消し",VLOOKUP($D23,'1-2'!$D$4:$L$103,3))</f>
        <v>職業体験　講師謝礼金</v>
      </c>
      <c r="G23" s="225">
        <f>IF($R23=1,,VLOOKUP($D23,'1-2'!$D$4:$L$103,4))</f>
        <v>5000</v>
      </c>
      <c r="H23" s="317">
        <f>IF($R23=1,,VLOOKUP($D23,'1-2'!$D$4:$L$103,5))</f>
        <v>4</v>
      </c>
      <c r="I23" s="317">
        <f>IF($R23=1,,VLOOKUP($D23,'1-2'!$D$4:$L$103,6))</f>
        <v>11</v>
      </c>
      <c r="J23" s="318">
        <f>IF($R23=1,,VLOOKUP($D23,'1-2'!$D$4:$L$103,7))</f>
        <v>220000</v>
      </c>
      <c r="K23" s="319" t="str">
        <f t="shared" si="5"/>
        <v>職業体験　講師謝礼金</v>
      </c>
      <c r="L23" s="320"/>
      <c r="M23" s="321"/>
      <c r="N23" s="321"/>
      <c r="O23" s="310">
        <f t="shared" si="2"/>
        <v>0</v>
      </c>
      <c r="P23" s="311">
        <f>IF($R23=1,"",VLOOKUP($D23,'1-2'!$D$4:$L$103,8))</f>
        <v>0</v>
      </c>
      <c r="Q23" s="312">
        <f>IF($R23=1,"",VLOOKUP($D23,'1-2'!$D$4:$L$103,9))</f>
        <v>0</v>
      </c>
      <c r="R23" s="25">
        <f>IF(ISNA(MATCH($D23,'随時②-2'!$D$4:$D$18,0)),0,1)</f>
        <v>0</v>
      </c>
      <c r="S23" s="63">
        <f t="shared" si="1"/>
      </c>
      <c r="T23" s="63">
        <f t="shared" si="3"/>
      </c>
      <c r="U23" s="5">
        <f t="shared" si="4"/>
        <v>1</v>
      </c>
    </row>
    <row r="24" spans="1:21" ht="13.5" customHeight="1">
      <c r="A24" s="313">
        <f>'1-2'!A24</f>
        <v>2</v>
      </c>
      <c r="B24" s="314" t="str">
        <f>'1-2'!B24</f>
        <v>４－１</v>
      </c>
      <c r="C24" s="478" t="str">
        <f>'1-2'!C24</f>
        <v>教員の人材育成</v>
      </c>
      <c r="D24" s="255">
        <v>21</v>
      </c>
      <c r="E24" s="315" t="str">
        <f>IF($R24=1,"",VLOOKUP($D24,'1-2'!$D$4:$L$103,2))</f>
        <v>旅費</v>
      </c>
      <c r="F24" s="316" t="str">
        <f>IF($R24=1,"取消し",VLOOKUP($D24,'1-2'!$D$4:$L$103,3))</f>
        <v>定通全国校長会</v>
      </c>
      <c r="G24" s="225">
        <f>IF($R24=1,,VLOOKUP($D24,'1-2'!$D$4:$L$103,4))</f>
        <v>30000</v>
      </c>
      <c r="H24" s="317">
        <f>IF($R24=1,,VLOOKUP($D24,'1-2'!$D$4:$L$103,5))</f>
        <v>1</v>
      </c>
      <c r="I24" s="317">
        <f>IF($R24=1,,VLOOKUP($D24,'1-2'!$D$4:$L$103,6))</f>
        <v>1</v>
      </c>
      <c r="J24" s="318">
        <f>IF($R24=1,,VLOOKUP($D24,'1-2'!$D$4:$L$103,7))</f>
        <v>30000</v>
      </c>
      <c r="K24" s="319" t="str">
        <f t="shared" si="5"/>
        <v>定通全国校長会</v>
      </c>
      <c r="L24" s="320">
        <v>29160</v>
      </c>
      <c r="M24" s="321">
        <f t="shared" si="7"/>
        <v>1</v>
      </c>
      <c r="N24" s="321">
        <f t="shared" si="8"/>
        <v>1</v>
      </c>
      <c r="O24" s="310">
        <f t="shared" si="2"/>
        <v>29160</v>
      </c>
      <c r="P24" s="311">
        <f>IF($R24=1,"",VLOOKUP($D24,'1-2'!$D$4:$L$103,8))</f>
        <v>0</v>
      </c>
      <c r="Q24" s="312">
        <f>IF($R24=1,"",VLOOKUP($D24,'1-2'!$D$4:$L$103,9))</f>
        <v>0</v>
      </c>
      <c r="R24" s="25">
        <f>IF(ISNA(MATCH($D24,'随時②-2'!$D$4:$D$18,0)),0,1)</f>
        <v>0</v>
      </c>
      <c r="S24" s="63">
        <f t="shared" si="1"/>
      </c>
      <c r="T24" s="63">
        <f t="shared" si="3"/>
      </c>
      <c r="U24" s="5">
        <f t="shared" si="4"/>
        <v>2</v>
      </c>
    </row>
    <row r="25" spans="1:21" ht="13.5" customHeight="1">
      <c r="A25" s="313">
        <f>'1-2'!A25</f>
        <v>2</v>
      </c>
      <c r="B25" s="314" t="str">
        <f>'1-2'!B25</f>
        <v>２－２－ア</v>
      </c>
      <c r="C25" s="478" t="str">
        <f>'1-2'!C25</f>
        <v>生徒の自己有用感醸成</v>
      </c>
      <c r="D25" s="255">
        <v>22</v>
      </c>
      <c r="E25" s="315" t="str">
        <f>IF($R25=1,"",VLOOKUP($D25,'1-2'!$D$4:$L$103,2))</f>
        <v>旅費</v>
      </c>
      <c r="F25" s="316" t="str">
        <f>IF($R25=1,"取消し",VLOOKUP($D25,'1-2'!$D$4:$L$103,3))</f>
        <v>復興支援プロジェクト（東北、熊本）</v>
      </c>
      <c r="G25" s="225">
        <f>IF($R25=1,,VLOOKUP($D25,'1-2'!$D$4:$L$103,4))</f>
        <v>70000</v>
      </c>
      <c r="H25" s="317">
        <f>IF($R25=1,,VLOOKUP($D25,'1-2'!$D$4:$L$103,5))</f>
        <v>1</v>
      </c>
      <c r="I25" s="317">
        <f>IF($R25=1,,VLOOKUP($D25,'1-2'!$D$4:$L$103,6))</f>
        <v>1</v>
      </c>
      <c r="J25" s="318">
        <f>IF($R25=1,,VLOOKUP($D25,'1-2'!$D$4:$L$103,7))</f>
        <v>70000</v>
      </c>
      <c r="K25" s="319" t="str">
        <f t="shared" si="5"/>
        <v>復興支援プロジェクト（東北、熊本）</v>
      </c>
      <c r="L25" s="320">
        <v>69100</v>
      </c>
      <c r="M25" s="321">
        <f t="shared" si="7"/>
        <v>1</v>
      </c>
      <c r="N25" s="321">
        <v>1</v>
      </c>
      <c r="O25" s="310">
        <f t="shared" si="2"/>
        <v>69100</v>
      </c>
      <c r="P25" s="311">
        <f>IF($R25=1,"",VLOOKUP($D25,'1-2'!$D$4:$L$103,8))</f>
        <v>0</v>
      </c>
      <c r="Q25" s="312">
        <f>IF($R25=1,"",VLOOKUP($D25,'1-2'!$D$4:$L$103,9))</f>
        <v>0</v>
      </c>
      <c r="R25" s="25">
        <f>IF(ISNA(MATCH($D25,'随時②-2'!$D$4:$D$18,0)),0,1)</f>
        <v>0</v>
      </c>
      <c r="S25" s="63">
        <f t="shared" si="1"/>
      </c>
      <c r="T25" s="63">
        <f t="shared" si="3"/>
      </c>
      <c r="U25" s="5">
        <f t="shared" si="4"/>
        <v>2</v>
      </c>
    </row>
    <row r="26" spans="1:21" ht="13.5" customHeight="1">
      <c r="A26" s="313">
        <f>'1-2'!A26</f>
        <v>3</v>
      </c>
      <c r="B26" s="314" t="str">
        <f>'1-2'!B26</f>
        <v>４－１</v>
      </c>
      <c r="C26" s="478" t="str">
        <f>'1-2'!C26</f>
        <v>教員の人材育成</v>
      </c>
      <c r="D26" s="255">
        <v>23</v>
      </c>
      <c r="E26" s="315" t="str">
        <f>IF($R26=1,"",VLOOKUP($D26,'1-2'!$D$4:$L$103,2))</f>
        <v>消耗需用費</v>
      </c>
      <c r="F26" s="316" t="str">
        <f>IF($R26=1,"取消し",VLOOKUP($D26,'1-2'!$D$4:$L$103,3))</f>
        <v>全国校長会　資料代</v>
      </c>
      <c r="G26" s="225">
        <f>IF($R26=1,,VLOOKUP($D26,'1-2'!$D$4:$L$103,4))</f>
        <v>3000</v>
      </c>
      <c r="H26" s="317">
        <f>IF($R26=1,,VLOOKUP($D26,'1-2'!$D$4:$L$103,5))</f>
        <v>1</v>
      </c>
      <c r="I26" s="317">
        <f>IF($R26=1,,VLOOKUP($D26,'1-2'!$D$4:$L$103,6))</f>
        <v>1</v>
      </c>
      <c r="J26" s="318">
        <f>IF($R26=1,,VLOOKUP($D26,'1-2'!$D$4:$L$103,7))</f>
        <v>3000</v>
      </c>
      <c r="K26" s="319" t="str">
        <f t="shared" si="5"/>
        <v>全国校長会　資料代</v>
      </c>
      <c r="L26" s="320">
        <f t="shared" si="9"/>
        <v>3000</v>
      </c>
      <c r="M26" s="321">
        <f t="shared" si="7"/>
        <v>1</v>
      </c>
      <c r="N26" s="321">
        <f t="shared" si="8"/>
        <v>1</v>
      </c>
      <c r="O26" s="310">
        <f t="shared" si="2"/>
        <v>3000</v>
      </c>
      <c r="P26" s="311">
        <f>IF($R26=1,"",VLOOKUP($D26,'1-2'!$D$4:$L$103,8))</f>
        <v>0</v>
      </c>
      <c r="Q26" s="312">
        <f>IF($R26=1,"",VLOOKUP($D26,'1-2'!$D$4:$L$103,9))</f>
        <v>0</v>
      </c>
      <c r="R26" s="25">
        <f>IF(ISNA(MATCH($D26,'随時②-2'!$D$4:$D$18,0)),0,1)</f>
        <v>0</v>
      </c>
      <c r="S26" s="63">
        <f t="shared" si="1"/>
      </c>
      <c r="T26" s="63">
        <f t="shared" si="3"/>
      </c>
      <c r="U26" s="5">
        <f t="shared" si="4"/>
        <v>7</v>
      </c>
    </row>
    <row r="27" spans="1:21" ht="13.5" customHeight="1">
      <c r="A27" s="313">
        <f>'1-2'!A27</f>
        <v>3</v>
      </c>
      <c r="B27" s="314" t="str">
        <f>'1-2'!B27</f>
        <v>４－１</v>
      </c>
      <c r="C27" s="478" t="str">
        <f>'1-2'!C27</f>
        <v>教員の人材育成</v>
      </c>
      <c r="D27" s="255">
        <v>24</v>
      </c>
      <c r="E27" s="315" t="str">
        <f>IF($R27=1,"",VLOOKUP($D27,'1-2'!$D$4:$L$103,2))</f>
        <v>消耗需用費</v>
      </c>
      <c r="F27" s="316" t="str">
        <f>IF($R27=1,"取消し",VLOOKUP($D27,'1-2'!$D$4:$L$103,3))</f>
        <v>定通全国校長会　資料代</v>
      </c>
      <c r="G27" s="225">
        <f>IF($R27=1,,VLOOKUP($D27,'1-2'!$D$4:$L$103,4))</f>
        <v>3000</v>
      </c>
      <c r="H27" s="317">
        <f>IF($R27=1,,VLOOKUP($D27,'1-2'!$D$4:$L$103,5))</f>
        <v>1</v>
      </c>
      <c r="I27" s="317">
        <f>IF($R27=1,,VLOOKUP($D27,'1-2'!$D$4:$L$103,6))</f>
        <v>1</v>
      </c>
      <c r="J27" s="318">
        <f>IF($R27=1,,VLOOKUP($D27,'1-2'!$D$4:$L$103,7))</f>
        <v>3000</v>
      </c>
      <c r="K27" s="319" t="str">
        <f t="shared" si="5"/>
        <v>定通全国校長会　資料代</v>
      </c>
      <c r="L27" s="320">
        <f t="shared" si="9"/>
        <v>3000</v>
      </c>
      <c r="M27" s="321">
        <f t="shared" si="7"/>
        <v>1</v>
      </c>
      <c r="N27" s="321">
        <f t="shared" si="8"/>
        <v>1</v>
      </c>
      <c r="O27" s="310">
        <f t="shared" si="2"/>
        <v>3000</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f>'1-2'!A28</f>
        <v>3</v>
      </c>
      <c r="B28" s="314" t="str">
        <f>'1-2'!B28</f>
        <v>１－３－ア</v>
      </c>
      <c r="C28" s="478" t="str">
        <f>'1-2'!C28</f>
        <v>生徒の育成</v>
      </c>
      <c r="D28" s="264">
        <v>25</v>
      </c>
      <c r="E28" s="315" t="str">
        <f>IF($R28=1,"",VLOOKUP($D28,'1-2'!$D$4:$L$103,2))</f>
        <v>消耗需用費</v>
      </c>
      <c r="F28" s="316" t="str">
        <f>IF($R28=1,"取消し",VLOOKUP($D28,'1-2'!$D$4:$L$103,3))</f>
        <v>職業体験（収納ｹｰｽ、賞状）　</v>
      </c>
      <c r="G28" s="225">
        <f>IF($R28=1,,VLOOKUP($D28,'1-2'!$D$4:$L$103,4))</f>
        <v>0</v>
      </c>
      <c r="H28" s="317">
        <f>IF($R28=1,,VLOOKUP($D28,'1-2'!$D$4:$L$103,5))</f>
        <v>0</v>
      </c>
      <c r="I28" s="317">
        <f>IF($R28=1,,VLOOKUP($D28,'1-2'!$D$4:$L$103,6))</f>
        <v>0</v>
      </c>
      <c r="J28" s="318">
        <f>IF($R28=1,,VLOOKUP($D28,'1-2'!$D$4:$L$103,7))</f>
        <v>0</v>
      </c>
      <c r="K28" s="319" t="str">
        <f t="shared" si="5"/>
        <v>職業体験（収納ｹｰｽ、賞状）　</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v>7</v>
      </c>
    </row>
    <row r="29" spans="1:21" ht="13.5" customHeight="1">
      <c r="A29" s="313">
        <f>'1-2'!A29</f>
        <v>4</v>
      </c>
      <c r="B29" s="314" t="str">
        <f>'1-2'!B29</f>
        <v>３－２－イ</v>
      </c>
      <c r="C29" s="478" t="str">
        <f>'1-2'!C29</f>
        <v>教育活動の情報発信</v>
      </c>
      <c r="D29" s="255">
        <v>26</v>
      </c>
      <c r="E29" s="315" t="str">
        <f>IF($R29=1,"",VLOOKUP($D29,'1-2'!$D$4:$L$103,2))</f>
        <v>役務費</v>
      </c>
      <c r="F29" s="316" t="str">
        <f>IF($R29=1,"取消し",VLOOKUP($D29,'1-2'!$D$4:$L$103,3))</f>
        <v>中学生体験入学　傷害保険金</v>
      </c>
      <c r="G29" s="225">
        <f>IF($R29=1,,VLOOKUP($D29,'1-2'!$D$4:$L$103,4))</f>
        <v>0</v>
      </c>
      <c r="H29" s="317">
        <f>IF($R29=1,,VLOOKUP($D29,'1-2'!$D$4:$L$103,5))</f>
        <v>0</v>
      </c>
      <c r="I29" s="317">
        <f>IF($R29=1,,VLOOKUP($D29,'1-2'!$D$4:$L$103,6))</f>
        <v>0</v>
      </c>
      <c r="J29" s="318">
        <f>IF($R29=1,,VLOOKUP($D29,'1-2'!$D$4:$L$103,7))</f>
        <v>0</v>
      </c>
      <c r="K29" s="319" t="str">
        <f t="shared" si="5"/>
        <v>中学生体験入学　傷害保険金</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v>5</v>
      </c>
    </row>
    <row r="30" spans="1:21" ht="13.5" customHeight="1">
      <c r="A30" s="313">
        <f>'1-2'!A30</f>
        <v>5</v>
      </c>
      <c r="B30" s="314" t="str">
        <f>'1-2'!B30</f>
        <v>１－２－ア</v>
      </c>
      <c r="C30" s="478" t="str">
        <f>'1-2'!C30</f>
        <v>基礎学力の育成</v>
      </c>
      <c r="D30" s="255">
        <v>27</v>
      </c>
      <c r="E30" s="315" t="str">
        <f>IF($R30=1,"",VLOOKUP($D30,'1-2'!$D$4:$L$103,2))</f>
        <v>委託料</v>
      </c>
      <c r="F30" s="316" t="str">
        <f>IF($R30=1,"取消し",VLOOKUP($D30,'1-2'!$D$4:$L$103,3))</f>
        <v>授業アンケート業務委託</v>
      </c>
      <c r="G30" s="225">
        <f>IF($R30=1,,VLOOKUP($D30,'1-2'!$D$4:$L$103,4))</f>
        <v>12150</v>
      </c>
      <c r="H30" s="317">
        <f>IF($R30=1,,VLOOKUP($D30,'1-2'!$D$4:$L$103,5))</f>
        <v>1</v>
      </c>
      <c r="I30" s="317">
        <f>IF($R30=1,,VLOOKUP($D30,'1-2'!$D$4:$L$103,6))</f>
        <v>1</v>
      </c>
      <c r="J30" s="318">
        <f>IF($R30=1,,VLOOKUP($D30,'1-2'!$D$4:$L$103,7))</f>
        <v>12150</v>
      </c>
      <c r="K30" s="319" t="str">
        <f t="shared" si="5"/>
        <v>授業アンケート業務委託</v>
      </c>
      <c r="L30" s="320">
        <v>0</v>
      </c>
      <c r="M30" s="321">
        <v>0</v>
      </c>
      <c r="N30" s="321">
        <v>0</v>
      </c>
      <c r="O30" s="310">
        <f t="shared" si="2"/>
        <v>0</v>
      </c>
      <c r="P30" s="311">
        <f>IF($R30=1,"",VLOOKUP($D30,'1-2'!$D$4:$L$103,8))</f>
        <v>0</v>
      </c>
      <c r="Q30" s="312">
        <f>IF($R30=1,"",VLOOKUP($D30,'1-2'!$D$4:$L$103,9))</f>
        <v>0</v>
      </c>
      <c r="R30" s="25">
        <f>IF(ISNA(MATCH($D30,'随時②-2'!$D$4:$D$18,0)),0,1)</f>
        <v>0</v>
      </c>
      <c r="S30" s="63">
        <f t="shared" si="1"/>
      </c>
      <c r="T30" s="63">
        <f t="shared" si="3"/>
      </c>
      <c r="U30" s="5">
        <f t="shared" si="4"/>
        <v>6</v>
      </c>
    </row>
    <row r="31" spans="1:21" ht="13.5" customHeight="1">
      <c r="A31" s="313">
        <f>'1-2'!A31</f>
        <v>6</v>
      </c>
      <c r="B31" s="314" t="str">
        <f>'1-2'!B31</f>
        <v>１－３－ア</v>
      </c>
      <c r="C31" s="478" t="str">
        <f>'1-2'!C31</f>
        <v>生徒の育成</v>
      </c>
      <c r="D31" s="255">
        <v>28</v>
      </c>
      <c r="E31" s="315" t="str">
        <f>IF($R31=1,"",VLOOKUP($D31,'1-2'!$D$4:$L$103,2))</f>
        <v>使用料及び賃借料</v>
      </c>
      <c r="F31" s="316" t="str">
        <f>IF($R31=1,"取消し",VLOOKUP($D31,'1-2'!$D$4:$L$103,3))</f>
        <v>職業体験施設借上げ</v>
      </c>
      <c r="G31" s="225">
        <f>IF($R31=1,,VLOOKUP($D31,'1-2'!$D$4:$L$103,4))</f>
        <v>0</v>
      </c>
      <c r="H31" s="317">
        <f>IF($R31=1,,VLOOKUP($D31,'1-2'!$D$4:$L$103,5))</f>
        <v>0</v>
      </c>
      <c r="I31" s="317">
        <f>IF($R31=1,,VLOOKUP($D31,'1-2'!$D$4:$L$103,6))</f>
        <v>0</v>
      </c>
      <c r="J31" s="318">
        <f>IF($R31=1,,VLOOKUP($D31,'1-2'!$D$4:$L$103,7))</f>
        <v>0</v>
      </c>
      <c r="K31" s="319" t="str">
        <f t="shared" si="5"/>
        <v>職業体験施設借上げ</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f>'1-2'!A32</f>
        <v>7</v>
      </c>
      <c r="B32" s="314" t="str">
        <f>'1-2'!B32</f>
        <v>４－１</v>
      </c>
      <c r="C32" s="478" t="str">
        <f>'1-2'!C32</f>
        <v>教員の人材育成</v>
      </c>
      <c r="D32" s="264">
        <v>29</v>
      </c>
      <c r="E32" s="315" t="str">
        <f>IF($R32=1,"",VLOOKUP($D32,'1-2'!$D$4:$L$103,2))</f>
        <v>負担金、補助及び交付金</v>
      </c>
      <c r="F32" s="316" t="str">
        <f>IF($R32=1,"取消し",VLOOKUP($D32,'1-2'!$D$4:$L$103,3))</f>
        <v>各種団体負担金（会費）</v>
      </c>
      <c r="G32" s="225">
        <f>IF($R32=1,,VLOOKUP($D32,'1-2'!$D$4:$L$103,4))</f>
        <v>65250</v>
      </c>
      <c r="H32" s="317">
        <f>IF($R32=1,,VLOOKUP($D32,'1-2'!$D$4:$L$103,5))</f>
        <v>1</v>
      </c>
      <c r="I32" s="317">
        <f>IF($R32=1,,VLOOKUP($D32,'1-2'!$D$4:$L$103,6))</f>
        <v>1</v>
      </c>
      <c r="J32" s="318">
        <f>IF($R32=1,,VLOOKUP($D32,'1-2'!$D$4:$L$103,7))</f>
        <v>65250</v>
      </c>
      <c r="K32" s="319" t="str">
        <f t="shared" si="5"/>
        <v>各種団体負担金（会費）</v>
      </c>
      <c r="L32" s="320">
        <v>49250</v>
      </c>
      <c r="M32" s="321">
        <f t="shared" si="7"/>
        <v>1</v>
      </c>
      <c r="N32" s="321">
        <f t="shared" si="8"/>
        <v>1</v>
      </c>
      <c r="O32" s="310">
        <f t="shared" si="2"/>
        <v>49250</v>
      </c>
      <c r="P32" s="311">
        <f>IF($R32=1,"",VLOOKUP($D32,'1-2'!$D$4:$L$103,8))</f>
        <v>0</v>
      </c>
      <c r="Q32" s="312">
        <f>IF($R32=1,"",VLOOKUP($D32,'1-2'!$D$4:$L$103,9))</f>
        <v>0</v>
      </c>
      <c r="R32" s="25">
        <f>IF(ISNA(MATCH($D32,'随時②-2'!$D$4:$D$18,0)),0,1)</f>
        <v>0</v>
      </c>
      <c r="S32" s="63">
        <f t="shared" si="1"/>
      </c>
      <c r="T32" s="63">
        <f t="shared" si="3"/>
      </c>
      <c r="U32" s="5">
        <f t="shared" si="4"/>
        <v>9</v>
      </c>
    </row>
    <row r="33" spans="1:21" ht="13.5" customHeight="1">
      <c r="A33" s="313">
        <f>'1-2'!A33</f>
        <v>7</v>
      </c>
      <c r="B33" s="314" t="str">
        <f>'1-2'!B33</f>
        <v>４－１</v>
      </c>
      <c r="C33" s="478" t="str">
        <f>'1-2'!C33</f>
        <v>教員の人材育成</v>
      </c>
      <c r="D33" s="255">
        <v>30</v>
      </c>
      <c r="E33" s="315" t="str">
        <f>IF($R33=1,"",VLOOKUP($D33,'1-2'!$D$4:$L$103,2))</f>
        <v>負担金、補助及び交付金</v>
      </c>
      <c r="F33" s="316" t="str">
        <f>IF($R33=1,"取消し",VLOOKUP($D33,'1-2'!$D$4:$L$103,3))</f>
        <v>定通全国校長会　参加費</v>
      </c>
      <c r="G33" s="225">
        <f>IF($R33=1,,VLOOKUP($D33,'1-2'!$D$4:$L$103,4))</f>
        <v>1000</v>
      </c>
      <c r="H33" s="317">
        <f>IF($R33=1,,VLOOKUP($D33,'1-2'!$D$4:$L$103,5))</f>
        <v>1</v>
      </c>
      <c r="I33" s="317">
        <f>IF($R33=1,,VLOOKUP($D33,'1-2'!$D$4:$L$103,6))</f>
        <v>1</v>
      </c>
      <c r="J33" s="318">
        <f>IF($R33=1,,VLOOKUP($D33,'1-2'!$D$4:$L$103,7))</f>
        <v>1000</v>
      </c>
      <c r="K33" s="319" t="str">
        <f t="shared" si="5"/>
        <v>定通全国校長会　参加費</v>
      </c>
      <c r="L33" s="320">
        <f t="shared" si="9"/>
        <v>1000</v>
      </c>
      <c r="M33" s="321">
        <f t="shared" si="7"/>
        <v>1</v>
      </c>
      <c r="N33" s="321">
        <f t="shared" si="8"/>
        <v>1</v>
      </c>
      <c r="O33" s="310">
        <f t="shared" si="2"/>
        <v>1000</v>
      </c>
      <c r="P33" s="311">
        <f>IF($R33=1,"",VLOOKUP($D33,'1-2'!$D$4:$L$103,8))</f>
        <v>0</v>
      </c>
      <c r="Q33" s="312">
        <f>IF($R33=1,"",VLOOKUP($D33,'1-2'!$D$4:$L$103,9))</f>
        <v>0</v>
      </c>
      <c r="R33" s="25">
        <f>IF(ISNA(MATCH($D33,'随時②-2'!$D$4:$D$18,0)),0,1)</f>
        <v>0</v>
      </c>
      <c r="S33" s="63">
        <f t="shared" si="1"/>
      </c>
      <c r="T33" s="63">
        <f t="shared" si="3"/>
      </c>
      <c r="U33" s="5">
        <f t="shared" si="4"/>
        <v>9</v>
      </c>
    </row>
    <row r="34" spans="1:21" ht="13.5" customHeight="1">
      <c r="A34" s="313">
        <f>'1-2'!A34</f>
        <v>0</v>
      </c>
      <c r="B34" s="314">
        <f>'1-2'!B34</f>
        <v>0</v>
      </c>
      <c r="C34" s="478">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8">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8">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8">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8">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8">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8">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8">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8">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8">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8">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8">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8">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8">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8">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8">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8">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8">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8">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8">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8">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8">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8">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8">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8">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8">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8">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8">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8">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8">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8">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8">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8">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8">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8">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8">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8">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8">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8">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8">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8">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8">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8">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8">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8">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8">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8">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8">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8">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8">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8">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8">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8">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8">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8">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8">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8">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8">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8">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8">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8">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8">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8">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8">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8">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8">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8">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8">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8">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79">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３－１－ア</v>
      </c>
      <c r="C104" s="480" t="str">
        <f>'随時①-2'!C4</f>
        <v>学校組織の活性化と教員構成に対応した人材育成</v>
      </c>
      <c r="D104" s="264">
        <v>101</v>
      </c>
      <c r="E104" s="316" t="str">
        <f>IF($R104=1,"",VLOOKUP($D104,'随時①-2'!$D$4:$L$23,2))</f>
        <v>旅費</v>
      </c>
      <c r="F104" s="316" t="str">
        <f>IF($R104=1,"取消し",VLOOKUP($D104,'随時①-2'!$D$4:$L$23,3))</f>
        <v>全国学校長協会総会研究協議会参加旅費</v>
      </c>
      <c r="G104" s="225">
        <f>IF($R104=1,,VLOOKUP($D104,'随時①-2'!$D$4:$L$23,4))</f>
        <v>30000</v>
      </c>
      <c r="H104" s="317">
        <f>IF($R104=1,,VLOOKUP($D104,'随時①-2'!$D$4:$L$23,5))</f>
        <v>1</v>
      </c>
      <c r="I104" s="317">
        <f>IF($R104=1,,VLOOKUP($D104,'随時①-2'!$D$4:$L$23,6))</f>
        <v>1</v>
      </c>
      <c r="J104" s="225">
        <f>IF($R104=1,,VLOOKUP($D104,'随時①-2'!$D$4:$L$23,7))</f>
        <v>30000</v>
      </c>
      <c r="K104" s="340" t="str">
        <f t="shared" si="14"/>
        <v>全国学校長協会総会研究協議会参加旅費</v>
      </c>
      <c r="L104" s="341">
        <v>0</v>
      </c>
      <c r="M104" s="342">
        <f t="shared" si="16"/>
        <v>1</v>
      </c>
      <c r="N104" s="342">
        <f t="shared" si="17"/>
        <v>1</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v>2</v>
      </c>
    </row>
    <row r="105" spans="1:21" ht="13.5" customHeight="1">
      <c r="A105" s="338">
        <f>'随時①-2'!A5</f>
        <v>2</v>
      </c>
      <c r="B105" s="339" t="str">
        <f>'随時①-2'!B5</f>
        <v>３－３－ア</v>
      </c>
      <c r="C105" s="480" t="str">
        <f>'随時①-2'!C5</f>
        <v>人権教育を充実する</v>
      </c>
      <c r="D105" s="255">
        <v>102</v>
      </c>
      <c r="E105" s="315" t="str">
        <f>IF($R105=1,"",VLOOKUP($D105,'随時①-2'!$D$4:$L$23,2))</f>
        <v>報償費</v>
      </c>
      <c r="F105" s="315" t="str">
        <f>IF($R105=1,"取消し",VLOOKUP($D105,'随時①-2'!$D$4:$L$23,3))</f>
        <v>人権研修</v>
      </c>
      <c r="G105" s="322">
        <f>IF($R105=1,,VLOOKUP($D105,'随時①-2'!$D$4:$L$23,4))</f>
        <v>50000</v>
      </c>
      <c r="H105" s="323">
        <f>IF($R105=1,,VLOOKUP($D105,'随時①-2'!$D$4:$L$23,5))</f>
        <v>1</v>
      </c>
      <c r="I105" s="323">
        <f>IF($R105=1,,VLOOKUP($D105,'随時①-2'!$D$4:$L$23,6))</f>
        <v>1</v>
      </c>
      <c r="J105" s="322">
        <f>IF($R105=1,,VLOOKUP($D105,'随時①-2'!$D$4:$L$23,7))</f>
        <v>50000</v>
      </c>
      <c r="K105" s="319" t="str">
        <f t="shared" si="14"/>
        <v>人権研修</v>
      </c>
      <c r="L105" s="320">
        <v>30000</v>
      </c>
      <c r="M105" s="321">
        <f t="shared" si="16"/>
        <v>1</v>
      </c>
      <c r="N105" s="321">
        <f t="shared" si="17"/>
        <v>1</v>
      </c>
      <c r="O105" s="310">
        <f t="shared" si="11"/>
        <v>30000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15</v>
      </c>
      <c r="B106" s="339" t="str">
        <f>'随時①-2'!B6</f>
        <v>３－１－ア</v>
      </c>
      <c r="C106" s="480" t="str">
        <f>'随時①-2'!C6</f>
        <v>学校組織の活性化と教員構成に対応した人材育成</v>
      </c>
      <c r="D106" s="255">
        <v>103</v>
      </c>
      <c r="E106" s="315" t="str">
        <f>IF($R106=1,"",VLOOKUP($D106,'随時①-2'!$D$4:$L$23,2))</f>
        <v>委託料</v>
      </c>
      <c r="F106" s="315" t="str">
        <f>IF($R106=1,"取消し",VLOOKUP($D106,'随時①-2'!$D$4:$L$23,3))</f>
        <v>授業アンケート業務委託</v>
      </c>
      <c r="G106" s="322">
        <f>IF($R106=1,,VLOOKUP($D106,'随時①-2'!$D$4:$L$23,4))</f>
        <v>50000</v>
      </c>
      <c r="H106" s="323">
        <f>IF($R106=1,,VLOOKUP($D106,'随時①-2'!$D$4:$L$23,5))</f>
        <v>1</v>
      </c>
      <c r="I106" s="323">
        <f>IF($R106=1,,VLOOKUP($D106,'随時①-2'!$D$4:$L$23,6))</f>
        <v>1</v>
      </c>
      <c r="J106" s="322">
        <f>IF($R106=1,,VLOOKUP($D106,'随時①-2'!$D$4:$L$23,7))</f>
        <v>50000</v>
      </c>
      <c r="K106" s="319" t="str">
        <f t="shared" si="14"/>
        <v>授業アンケート業務委託</v>
      </c>
      <c r="L106" s="320">
        <v>0</v>
      </c>
      <c r="M106" s="321">
        <f t="shared" si="16"/>
        <v>1</v>
      </c>
      <c r="N106" s="321">
        <f t="shared" si="17"/>
        <v>1</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v>6</v>
      </c>
    </row>
    <row r="107" spans="1:21" ht="13.5" customHeight="1">
      <c r="A107" s="338">
        <f>'随時①-2'!A7</f>
        <v>0</v>
      </c>
      <c r="B107" s="339">
        <f>'随時①-2'!B7</f>
        <v>0</v>
      </c>
      <c r="C107" s="480">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0">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0">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0">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0">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0">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0">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0">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0">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0">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0">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0">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0">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0">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0">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0">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79">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0">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8">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8">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8">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8">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8">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8">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8">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8">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8">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8">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8">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8">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8">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8">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9" t="s">
        <v>178</v>
      </c>
      <c r="I141" s="600"/>
      <c r="J141" s="38" t="s">
        <v>113</v>
      </c>
      <c r="K141" s="38" t="s">
        <v>175</v>
      </c>
      <c r="L141" s="562" t="s">
        <v>176</v>
      </c>
      <c r="M141" s="601"/>
      <c r="N141" s="602" t="s">
        <v>177</v>
      </c>
      <c r="O141" s="603"/>
      <c r="P141" s="609" t="s">
        <v>114</v>
      </c>
      <c r="Q141" s="610"/>
    </row>
    <row r="142" spans="6:17" ht="14.25" thickTop="1">
      <c r="F142" s="347" t="s">
        <v>85</v>
      </c>
      <c r="G142" s="348">
        <f>SUMIF($E$4:$E$138,$F142,$J$4:$J$138)</f>
        <v>280000</v>
      </c>
      <c r="H142" s="604">
        <f>SUMIF($E$4:$E$138,$F142,$S$4:$S$138)</f>
        <v>0</v>
      </c>
      <c r="I142" s="605"/>
      <c r="J142" s="349">
        <f>G142-H142</f>
        <v>280000</v>
      </c>
      <c r="K142" s="348">
        <f>SUMIF($E$4:$E$138,$F142,$O$4:$O$138)</f>
        <v>30000</v>
      </c>
      <c r="L142" s="604">
        <f>SUMIF($E$4:$E$138,$F142,$T$4:$T$138)</f>
        <v>0</v>
      </c>
      <c r="M142" s="606"/>
      <c r="N142" s="595">
        <f>K142-L142</f>
        <v>30000</v>
      </c>
      <c r="O142" s="596"/>
      <c r="P142" s="546">
        <f>J142-N142</f>
        <v>250000</v>
      </c>
      <c r="Q142" s="611"/>
    </row>
    <row r="143" spans="6:17" ht="13.5">
      <c r="F143" s="347" t="s">
        <v>86</v>
      </c>
      <c r="G143" s="350">
        <f aca="true" t="shared" si="22" ref="G143:G150">SUMIF($E$4:$E$138,$F143,$J$4:$J$138)</f>
        <v>290000</v>
      </c>
      <c r="H143" s="535">
        <f>SUMIF($E$4:$E$138,$F143,$S$4:$S$138)</f>
        <v>0</v>
      </c>
      <c r="I143" s="593"/>
      <c r="J143" s="351">
        <f>G143-H143</f>
        <v>290000</v>
      </c>
      <c r="K143" s="348">
        <f aca="true" t="shared" si="23" ref="K143:K150">SUMIF($E$4:$E$138,$F143,$O$4:$O$138)</f>
        <v>251956</v>
      </c>
      <c r="L143" s="534">
        <f aca="true" t="shared" si="24" ref="L143:L149">SUMIF($E$4:$E$138,$F143,$T$4:$T$138)</f>
        <v>0</v>
      </c>
      <c r="M143" s="537"/>
      <c r="N143" s="594">
        <f>K143-L143</f>
        <v>251956</v>
      </c>
      <c r="O143" s="593"/>
      <c r="P143" s="534">
        <f aca="true" t="shared" si="25" ref="P143:P150">J143-N143</f>
        <v>38044</v>
      </c>
      <c r="Q143" s="537"/>
    </row>
    <row r="144" spans="6:17" ht="13.5">
      <c r="F144" s="347" t="s">
        <v>125</v>
      </c>
      <c r="G144" s="348">
        <f t="shared" si="22"/>
        <v>506000</v>
      </c>
      <c r="H144" s="535">
        <f aca="true" t="shared" si="26" ref="H144:H149">SUMIF($E$4:$E$138,$F144,$S$4:$S$138)</f>
        <v>0</v>
      </c>
      <c r="I144" s="593"/>
      <c r="J144" s="351">
        <f aca="true" t="shared" si="27" ref="J144:J150">G144-H144</f>
        <v>506000</v>
      </c>
      <c r="K144" s="348">
        <f t="shared" si="23"/>
        <v>446715</v>
      </c>
      <c r="L144" s="534">
        <f t="shared" si="24"/>
        <v>0</v>
      </c>
      <c r="M144" s="537"/>
      <c r="N144" s="594">
        <f aca="true" t="shared" si="28" ref="N144:N150">K144-L144</f>
        <v>446715</v>
      </c>
      <c r="O144" s="593"/>
      <c r="P144" s="534">
        <f t="shared" si="25"/>
        <v>59285</v>
      </c>
      <c r="Q144" s="537"/>
    </row>
    <row r="145" spans="6:17" ht="13.5">
      <c r="F145" s="347" t="s">
        <v>126</v>
      </c>
      <c r="G145" s="348">
        <f t="shared" si="22"/>
        <v>0</v>
      </c>
      <c r="H145" s="535">
        <f t="shared" si="26"/>
        <v>0</v>
      </c>
      <c r="I145" s="593"/>
      <c r="J145" s="351">
        <f t="shared" si="27"/>
        <v>0</v>
      </c>
      <c r="K145" s="348">
        <f t="shared" si="23"/>
        <v>0</v>
      </c>
      <c r="L145" s="534">
        <f t="shared" si="24"/>
        <v>0</v>
      </c>
      <c r="M145" s="537"/>
      <c r="N145" s="594">
        <f t="shared" si="28"/>
        <v>0</v>
      </c>
      <c r="O145" s="593"/>
      <c r="P145" s="534">
        <f t="shared" si="25"/>
        <v>0</v>
      </c>
      <c r="Q145" s="537"/>
    </row>
    <row r="146" spans="6:17" ht="13.5">
      <c r="F146" s="347" t="s">
        <v>87</v>
      </c>
      <c r="G146" s="348">
        <f t="shared" si="22"/>
        <v>0</v>
      </c>
      <c r="H146" s="535">
        <f t="shared" si="26"/>
        <v>0</v>
      </c>
      <c r="I146" s="593"/>
      <c r="J146" s="351">
        <f t="shared" si="27"/>
        <v>0</v>
      </c>
      <c r="K146" s="348">
        <f t="shared" si="23"/>
        <v>0</v>
      </c>
      <c r="L146" s="534">
        <f t="shared" si="24"/>
        <v>0</v>
      </c>
      <c r="M146" s="537"/>
      <c r="N146" s="594">
        <f t="shared" si="28"/>
        <v>0</v>
      </c>
      <c r="O146" s="593"/>
      <c r="P146" s="534">
        <f t="shared" si="25"/>
        <v>0</v>
      </c>
      <c r="Q146" s="537"/>
    </row>
    <row r="147" spans="6:17" ht="13.5">
      <c r="F147" s="347" t="s">
        <v>88</v>
      </c>
      <c r="G147" s="348">
        <f t="shared" si="22"/>
        <v>62150</v>
      </c>
      <c r="H147" s="535">
        <f t="shared" si="26"/>
        <v>0</v>
      </c>
      <c r="I147" s="593"/>
      <c r="J147" s="351">
        <f t="shared" si="27"/>
        <v>62150</v>
      </c>
      <c r="K147" s="348">
        <f t="shared" si="23"/>
        <v>0</v>
      </c>
      <c r="L147" s="534">
        <f t="shared" si="24"/>
        <v>0</v>
      </c>
      <c r="M147" s="537"/>
      <c r="N147" s="594">
        <f t="shared" si="28"/>
        <v>0</v>
      </c>
      <c r="O147" s="593"/>
      <c r="P147" s="534">
        <f t="shared" si="25"/>
        <v>62150</v>
      </c>
      <c r="Q147" s="537"/>
    </row>
    <row r="148" spans="6:17" ht="13.5">
      <c r="F148" s="347" t="s">
        <v>89</v>
      </c>
      <c r="G148" s="348">
        <f t="shared" si="22"/>
        <v>0</v>
      </c>
      <c r="H148" s="535">
        <f t="shared" si="26"/>
        <v>0</v>
      </c>
      <c r="I148" s="593"/>
      <c r="J148" s="351">
        <f t="shared" si="27"/>
        <v>0</v>
      </c>
      <c r="K148" s="348">
        <f t="shared" si="23"/>
        <v>0</v>
      </c>
      <c r="L148" s="534">
        <f t="shared" si="24"/>
        <v>0</v>
      </c>
      <c r="M148" s="537"/>
      <c r="N148" s="594">
        <f t="shared" si="28"/>
        <v>0</v>
      </c>
      <c r="O148" s="593"/>
      <c r="P148" s="534">
        <f t="shared" si="25"/>
        <v>0</v>
      </c>
      <c r="Q148" s="537"/>
    </row>
    <row r="149" spans="6:17" ht="13.5">
      <c r="F149" s="347" t="s">
        <v>90</v>
      </c>
      <c r="G149" s="348">
        <f t="shared" si="22"/>
        <v>0</v>
      </c>
      <c r="H149" s="535">
        <f t="shared" si="26"/>
        <v>0</v>
      </c>
      <c r="I149" s="593"/>
      <c r="J149" s="351">
        <f t="shared" si="27"/>
        <v>0</v>
      </c>
      <c r="K149" s="348">
        <f t="shared" si="23"/>
        <v>0</v>
      </c>
      <c r="L149" s="534">
        <f t="shared" si="24"/>
        <v>0</v>
      </c>
      <c r="M149" s="537"/>
      <c r="N149" s="594">
        <f t="shared" si="28"/>
        <v>0</v>
      </c>
      <c r="O149" s="593"/>
      <c r="P149" s="534">
        <f t="shared" si="25"/>
        <v>0</v>
      </c>
      <c r="Q149" s="537"/>
    </row>
    <row r="150" spans="6:17" ht="14.25" thickBot="1">
      <c r="F150" s="347" t="s">
        <v>138</v>
      </c>
      <c r="G150" s="348">
        <f t="shared" si="22"/>
        <v>223110</v>
      </c>
      <c r="H150" s="535">
        <f>SUMIF($E$4:$E$138,$F150,$S$4:$S$138)+'2-3'!G122</f>
        <v>11000</v>
      </c>
      <c r="I150" s="593"/>
      <c r="J150" s="351">
        <f t="shared" si="27"/>
        <v>212110</v>
      </c>
      <c r="K150" s="348">
        <f t="shared" si="23"/>
        <v>185110</v>
      </c>
      <c r="L150" s="607">
        <f>SUMIF($E$4:$E$138,$F150,$T$4:$T$138)+'2-3'!E122</f>
        <v>11000</v>
      </c>
      <c r="M150" s="608"/>
      <c r="N150" s="594">
        <f t="shared" si="28"/>
        <v>174110</v>
      </c>
      <c r="O150" s="593"/>
      <c r="P150" s="607">
        <f t="shared" si="25"/>
        <v>38000</v>
      </c>
      <c r="Q150" s="608"/>
    </row>
    <row r="151" spans="6:17" ht="15" thickBot="1" thickTop="1">
      <c r="F151" s="354" t="s">
        <v>15</v>
      </c>
      <c r="G151" s="355">
        <f>SUM(G142:G150)</f>
        <v>1361260</v>
      </c>
      <c r="H151" s="543">
        <f>SUM(H142:I150)</f>
        <v>11000</v>
      </c>
      <c r="I151" s="612"/>
      <c r="J151" s="355">
        <f>SUM(J142:J150)</f>
        <v>1350260</v>
      </c>
      <c r="K151" s="355">
        <f>SUM(K142:K150)</f>
        <v>913781</v>
      </c>
      <c r="L151" s="613">
        <f>SUM(L142:M150)</f>
        <v>11000</v>
      </c>
      <c r="M151" s="614"/>
      <c r="N151" s="612">
        <f>SUM(N142:O150)</f>
        <v>902781</v>
      </c>
      <c r="O151" s="615"/>
      <c r="P151" s="613">
        <f>SUM(P142:Q150)</f>
        <v>447479</v>
      </c>
      <c r="Q151" s="614"/>
    </row>
  </sheetData>
  <sheetProtection sheet="1" formatCells="0" selectLockedCells="1"/>
  <mergeCells count="46">
    <mergeCell ref="P151:Q151"/>
    <mergeCell ref="N143:O143"/>
    <mergeCell ref="N149:O149"/>
    <mergeCell ref="P146:Q146"/>
    <mergeCell ref="P145:Q145"/>
    <mergeCell ref="H151:I151"/>
    <mergeCell ref="L151:M151"/>
    <mergeCell ref="N151:O151"/>
    <mergeCell ref="H149:I149"/>
    <mergeCell ref="L149:M149"/>
    <mergeCell ref="P147:Q147"/>
    <mergeCell ref="P148:Q148"/>
    <mergeCell ref="P149:Q149"/>
    <mergeCell ref="P150:Q150"/>
    <mergeCell ref="L144:M144"/>
    <mergeCell ref="N144:O144"/>
    <mergeCell ref="P141:Q141"/>
    <mergeCell ref="P142:Q142"/>
    <mergeCell ref="P143:Q143"/>
    <mergeCell ref="P144:Q144"/>
    <mergeCell ref="L142:M142"/>
    <mergeCell ref="K2:O2"/>
    <mergeCell ref="H150:I150"/>
    <mergeCell ref="L150:M150"/>
    <mergeCell ref="N150:O150"/>
    <mergeCell ref="L146:M146"/>
    <mergeCell ref="N146:O146"/>
    <mergeCell ref="H143:I143"/>
    <mergeCell ref="L143:M143"/>
    <mergeCell ref="H144:I144"/>
    <mergeCell ref="N142:O142"/>
    <mergeCell ref="H146:I146"/>
    <mergeCell ref="H147:I147"/>
    <mergeCell ref="L147:M147"/>
    <mergeCell ref="N147:O147"/>
    <mergeCell ref="F2:J2"/>
    <mergeCell ref="H141:I141"/>
    <mergeCell ref="L141:M141"/>
    <mergeCell ref="N141:O141"/>
    <mergeCell ref="H142:I142"/>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zoomScalePageLayoutView="0" workbookViewId="0" topLeftCell="A1">
      <pane xSplit="1" ySplit="4" topLeftCell="C59" activePane="bottomRight" state="frozen"/>
      <selection pane="topLeft" activeCell="E23" sqref="E23"/>
      <selection pane="topRight" activeCell="E23" sqref="E23"/>
      <selection pane="bottomLeft" activeCell="E23" sqref="E23"/>
      <selection pane="bottomRight" activeCell="G111" sqref="G11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0" t="s">
        <v>261</v>
      </c>
      <c r="B1" s="620"/>
      <c r="C1" s="620"/>
      <c r="D1" s="620"/>
      <c r="E1" s="620"/>
      <c r="F1" s="620"/>
      <c r="G1" s="621"/>
      <c r="H1" s="621"/>
      <c r="I1" s="621"/>
    </row>
    <row r="2" spans="1:9" ht="15" customHeight="1" thickBot="1">
      <c r="A2" s="8"/>
      <c r="B2" s="7" t="s">
        <v>244</v>
      </c>
      <c r="C2" s="87"/>
      <c r="E2" s="116"/>
      <c r="F2" s="117" t="s">
        <v>112</v>
      </c>
      <c r="G2" s="209">
        <f>SUM(E5:E119)</f>
        <v>210610</v>
      </c>
      <c r="H2" s="72" t="s">
        <v>188</v>
      </c>
      <c r="I2" s="209">
        <f>SUM(H5:H119)</f>
        <v>38500</v>
      </c>
    </row>
    <row r="3" spans="1:9" ht="15" customHeight="1" thickBot="1">
      <c r="A3" s="8"/>
      <c r="B3" s="7"/>
      <c r="C3" s="87"/>
      <c r="E3" s="616" t="s">
        <v>181</v>
      </c>
      <c r="F3" s="617"/>
      <c r="G3" s="618"/>
      <c r="H3" s="616" t="s">
        <v>182</v>
      </c>
      <c r="I3" s="61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v>8000</v>
      </c>
      <c r="F11" s="196">
        <f>IF('1-3'!E10="","",'1-3'!E10)</f>
        <v>8000</v>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v>31680</v>
      </c>
      <c r="F17" s="196">
        <f>IF('1-3'!E16="","",'1-3'!E16)</f>
        <v>31680</v>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v>4500</v>
      </c>
      <c r="F25" s="200">
        <f>IF('1-3'!E24="","",'1-3'!E24)</f>
        <v>4000</v>
      </c>
      <c r="G25" s="140">
        <f t="shared" si="1"/>
      </c>
      <c r="H25" s="212">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v>9000</v>
      </c>
      <c r="F26" s="196">
        <f>IF('1-3'!E25="","",'1-3'!E25)</f>
        <v>9000</v>
      </c>
      <c r="G26" s="84">
        <f t="shared" si="1"/>
      </c>
      <c r="H26" s="210">
        <v>9000</v>
      </c>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v>5000</v>
      </c>
      <c r="F47" s="196">
        <f>IF('1-3'!E46="","",'1-3'!E46)</f>
        <v>5000</v>
      </c>
      <c r="G47" s="84">
        <f t="shared" si="1"/>
      </c>
      <c r="H47" s="210">
        <v>5000</v>
      </c>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v>2000</v>
      </c>
      <c r="F50" s="204">
        <f>IF('1-3'!E49="","",'1-3'!E49)</f>
        <v>2000</v>
      </c>
      <c r="G50" s="83">
        <f t="shared" si="1"/>
      </c>
      <c r="H50" s="210">
        <v>2000</v>
      </c>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v>10000</v>
      </c>
      <c r="F52" s="196">
        <f>IF('1-3'!E51="","",'1-3'!E51)</f>
        <v>10000</v>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v>3000</v>
      </c>
      <c r="F67" s="196">
        <f>IF('1-3'!E66="","",'1-3'!E66)</f>
        <v>3000</v>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v>8000</v>
      </c>
      <c r="F69" s="196">
        <f>IF('1-3'!E68="","",'1-3'!E68)</f>
        <v>8000</v>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v>5000</v>
      </c>
      <c r="F70" s="196">
        <f>IF('1-3'!E69="","",'1-3'!E69)</f>
        <v>5000</v>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v>5000</v>
      </c>
      <c r="F71" s="196">
        <f>IF('1-3'!E70="","",'1-3'!E70)</f>
        <v>10000</v>
      </c>
      <c r="G71" s="84">
        <f t="shared" si="3"/>
      </c>
      <c r="H71" s="210">
        <v>5000</v>
      </c>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v>5000</v>
      </c>
      <c r="F82" s="202">
        <f>IF('1-3'!E81="","",'1-3'!E81)</f>
        <v>5000</v>
      </c>
      <c r="G82" s="176">
        <f t="shared" si="3"/>
      </c>
      <c r="H82" s="213">
        <v>5000</v>
      </c>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v>7000</v>
      </c>
      <c r="F84" s="204">
        <f>IF('1-3'!E83="","",'1-3'!E83)</f>
        <v>7000</v>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v>28000</v>
      </c>
      <c r="F85" s="196">
        <f>IF('1-3'!E84="","",'1-3'!E84)</f>
        <v>28000</v>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v>10000</v>
      </c>
      <c r="F90" s="196">
        <f>IF('1-3'!E89="","",'1-3'!E89)</f>
        <v>10000</v>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f>IF('1-3'!C104="","",'1-3'!C104)</f>
      </c>
      <c r="D105" s="131" t="str">
        <f>IF('1-3'!D104="","",'1-3'!D104)</f>
        <v>全国材料技術教育研究会</v>
      </c>
      <c r="E105" s="192">
        <v>8000</v>
      </c>
      <c r="F105" s="194">
        <f>IF('1-3'!E104="","",'1-3'!E104)</f>
        <v>8000</v>
      </c>
      <c r="G105" s="128">
        <f t="shared" si="3"/>
      </c>
      <c r="H105" s="216">
        <v>8000</v>
      </c>
      <c r="I105" s="128"/>
      <c r="J105" s="125">
        <f>IF('1-3'!F104="","",'1-3'!F104)</f>
      </c>
    </row>
    <row r="106" spans="1:10" ht="15" customHeight="1">
      <c r="A106" s="102">
        <v>102</v>
      </c>
      <c r="B106" s="154" t="str">
        <f>IF('1-3'!B105="","",'1-3'!B105)</f>
        <v>全国</v>
      </c>
      <c r="C106" s="154">
        <f>IF('1-3'!C105="","",'1-3'!C105)</f>
      </c>
      <c r="D106" s="132" t="str">
        <f>IF('1-3'!D105="","",'1-3'!D105)</f>
        <v>（財）産業教育振興中央会</v>
      </c>
      <c r="E106" s="187">
        <f t="shared" si="2"/>
        <v>13000</v>
      </c>
      <c r="F106" s="196">
        <f>IF('1-3'!E105="","",'1-3'!E105)</f>
        <v>13000</v>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210610</v>
      </c>
      <c r="F121" s="118" t="s">
        <v>186</v>
      </c>
      <c r="G121" s="182">
        <f>SUM(F5:F119)</f>
        <v>215110</v>
      </c>
      <c r="H121" s="121" t="s">
        <v>190</v>
      </c>
      <c r="I121" s="182">
        <f>I2</f>
        <v>38500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199610</v>
      </c>
      <c r="F123" s="120" t="s">
        <v>187</v>
      </c>
      <c r="G123" s="184">
        <f>G121-G122</f>
        <v>204110</v>
      </c>
      <c r="H123" s="44" t="s">
        <v>189</v>
      </c>
      <c r="I123" s="184">
        <f>I121-I122</f>
        <v>38500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2018-06-27T10:56:27Z</cp:lastPrinted>
  <dcterms:created xsi:type="dcterms:W3CDTF">2007-02-21T01:05:33Z</dcterms:created>
  <dcterms:modified xsi:type="dcterms:W3CDTF">2018-06-27T10:57:14Z</dcterms:modified>
  <cp:category/>
  <cp:version/>
  <cp:contentType/>
  <cp:contentStatus/>
</cp:coreProperties>
</file>