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'3-2'!$A$1:$Q$97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<sst xmlns="http://schemas.openxmlformats.org/spreadsheetml/2006/main" count="1107" uniqueCount="408">
  <si>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</si>
  <si>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</si>
  <si>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</si>
  <si>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</si>
  <si>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</si>
  <si>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</si>
  <si>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</si>
  <si>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</si>
  <si>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</si>
  <si>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</si>
  <si>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</si>
  <si>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</si>
  <si>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</si>
  <si>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</si>
  <si>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</si>
  <si>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</si>
  <si>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</si>
  <si>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</si>
  <si>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</si>
  <si>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</si>
  <si>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</si>
  <si>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</si>
  <si>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</si>
  <si>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</si>
  <si>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</si>
  <si>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</si>
  <si>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</si>
  <si>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</si>
  <si>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</si>
  <si>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</si>
  <si>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</si>
  <si>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</si>
  <si>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</si>
  <si>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</si>
  <si>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</si>
  <si>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</si>
  <si>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</si>
  <si>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</si>
  <si>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</si>
  <si>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</si>
  <si>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</si>
  <si>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</si>
  <si>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</si>
  <si>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</si>
  <si>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</si>
  <si>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</si>
  <si>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</si>
  <si>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</si>
  <si>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</si>
  <si>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</si>
  <si>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</si>
  <si>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</si>
  <si>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</si>
  <si>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</si>
  <si>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</si>
  <si>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</si>
  <si>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</si>
  <si>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</si>
  <si>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</si>
  <si>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</si>
  <si>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</si>
  <si>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</si>
  <si>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</si>
  <si>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</si>
  <si>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</si>
  <si>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</si>
  <si>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</si>
  <si>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</si>
  <si>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</si>
  <si>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</si>
  <si>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</si>
  <si>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</si>
  <si>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</si>
  <si>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</si>
  <si>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</si>
  <si>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</si>
  <si>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</si>
  <si>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</si>
  <si>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</si>
  <si>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</si>
  <si>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</si>
  <si>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</si>
  <si>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</si>
  <si>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</si>
  <si>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</si>
  <si>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</si>
  <si>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</si>
  <si>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</si>
  <si>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</si>
  <si>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</si>
  <si>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</si>
  <si>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</si>
  <si>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</si>
  <si>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</si>
  <si>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</si>
  <si>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</si>
  <si>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</si>
  <si>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</si>
  <si>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</si>
  <si>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</si>
  <si>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</si>
  <si>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</si>
  <si>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</si>
  <si>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</si>
  <si>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</si>
  <si>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</si>
  <si>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</si>
  <si>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</si>
  <si>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</si>
  <si>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</si>
  <si>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</si>
  <si>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</si>
  <si>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</si>
  <si>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</si>
  <si>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</si>
  <si>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</si>
  <si>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</si>
  <si>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</si>
  <si>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</si>
  <si>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</si>
  <si>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</si>
  <si>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</si>
  <si>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</si>
  <si>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</si>
  <si>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</si>
  <si>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</si>
  <si>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</si>
  <si>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</si>
  <si>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</si>
  <si>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</si>
  <si>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</si>
  <si>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</si>
  <si>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</si>
  <si>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</si>
  <si>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</si>
  <si>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</si>
  <si>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</si>
  <si>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</si>
  <si>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</si>
  <si>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</si>
  <si>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</si>
  <si>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</si>
  <si>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</si>
  <si>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</si>
  <si>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</si>
  <si>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</si>
  <si>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</si>
  <si>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</si>
  <si>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</si>
  <si>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</si>
  <si>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</si>
  <si>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</si>
  <si>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</si>
  <si>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</si>
  <si>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</si>
  <si>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</si>
  <si>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</si>
  <si>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</si>
  <si>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</si>
  <si>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</si>
  <si>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</si>
  <si>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</si>
  <si>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</si>
  <si>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</si>
  <si>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</si>
  <si>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</si>
  <si>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</si>
  <si>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</si>
  <si>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</si>
  <si>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</si>
  <si>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</si>
  <si>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</si>
  <si>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</si>
  <si>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</si>
  <si>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</si>
  <si>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</si>
  <si>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</si>
  <si>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</si>
  <si>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</si>
  <si>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</si>
  <si>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</si>
  <si>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</si>
  <si>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</si>
  <si>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</si>
  <si>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</si>
  <si>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</si>
  <si>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</si>
  <si>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</si>
  <si>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</si>
  <si>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</si>
  <si>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</si>
  <si>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</si>
  <si>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</si>
  <si>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</si>
  <si>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</si>
  <si>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</si>
  <si>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</si>
  <si>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</si>
  <si>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</si>
  <si>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</si>
  <si>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</si>
  <si>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</si>
  <si>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</si>
  <si>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</si>
  <si>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</si>
  <si>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</si>
  <si>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</si>
  <si>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</si>
  <si>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</si>
  <si>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</si>
  <si>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</si>
  <si>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</si>
  <si>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</si>
  <si>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</si>
  <si>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</si>
  <si>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</si>
  <si>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</si>
  <si>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</si>
  <si>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</si>
  <si>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</si>
  <si>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</si>
  <si>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</si>
  <si>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</si>
  <si>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</si>
  <si>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</si>
  <si>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</si>
  <si>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</si>
  <si>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</si>
  <si>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</si>
  <si>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</si>
  <si>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</si>
  <si>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</si>
  <si>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</si>
  <si>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</si>
  <si>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</si>
  <si>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</si>
  <si>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</si>
  <si>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</si>
  <si>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</si>
  <si>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</si>
  <si>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</si>
  <si>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</si>
  <si>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</si>
  <si>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</si>
  <si>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</si>
  <si>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</si>
  <si>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</si>
  <si>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</si>
  <si>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</si>
  <si>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</si>
  <si>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</si>
  <si>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</si>
  <si>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</si>
  <si>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</si>
  <si>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</si>
  <si>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</si>
  <si>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</si>
  <si>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</si>
  <si>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</si>
  <si>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</si>
  <si>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</si>
  <si>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</si>
  <si>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</si>
  <si>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</si>
  <si>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</si>
  <si>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</si>
  <si>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</si>
  <si>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</si>
  <si>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</si>
  <si>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</si>
  <si>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</si>
  <si>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</si>
  <si>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全国高等学校長協会第70回総会・研究協議会</t>
  </si>
  <si>
    <t>5月20日配当希望</t>
  </si>
  <si>
    <t>①</t>
  </si>
  <si>
    <t>1-(1)-ア</t>
  </si>
  <si>
    <t>授業力向上</t>
  </si>
  <si>
    <t>③</t>
  </si>
  <si>
    <t>2-(1)-ア</t>
  </si>
  <si>
    <t>キャリア教育の推進</t>
  </si>
  <si>
    <t>キャリアカウンセラー謝礼</t>
  </si>
  <si>
    <t>５月実施予定分5/1配当希望</t>
  </si>
  <si>
    <t>（学校番号：３００９）</t>
  </si>
  <si>
    <t>（財務会計コード番号：１０９５２）</t>
  </si>
  <si>
    <t>府立藤井寺工科高等学校　</t>
  </si>
  <si>
    <t>　校長　木下　隆　</t>
  </si>
  <si>
    <t>　 藤工科 第２２号　</t>
  </si>
  <si>
    <t>　　平成２９年　４月１７日</t>
  </si>
  <si>
    <t>授業アンケートシステム運用業務委託</t>
  </si>
  <si>
    <t>近畿工業高等学校長総会研究会資料代</t>
  </si>
  <si>
    <t>近畿工業高等学校長総会研究会参加費</t>
  </si>
  <si>
    <t>1-(1)-ア</t>
  </si>
  <si>
    <t>ソーシャルワーカー謝礼</t>
  </si>
  <si>
    <t>第７０回全国高等学校長協会・研究協議会資料代</t>
  </si>
  <si>
    <t>第７０回全国高等学校長協会・研究協議会参加費</t>
  </si>
  <si>
    <t>第６５回全国工業高等学校長協会秋季研究協議会（栃木大会）資料代</t>
  </si>
  <si>
    <t>第６８回全国工業高等学校長協会総会・研究協議会資料代</t>
  </si>
  <si>
    <t>第６５回全国工業高等学校長協会秋季研究協議会（栃木大会）参加費</t>
  </si>
  <si>
    <t>第６８回近畿高等学校家庭科教育研究大会参加費</t>
  </si>
  <si>
    <t>第６５回全国工業高等学校長協会秋季研究協議会（栃木大会）</t>
  </si>
  <si>
    <t>府立人権教育夏季講習会資料代</t>
  </si>
  <si>
    <t>府立外教研究集会資料代</t>
  </si>
  <si>
    <t>職員研修（人権）講師謝礼</t>
  </si>
  <si>
    <t>職員研修講師謝礼</t>
  </si>
  <si>
    <t>職員研修講師交通費</t>
  </si>
  <si>
    <t>広報関係（学校案内パンフレット）</t>
  </si>
  <si>
    <t>体験入学用材料費</t>
  </si>
  <si>
    <t>体験入学保険料</t>
  </si>
  <si>
    <t>広報通信費（郵券代８２円・９２円・１４０円）</t>
  </si>
  <si>
    <t>1-(2)-ア・ウ</t>
  </si>
  <si>
    <t>2-(2)-ア</t>
  </si>
  <si>
    <t>人権教育の推進</t>
  </si>
  <si>
    <t>2-(2)-ウ</t>
  </si>
  <si>
    <t>情報発信</t>
  </si>
  <si>
    <t>3-(1)-ウ</t>
  </si>
  <si>
    <t>◎</t>
  </si>
  <si>
    <t>産業教育中央会</t>
  </si>
  <si>
    <t>1-(2)-ア・ウ</t>
  </si>
  <si>
    <t>生徒の多角的な支援</t>
  </si>
  <si>
    <t>広報関係（記念品）</t>
  </si>
  <si>
    <t>出前授業タクシー代（実習機材運搬）</t>
  </si>
  <si>
    <t>3-4-(2)ｲ</t>
  </si>
  <si>
    <t>3-4-(2)ｲ</t>
  </si>
  <si>
    <t>3-2-(1)ｱ</t>
  </si>
  <si>
    <t>3-1-(1)ｲ</t>
  </si>
  <si>
    <t>3-3-(1)ｱ</t>
  </si>
  <si>
    <t>3-3-(1)ｱ</t>
  </si>
  <si>
    <t>3-1-(1)ｱ</t>
  </si>
  <si>
    <t>3-2-(1)ｱ</t>
  </si>
  <si>
    <t>3-3-(2)ｴ</t>
  </si>
  <si>
    <t>3-3-(2)ｴ</t>
  </si>
  <si>
    <t>3-2-(3)ｲ</t>
  </si>
  <si>
    <t>教職員の資質向上</t>
  </si>
  <si>
    <t>豊かな人間性の涵養</t>
  </si>
  <si>
    <t>基礎学力の向上</t>
  </si>
  <si>
    <t>安全・安心のための取組み</t>
  </si>
  <si>
    <t>地域から信頼される学校づくり</t>
  </si>
  <si>
    <t>全国定時制通信制高等学校長会総会　旅費</t>
  </si>
  <si>
    <t>全国定時制通信制高等学校長会総会　参加費</t>
  </si>
  <si>
    <t>全国定時制通信制高等学校長会総会　資料代</t>
  </si>
  <si>
    <t>近畿定時制通信制高等学校長協会総会　参加費</t>
  </si>
  <si>
    <t>近畿工業高等学校長協会総会　参加費</t>
  </si>
  <si>
    <t>近畿工業高等学校長協会総会　資料代</t>
  </si>
  <si>
    <t>大阪府産業教育フェア実行委員会学校負担金</t>
  </si>
  <si>
    <t>授業アンケート</t>
  </si>
  <si>
    <t>府立人権教育夏季講習資料代</t>
  </si>
  <si>
    <t>府立人権教育研究集会資料代</t>
  </si>
  <si>
    <t>プロジェクター</t>
  </si>
  <si>
    <t>ICT機器セット</t>
  </si>
  <si>
    <t>近畿高等学校家庭科教育研究大会　参加費</t>
  </si>
  <si>
    <t>第64回全国高等学校定時制通信制教育振興会　近畿支部大会・研究協議会　参加費</t>
  </si>
  <si>
    <t>第64回全国高等学校定時制通信制教育振興会　近畿支部大会・研究協議会　資料代</t>
  </si>
  <si>
    <t>第60回全国高等学校定時制通信制教頭・副校長会　教育研究協議会近畿支部大会　参加費</t>
  </si>
  <si>
    <t>第60回全国高等学校定時制通信制教頭・副校長会　教育研究協議会近畿支部大会　資料代</t>
  </si>
  <si>
    <t>高等学校定時制通信制教育七十周年大阪記念会　資料代</t>
  </si>
  <si>
    <t>農園活用費用代</t>
  </si>
  <si>
    <t>信楽粘土</t>
  </si>
  <si>
    <t>ガラスロッド</t>
  </si>
  <si>
    <t>中退防止書籍類</t>
  </si>
  <si>
    <t>　藤工科第44号　</t>
  </si>
  <si>
    <t>　　平成２９年　　　５月　　　２日</t>
  </si>
  <si>
    <t>1-(2)-ア・ウ</t>
  </si>
  <si>
    <t>第65回全国工業高等学校長秋季研究協議会（栃木大会）資料代</t>
  </si>
  <si>
    <t>第66回全国工業高等学校長秋季研究協議会（栃木大会）参加費</t>
  </si>
  <si>
    <t>第67回全国工業高等学校長秋季研究協議会（栃木大会）旅費</t>
  </si>
  <si>
    <t>府立外教研究集会資料代</t>
  </si>
  <si>
    <t>体験入学用材料費</t>
  </si>
  <si>
    <t>広報通信費（郵券代82円・92円・140円）</t>
  </si>
  <si>
    <t>近畿定時制通信制高等学校長協会総会　参加費</t>
  </si>
  <si>
    <t>府立人権教育研究集会資料代</t>
  </si>
  <si>
    <t>第64回全国高等学校定時制通信制教育振興会近畿支部大会研究協議会参</t>
  </si>
  <si>
    <t>第65回全国高等学校定時制通信制教育振興会近畿支部大会研究協議会資料代</t>
  </si>
  <si>
    <t>第60回全国定時制通信制教頭・副校長会教育研究協議会近畿支部大会参加費</t>
  </si>
  <si>
    <t>第61回全国定時制通信制教頭・副校長会教育研究協議会近畿支部大会資料代</t>
  </si>
  <si>
    <t>スクールカウンセラー謝礼</t>
  </si>
  <si>
    <t>広報関係（学校案内パンフレット等）</t>
  </si>
  <si>
    <t>広報関係（記念品等）</t>
  </si>
  <si>
    <t>広報関係（印刷消耗品等代）</t>
  </si>
  <si>
    <t>広報関係（大判ポスタープリンター）</t>
  </si>
  <si>
    <t>　　平成　２９年　　　８月　　２４日</t>
  </si>
  <si>
    <t>　藤工科第154号　</t>
  </si>
  <si>
    <t>1-(3)-ア・ウ</t>
  </si>
  <si>
    <t>1-(1)-ア</t>
  </si>
  <si>
    <t>1-(2)-ア・ウ</t>
  </si>
  <si>
    <t>２-(1)-ア</t>
  </si>
  <si>
    <t>２-(２)-ア</t>
  </si>
  <si>
    <t>２-(２)-ウ</t>
  </si>
  <si>
    <t>３-(1)-ウ</t>
  </si>
  <si>
    <t>各種研究会・協議会参加費及び資料代</t>
  </si>
  <si>
    <t>各種研究会・協議会参加費及び資料代
授業アンケートシステム運用業務委託</t>
  </si>
  <si>
    <t>職員人権講習講師謝礼</t>
  </si>
  <si>
    <t>広報関係（学校案内パンフレット、記念品、大判ポスタープリンター）
体験入学（真鍮丸棒等材料費）</t>
  </si>
  <si>
    <t>△</t>
  </si>
  <si>
    <t>（学校番号：3009）</t>
  </si>
  <si>
    <t>（財務会計コード番号：10952）</t>
  </si>
  <si>
    <t>３-１-(1)ア・イ</t>
  </si>
  <si>
    <t>授業アンケート運用業務委託
プロジェクター、ＩＣＴ機器</t>
  </si>
  <si>
    <t>３-２-(1)ア・イ
３-２-(3)イ</t>
  </si>
  <si>
    <t>農園活用費用
中退防止書籍</t>
  </si>
  <si>
    <t>３-３-(１)ア</t>
  </si>
  <si>
    <t>安全・安心のための取組</t>
  </si>
  <si>
    <t>人権教育研究集会資料代等</t>
  </si>
  <si>
    <t>３-３-(２)エ</t>
  </si>
  <si>
    <t>３-４-(２)イ</t>
  </si>
  <si>
    <t>信楽粘土、ガラスロッド等</t>
  </si>
  <si>
    <t>○</t>
  </si>
  <si>
    <t>　 藤工科第 346号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</si>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</sst>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top style="thin"/>
      <bottom style="thin"/>
    </border>
    <border>
      <left/>
      <right/>
      <top>
        <color indexed="63"/>
      </top>
      <bottom style="thin"/>
    </border>
    <border>
      <left/>
      <right style="thin"/>
      <top>
        <color indexed="63"/>
      </top>
      <bottom style="thin"/>
    </border>
    <border>
      <left/>
      <right/>
      <top style="thin"/>
      <bottom style="medium"/>
    </border>
    <border>
      <left/>
      <right style="thin"/>
      <top style="thin"/>
      <bottom style="medium"/>
    </border>
    <border>
      <left/>
      <right style="medium"/>
      <top style="medium"/>
      <bottom style="medium"/>
    </border>
    <border>
      <left style="thin"/>
      <right>
        <color indexed="63"/>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style="hair"/>
      <top style="hair"/>
      <bottom>
        <color indexed="63"/>
      </botto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31" xfId="0" applyNumberFormat="1" applyFont="1" applyFill="1" applyBorder="1" applyAlignment="1" applyProtection="1">
      <alignment horizontal="left" vertical="center" shrinkToFi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0" borderId="92" xfId="0"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0"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7" fillId="0" borderId="188"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6" borderId="203" xfId="0"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shrinkToFi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20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5"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0" fontId="7" fillId="6" borderId="219"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0"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1" t="s">
        <v>393</v>
      </c>
      <c r="I1" s="511"/>
      <c r="J1" s="511"/>
      <c r="K1" s="511"/>
    </row>
    <row r="2" spans="2:11" s="1" customFormat="1" ht="18" customHeight="1">
      <c r="B2" s="146"/>
      <c r="H2" s="511" t="s">
        <v>394</v>
      </c>
      <c r="I2" s="511"/>
      <c r="J2" s="511"/>
      <c r="K2" s="511"/>
    </row>
    <row r="3" spans="2:11" s="1" customFormat="1" ht="18" customHeight="1">
      <c r="B3" s="146"/>
      <c r="K3" s="2"/>
    </row>
    <row r="4" spans="2:11" s="1" customFormat="1" ht="18" customHeight="1">
      <c r="B4" s="146"/>
      <c r="H4" s="512" t="s">
        <v>406</v>
      </c>
      <c r="I4" s="512"/>
      <c r="J4" s="512"/>
      <c r="K4" s="512"/>
    </row>
    <row r="5" spans="2:11" s="1" customFormat="1" ht="18" customHeight="1">
      <c r="B5" s="146"/>
      <c r="H5" s="513">
        <v>43187</v>
      </c>
      <c r="I5" s="512"/>
      <c r="J5" s="512"/>
      <c r="K5" s="512"/>
    </row>
    <row r="6" spans="1:11" s="1" customFormat="1" ht="18" customHeight="1">
      <c r="A6" s="3" t="s">
        <v>2</v>
      </c>
      <c r="B6" s="146"/>
      <c r="H6" s="4"/>
      <c r="K6" s="11"/>
    </row>
    <row r="7" spans="1:11" s="1" customFormat="1" ht="18" customHeight="1">
      <c r="A7" s="4"/>
      <c r="B7" s="146"/>
      <c r="H7" s="512" t="s">
        <v>284</v>
      </c>
      <c r="I7" s="512"/>
      <c r="J7" s="512"/>
      <c r="K7" s="512"/>
    </row>
    <row r="8" spans="1:11" s="1" customFormat="1" ht="18" customHeight="1">
      <c r="A8" s="4"/>
      <c r="B8" s="146"/>
      <c r="H8" s="512" t="s">
        <v>285</v>
      </c>
      <c r="I8" s="512"/>
      <c r="J8" s="512"/>
      <c r="K8" s="512"/>
    </row>
    <row r="9" spans="1:11" s="1" customFormat="1" ht="42" customHeight="1">
      <c r="A9" s="4"/>
      <c r="B9" s="146"/>
      <c r="H9" s="2"/>
      <c r="K9" s="46"/>
    </row>
    <row r="10" spans="1:11" s="5" customFormat="1" ht="24" customHeight="1">
      <c r="A10" s="502" t="s">
        <v>263</v>
      </c>
      <c r="B10" s="502"/>
      <c r="C10" s="502"/>
      <c r="D10" s="502"/>
      <c r="E10" s="502"/>
      <c r="F10" s="502"/>
      <c r="G10" s="502"/>
      <c r="H10" s="502"/>
      <c r="I10" s="502"/>
      <c r="J10" s="502"/>
      <c r="K10" s="502"/>
    </row>
    <row r="11" spans="1:11" s="5" customFormat="1" ht="24" customHeight="1">
      <c r="A11" s="503"/>
      <c r="B11" s="503"/>
      <c r="C11" s="503"/>
      <c r="D11" s="503"/>
      <c r="E11" s="503"/>
      <c r="F11" s="503"/>
      <c r="G11" s="503"/>
      <c r="H11" s="503"/>
      <c r="I11" s="503"/>
      <c r="J11" s="503"/>
      <c r="K11" s="503"/>
    </row>
    <row r="12" spans="1:11" s="5" customFormat="1" ht="24" customHeight="1">
      <c r="A12" s="14" t="s">
        <v>407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4" t="s">
        <v>223</v>
      </c>
      <c r="B14" s="505"/>
      <c r="C14" s="506"/>
      <c r="D14" s="507">
        <f>'1-1'!D14:F14</f>
        <v>1790000</v>
      </c>
      <c r="E14" s="508"/>
      <c r="F14" s="509"/>
      <c r="G14" s="514" t="s">
        <v>1</v>
      </c>
      <c r="H14" s="515"/>
      <c r="I14" s="516">
        <v>43187</v>
      </c>
      <c r="J14" s="517"/>
      <c r="K14" s="518"/>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'3-2'!K87</f>
        <v>50000</v>
      </c>
      <c r="C16" s="220">
        <f>'3-2'!K88</f>
        <v>76920</v>
      </c>
      <c r="D16" s="220">
        <f>'3-2'!K89</f>
        <v>660900</v>
      </c>
      <c r="E16" s="220">
        <f>'3-2'!K90</f>
        <v>0</v>
      </c>
      <c r="F16" s="220">
        <f>'3-2'!K91</f>
        <v>29496</v>
      </c>
      <c r="G16" s="220">
        <f>'3-2'!K92</f>
        <v>61614</v>
      </c>
      <c r="H16" s="220">
        <f>'3-2'!K93</f>
        <v>31120</v>
      </c>
      <c r="I16" s="220">
        <f>'3-2'!K94</f>
        <v>169992</v>
      </c>
      <c r="J16" s="221">
        <f>'3-2'!K95</f>
        <v>239790</v>
      </c>
      <c r="K16" s="222">
        <f>SUM(B16:J16)</f>
        <v>1319832</v>
      </c>
    </row>
    <row r="17" spans="6:7" ht="24" customHeight="1" thickBot="1">
      <c r="F17" s="12"/>
      <c r="G17" s="12"/>
    </row>
    <row r="18" spans="1:11" ht="24" customHeight="1" thickBot="1">
      <c r="A18" s="144" t="s">
        <v>141</v>
      </c>
      <c r="B18" s="519" t="s">
        <v>142</v>
      </c>
      <c r="C18" s="520"/>
      <c r="D18" s="519" t="s">
        <v>224</v>
      </c>
      <c r="E18" s="521"/>
      <c r="F18" s="520" t="s">
        <v>219</v>
      </c>
      <c r="G18" s="520"/>
      <c r="H18" s="520"/>
      <c r="I18" s="520"/>
      <c r="J18" s="521"/>
      <c r="K18" s="145" t="s">
        <v>140</v>
      </c>
    </row>
    <row r="19" spans="1:11" ht="48" customHeight="1">
      <c r="A19" s="149">
        <v>1</v>
      </c>
      <c r="B19" s="522" t="s">
        <v>382</v>
      </c>
      <c r="C19" s="523"/>
      <c r="D19" s="524" t="s">
        <v>276</v>
      </c>
      <c r="E19" s="525"/>
      <c r="F19" s="526" t="s">
        <v>388</v>
      </c>
      <c r="G19" s="526"/>
      <c r="H19" s="526"/>
      <c r="I19" s="526"/>
      <c r="J19" s="525"/>
      <c r="K19" s="474" t="s">
        <v>315</v>
      </c>
    </row>
    <row r="20" spans="1:11" ht="48" customHeight="1">
      <c r="A20" s="150">
        <v>2</v>
      </c>
      <c r="B20" s="496" t="s">
        <v>383</v>
      </c>
      <c r="C20" s="497"/>
      <c r="D20" s="490" t="s">
        <v>276</v>
      </c>
      <c r="E20" s="491"/>
      <c r="F20" s="501" t="s">
        <v>389</v>
      </c>
      <c r="G20" s="501"/>
      <c r="H20" s="501"/>
      <c r="I20" s="501"/>
      <c r="J20" s="491"/>
      <c r="K20" s="474" t="s">
        <v>315</v>
      </c>
    </row>
    <row r="21" spans="1:11" ht="48" customHeight="1">
      <c r="A21" s="150">
        <v>3</v>
      </c>
      <c r="B21" s="496" t="s">
        <v>384</v>
      </c>
      <c r="C21" s="527"/>
      <c r="D21" s="490" t="s">
        <v>279</v>
      </c>
      <c r="E21" s="491"/>
      <c r="F21" s="501" t="s">
        <v>280</v>
      </c>
      <c r="G21" s="501"/>
      <c r="H21" s="501"/>
      <c r="I21" s="501"/>
      <c r="J21" s="491"/>
      <c r="K21" s="474" t="s">
        <v>392</v>
      </c>
    </row>
    <row r="22" spans="1:11" ht="48" customHeight="1">
      <c r="A22" s="150">
        <v>4</v>
      </c>
      <c r="B22" s="496" t="s">
        <v>385</v>
      </c>
      <c r="C22" s="527"/>
      <c r="D22" s="490" t="s">
        <v>318</v>
      </c>
      <c r="E22" s="491"/>
      <c r="F22" s="501" t="s">
        <v>374</v>
      </c>
      <c r="G22" s="501"/>
      <c r="H22" s="501"/>
      <c r="I22" s="501"/>
      <c r="J22" s="491"/>
      <c r="K22" s="474" t="s">
        <v>392</v>
      </c>
    </row>
    <row r="23" spans="1:11" ht="48" customHeight="1">
      <c r="A23" s="150">
        <v>5</v>
      </c>
      <c r="B23" s="496" t="s">
        <v>386</v>
      </c>
      <c r="C23" s="527"/>
      <c r="D23" s="490" t="s">
        <v>311</v>
      </c>
      <c r="E23" s="491"/>
      <c r="F23" s="501" t="s">
        <v>390</v>
      </c>
      <c r="G23" s="501"/>
      <c r="H23" s="501"/>
      <c r="I23" s="501"/>
      <c r="J23" s="491"/>
      <c r="K23" s="474" t="s">
        <v>392</v>
      </c>
    </row>
    <row r="24" spans="1:11" ht="48" customHeight="1">
      <c r="A24" s="150">
        <v>6</v>
      </c>
      <c r="B24" s="496" t="s">
        <v>387</v>
      </c>
      <c r="C24" s="527"/>
      <c r="D24" s="490" t="s">
        <v>313</v>
      </c>
      <c r="E24" s="491"/>
      <c r="F24" s="501" t="s">
        <v>391</v>
      </c>
      <c r="G24" s="501"/>
      <c r="H24" s="501"/>
      <c r="I24" s="501"/>
      <c r="J24" s="491"/>
      <c r="K24" s="474" t="s">
        <v>315</v>
      </c>
    </row>
    <row r="25" spans="1:11" ht="48" customHeight="1">
      <c r="A25" s="150">
        <v>7</v>
      </c>
      <c r="B25" s="496" t="s">
        <v>395</v>
      </c>
      <c r="C25" s="497"/>
      <c r="D25" s="490" t="s">
        <v>334</v>
      </c>
      <c r="E25" s="491"/>
      <c r="F25" s="501" t="s">
        <v>396</v>
      </c>
      <c r="G25" s="501"/>
      <c r="H25" s="501"/>
      <c r="I25" s="501"/>
      <c r="J25" s="491"/>
      <c r="K25" s="474" t="s">
        <v>315</v>
      </c>
    </row>
    <row r="26" spans="1:11" ht="48" customHeight="1">
      <c r="A26" s="150">
        <v>8</v>
      </c>
      <c r="B26" s="496" t="s">
        <v>397</v>
      </c>
      <c r="C26" s="497"/>
      <c r="D26" s="490" t="s">
        <v>333</v>
      </c>
      <c r="E26" s="491"/>
      <c r="F26" s="501" t="s">
        <v>398</v>
      </c>
      <c r="G26" s="501"/>
      <c r="H26" s="501"/>
      <c r="I26" s="501"/>
      <c r="J26" s="491"/>
      <c r="K26" s="474" t="s">
        <v>315</v>
      </c>
    </row>
    <row r="27" spans="1:11" ht="48" customHeight="1">
      <c r="A27" s="150">
        <v>9</v>
      </c>
      <c r="B27" s="496" t="s">
        <v>399</v>
      </c>
      <c r="C27" s="527"/>
      <c r="D27" s="490" t="s">
        <v>400</v>
      </c>
      <c r="E27" s="491"/>
      <c r="F27" s="501" t="s">
        <v>401</v>
      </c>
      <c r="G27" s="501"/>
      <c r="H27" s="501"/>
      <c r="I27" s="501"/>
      <c r="J27" s="491"/>
      <c r="K27" s="474" t="s">
        <v>405</v>
      </c>
    </row>
    <row r="28" spans="1:11" ht="48" customHeight="1">
      <c r="A28" s="150">
        <v>10</v>
      </c>
      <c r="B28" s="496" t="s">
        <v>402</v>
      </c>
      <c r="C28" s="527"/>
      <c r="D28" s="490" t="s">
        <v>336</v>
      </c>
      <c r="E28" s="491"/>
      <c r="F28" s="501" t="s">
        <v>404</v>
      </c>
      <c r="G28" s="501"/>
      <c r="H28" s="501"/>
      <c r="I28" s="501"/>
      <c r="J28" s="491"/>
      <c r="K28" s="474" t="s">
        <v>315</v>
      </c>
    </row>
    <row r="29" spans="1:11" ht="48" customHeight="1" thickBot="1">
      <c r="A29" s="151">
        <v>11</v>
      </c>
      <c r="B29" s="528" t="s">
        <v>403</v>
      </c>
      <c r="C29" s="529"/>
      <c r="D29" s="510" t="s">
        <v>332</v>
      </c>
      <c r="E29" s="495"/>
      <c r="F29" s="494" t="s">
        <v>388</v>
      </c>
      <c r="G29" s="494"/>
      <c r="H29" s="494"/>
      <c r="I29" s="494"/>
      <c r="J29" s="495"/>
      <c r="K29" s="486" t="s">
        <v>315</v>
      </c>
    </row>
    <row r="30" spans="1:11" ht="48" customHeight="1">
      <c r="A30" s="485"/>
      <c r="B30" s="498"/>
      <c r="C30" s="499"/>
      <c r="D30" s="500"/>
      <c r="E30" s="493"/>
      <c r="F30" s="492"/>
      <c r="G30" s="492"/>
      <c r="H30" s="492"/>
      <c r="I30" s="492"/>
      <c r="J30" s="493"/>
      <c r="K30" s="474"/>
    </row>
    <row r="31" spans="1:11" ht="48" customHeight="1">
      <c r="A31" s="157"/>
      <c r="B31" s="496"/>
      <c r="C31" s="497"/>
      <c r="D31" s="490"/>
      <c r="E31" s="491"/>
      <c r="F31" s="501"/>
      <c r="G31" s="501"/>
      <c r="H31" s="501"/>
      <c r="I31" s="501"/>
      <c r="J31" s="491"/>
      <c r="K31" s="474"/>
    </row>
    <row r="32" spans="1:11" ht="48" customHeight="1">
      <c r="A32" s="157"/>
      <c r="B32" s="496"/>
      <c r="C32" s="497"/>
      <c r="D32" s="490"/>
      <c r="E32" s="491"/>
      <c r="F32" s="501"/>
      <c r="G32" s="501"/>
      <c r="H32" s="501"/>
      <c r="I32" s="501"/>
      <c r="J32" s="491"/>
      <c r="K32" s="474"/>
    </row>
    <row r="33" spans="1:11" ht="48" customHeight="1">
      <c r="A33" s="157"/>
      <c r="B33" s="496"/>
      <c r="C33" s="497"/>
      <c r="D33" s="490"/>
      <c r="E33" s="491"/>
      <c r="F33" s="501"/>
      <c r="G33" s="501"/>
      <c r="H33" s="501"/>
      <c r="I33" s="501"/>
      <c r="J33" s="491"/>
      <c r="K33" s="474"/>
    </row>
    <row r="34" spans="1:11" ht="48" customHeight="1">
      <c r="A34" s="157"/>
      <c r="B34" s="496"/>
      <c r="C34" s="497"/>
      <c r="D34" s="490"/>
      <c r="E34" s="491"/>
      <c r="F34" s="501"/>
      <c r="G34" s="501"/>
      <c r="H34" s="501"/>
      <c r="I34" s="501"/>
      <c r="J34" s="491"/>
      <c r="K34" s="474"/>
    </row>
    <row r="35" spans="1:11" ht="48" customHeight="1" thickBot="1">
      <c r="A35" s="151"/>
      <c r="B35" s="528"/>
      <c r="C35" s="529"/>
      <c r="D35" s="510"/>
      <c r="E35" s="495"/>
      <c r="F35" s="494"/>
      <c r="G35" s="494"/>
      <c r="H35" s="494"/>
      <c r="I35" s="494"/>
      <c r="J35" s="495"/>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34" sqref="A3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v>38000</v>
      </c>
      <c r="H4" s="247">
        <v>1</v>
      </c>
      <c r="I4" s="247">
        <v>1</v>
      </c>
      <c r="J4" s="248">
        <f>G4*H4*I4</f>
        <v>38000</v>
      </c>
      <c r="K4" s="249"/>
      <c r="L4" s="250" t="s">
        <v>227</v>
      </c>
      <c r="M4" s="29">
        <f aca="true" t="shared" si="0" ref="M4:M67">IF(K4="◎",J4,"")</f>
      </c>
    </row>
    <row r="5" spans="1:13" ht="14.25">
      <c r="A5" s="251"/>
      <c r="B5" s="280" t="s">
        <v>309</v>
      </c>
      <c r="C5" s="253" t="s">
        <v>276</v>
      </c>
      <c r="D5" s="254">
        <v>302</v>
      </c>
      <c r="E5" s="255" t="s">
        <v>88</v>
      </c>
      <c r="F5" s="318" t="s">
        <v>288</v>
      </c>
      <c r="G5" s="257">
        <v>46548</v>
      </c>
      <c r="H5" s="258">
        <v>1</v>
      </c>
      <c r="I5" s="258">
        <v>1</v>
      </c>
      <c r="J5" s="259">
        <f>G5*H5*I5</f>
        <v>46548</v>
      </c>
      <c r="K5" s="260"/>
      <c r="L5" s="261"/>
      <c r="M5" s="29">
        <f t="shared" si="0"/>
      </c>
    </row>
    <row r="6" spans="1:13" ht="14.25">
      <c r="A6" s="251"/>
      <c r="B6" s="280" t="s">
        <v>309</v>
      </c>
      <c r="C6" s="253" t="s">
        <v>276</v>
      </c>
      <c r="D6" s="254">
        <v>303</v>
      </c>
      <c r="E6" s="255" t="s">
        <v>125</v>
      </c>
      <c r="F6" s="256" t="s">
        <v>362</v>
      </c>
      <c r="G6" s="257">
        <v>3000</v>
      </c>
      <c r="H6" s="258">
        <v>1</v>
      </c>
      <c r="I6" s="258">
        <v>1</v>
      </c>
      <c r="J6" s="259">
        <f aca="true" t="shared" si="1" ref="J6:J69">G6*H6*I6</f>
        <v>3000</v>
      </c>
      <c r="K6" s="260"/>
      <c r="L6" s="261"/>
      <c r="M6" s="29">
        <f t="shared" si="0"/>
      </c>
    </row>
    <row r="7" spans="1:13" ht="14.25">
      <c r="A7" s="251"/>
      <c r="B7" s="280" t="s">
        <v>309</v>
      </c>
      <c r="C7" s="253" t="s">
        <v>276</v>
      </c>
      <c r="D7" s="254">
        <v>304</v>
      </c>
      <c r="E7" s="255" t="s">
        <v>138</v>
      </c>
      <c r="F7" s="256" t="s">
        <v>363</v>
      </c>
      <c r="G7" s="257">
        <v>6000</v>
      </c>
      <c r="H7" s="258">
        <v>1</v>
      </c>
      <c r="I7" s="258">
        <v>1</v>
      </c>
      <c r="J7" s="259">
        <f t="shared" si="1"/>
        <v>6000</v>
      </c>
      <c r="K7" s="260"/>
      <c r="L7" s="261"/>
      <c r="M7" s="29">
        <f t="shared" si="0"/>
      </c>
    </row>
    <row r="8" spans="1:13" ht="14.25">
      <c r="A8" s="251"/>
      <c r="B8" s="280" t="s">
        <v>381</v>
      </c>
      <c r="C8" s="253" t="s">
        <v>276</v>
      </c>
      <c r="D8" s="254">
        <v>305</v>
      </c>
      <c r="E8" s="255" t="s">
        <v>86</v>
      </c>
      <c r="F8" s="256" t="s">
        <v>364</v>
      </c>
      <c r="G8" s="257">
        <v>60000</v>
      </c>
      <c r="H8" s="258">
        <v>1</v>
      </c>
      <c r="I8" s="258">
        <v>1</v>
      </c>
      <c r="J8" s="259">
        <f t="shared" si="1"/>
        <v>60000</v>
      </c>
      <c r="K8" s="260"/>
      <c r="L8" s="261"/>
      <c r="M8" s="29">
        <f t="shared" si="0"/>
      </c>
    </row>
    <row r="9" spans="1:13" ht="14.25">
      <c r="A9" s="251"/>
      <c r="B9" s="252" t="s">
        <v>278</v>
      </c>
      <c r="C9" s="253" t="s">
        <v>279</v>
      </c>
      <c r="D9" s="254">
        <v>306</v>
      </c>
      <c r="E9" s="255" t="s">
        <v>85</v>
      </c>
      <c r="F9" s="256" t="s">
        <v>280</v>
      </c>
      <c r="G9" s="276">
        <v>15000</v>
      </c>
      <c r="H9" s="277">
        <v>8</v>
      </c>
      <c r="I9" s="258">
        <v>1</v>
      </c>
      <c r="J9" s="259">
        <f t="shared" si="1"/>
        <v>120000</v>
      </c>
      <c r="K9" s="260"/>
      <c r="L9" s="261"/>
      <c r="M9" s="29">
        <f t="shared" si="0"/>
      </c>
    </row>
    <row r="10" spans="1:13" ht="14.25">
      <c r="A10" s="251"/>
      <c r="B10" s="252" t="s">
        <v>310</v>
      </c>
      <c r="C10" s="253" t="s">
        <v>318</v>
      </c>
      <c r="D10" s="254">
        <v>307</v>
      </c>
      <c r="E10" s="256" t="s">
        <v>85</v>
      </c>
      <c r="F10" s="256" t="s">
        <v>374</v>
      </c>
      <c r="G10" s="257">
        <v>26000</v>
      </c>
      <c r="H10" s="258">
        <v>1</v>
      </c>
      <c r="I10" s="258">
        <v>4</v>
      </c>
      <c r="J10" s="259">
        <f t="shared" si="1"/>
        <v>104000</v>
      </c>
      <c r="K10" s="260"/>
      <c r="L10" s="261"/>
      <c r="M10" s="29">
        <f t="shared" si="0"/>
      </c>
    </row>
    <row r="11" spans="1:13" ht="13.5" customHeight="1">
      <c r="A11" s="251"/>
      <c r="B11" s="252" t="s">
        <v>312</v>
      </c>
      <c r="C11" s="253" t="s">
        <v>311</v>
      </c>
      <c r="D11" s="254">
        <v>308</v>
      </c>
      <c r="E11" s="264" t="s">
        <v>125</v>
      </c>
      <c r="F11" s="256" t="s">
        <v>365</v>
      </c>
      <c r="G11" s="257">
        <v>1000</v>
      </c>
      <c r="H11" s="258">
        <v>2</v>
      </c>
      <c r="I11" s="258">
        <v>1</v>
      </c>
      <c r="J11" s="259">
        <f t="shared" si="1"/>
        <v>2000</v>
      </c>
      <c r="K11" s="267"/>
      <c r="L11" s="268"/>
      <c r="M11" s="29">
        <f t="shared" si="0"/>
      </c>
    </row>
    <row r="12" spans="1:13" ht="14.25">
      <c r="A12" s="251"/>
      <c r="B12" s="252" t="s">
        <v>312</v>
      </c>
      <c r="C12" s="253" t="s">
        <v>311</v>
      </c>
      <c r="D12" s="254">
        <v>309</v>
      </c>
      <c r="E12" s="255" t="s">
        <v>85</v>
      </c>
      <c r="F12" s="256" t="s">
        <v>303</v>
      </c>
      <c r="G12" s="257">
        <v>50000</v>
      </c>
      <c r="H12" s="258">
        <v>1</v>
      </c>
      <c r="I12" s="258">
        <v>1</v>
      </c>
      <c r="J12" s="259">
        <f t="shared" si="1"/>
        <v>50000</v>
      </c>
      <c r="K12" s="271"/>
      <c r="L12" s="272"/>
      <c r="M12" s="29">
        <f t="shared" si="0"/>
      </c>
    </row>
    <row r="13" spans="1:13" ht="14.25">
      <c r="A13" s="251"/>
      <c r="B13" s="252" t="s">
        <v>312</v>
      </c>
      <c r="C13" s="253" t="s">
        <v>311</v>
      </c>
      <c r="D13" s="254">
        <v>310</v>
      </c>
      <c r="E13" s="255" t="s">
        <v>86</v>
      </c>
      <c r="F13" s="264" t="s">
        <v>304</v>
      </c>
      <c r="G13" s="265">
        <v>2000</v>
      </c>
      <c r="H13" s="266">
        <v>1</v>
      </c>
      <c r="I13" s="266">
        <v>1</v>
      </c>
      <c r="J13" s="259">
        <f t="shared" si="1"/>
        <v>2000</v>
      </c>
      <c r="K13" s="260"/>
      <c r="L13" s="261"/>
      <c r="M13" s="29">
        <f t="shared" si="0"/>
      </c>
    </row>
    <row r="14" spans="1:13" ht="13.5" customHeight="1">
      <c r="A14" s="251"/>
      <c r="B14" s="252" t="s">
        <v>314</v>
      </c>
      <c r="C14" s="253" t="s">
        <v>313</v>
      </c>
      <c r="D14" s="254">
        <v>311</v>
      </c>
      <c r="E14" s="256" t="s">
        <v>125</v>
      </c>
      <c r="F14" s="255" t="s">
        <v>375</v>
      </c>
      <c r="G14" s="269">
        <v>43304</v>
      </c>
      <c r="H14" s="270">
        <v>1</v>
      </c>
      <c r="I14" s="270">
        <v>1</v>
      </c>
      <c r="J14" s="259">
        <f t="shared" si="1"/>
        <v>43304</v>
      </c>
      <c r="K14" s="274"/>
      <c r="L14" s="261"/>
      <c r="M14" s="29">
        <f t="shared" si="0"/>
      </c>
    </row>
    <row r="15" spans="1:13" ht="13.5">
      <c r="A15" s="251"/>
      <c r="B15" s="252" t="s">
        <v>314</v>
      </c>
      <c r="C15" s="253" t="s">
        <v>313</v>
      </c>
      <c r="D15" s="254">
        <v>312</v>
      </c>
      <c r="E15" s="275" t="s">
        <v>125</v>
      </c>
      <c r="F15" s="255" t="s">
        <v>377</v>
      </c>
      <c r="G15" s="269">
        <v>51000</v>
      </c>
      <c r="H15" s="270">
        <v>1</v>
      </c>
      <c r="I15" s="270">
        <v>1</v>
      </c>
      <c r="J15" s="259">
        <f t="shared" si="1"/>
        <v>51000</v>
      </c>
      <c r="K15" s="278"/>
      <c r="L15" s="279"/>
      <c r="M15" s="29">
        <f t="shared" si="0"/>
      </c>
    </row>
    <row r="16" spans="1:13" ht="13.5">
      <c r="A16" s="251"/>
      <c r="B16" s="252" t="s">
        <v>314</v>
      </c>
      <c r="C16" s="253" t="s">
        <v>313</v>
      </c>
      <c r="D16" s="254">
        <v>313</v>
      </c>
      <c r="E16" s="256" t="s">
        <v>125</v>
      </c>
      <c r="F16" s="255" t="s">
        <v>376</v>
      </c>
      <c r="G16" s="269">
        <v>97500</v>
      </c>
      <c r="H16" s="270">
        <v>1</v>
      </c>
      <c r="I16" s="270">
        <v>1</v>
      </c>
      <c r="J16" s="259">
        <f t="shared" si="1"/>
        <v>97500</v>
      </c>
      <c r="K16" s="260"/>
      <c r="L16" s="261"/>
      <c r="M16" s="29">
        <f t="shared" si="0"/>
      </c>
    </row>
    <row r="17" spans="1:13" ht="13.5">
      <c r="A17" s="251"/>
      <c r="B17" s="252" t="s">
        <v>314</v>
      </c>
      <c r="C17" s="253" t="s">
        <v>313</v>
      </c>
      <c r="D17" s="254">
        <v>314</v>
      </c>
      <c r="E17" s="256" t="s">
        <v>90</v>
      </c>
      <c r="F17" s="255" t="s">
        <v>378</v>
      </c>
      <c r="G17" s="257">
        <v>170000</v>
      </c>
      <c r="H17" s="258">
        <v>1</v>
      </c>
      <c r="I17" s="258">
        <v>1</v>
      </c>
      <c r="J17" s="259">
        <f t="shared" si="1"/>
        <v>170000</v>
      </c>
      <c r="K17" s="260"/>
      <c r="L17" s="261"/>
      <c r="M17" s="29">
        <f t="shared" si="0"/>
      </c>
    </row>
    <row r="18" spans="1:13" ht="13.5">
      <c r="A18" s="251"/>
      <c r="B18" s="252" t="s">
        <v>314</v>
      </c>
      <c r="C18" s="253" t="s">
        <v>313</v>
      </c>
      <c r="D18" s="254">
        <v>315</v>
      </c>
      <c r="E18" s="256" t="s">
        <v>125</v>
      </c>
      <c r="F18" s="256" t="s">
        <v>366</v>
      </c>
      <c r="G18" s="257">
        <v>80000</v>
      </c>
      <c r="H18" s="258">
        <v>1</v>
      </c>
      <c r="I18" s="258">
        <v>1</v>
      </c>
      <c r="J18" s="259">
        <f t="shared" si="1"/>
        <v>80000</v>
      </c>
      <c r="K18" s="260"/>
      <c r="L18" s="261"/>
      <c r="M18" s="29">
        <f t="shared" si="0"/>
      </c>
    </row>
    <row r="19" spans="1:13" ht="13.5">
      <c r="A19" s="251"/>
      <c r="B19" s="252" t="s">
        <v>314</v>
      </c>
      <c r="C19" s="253" t="s">
        <v>313</v>
      </c>
      <c r="D19" s="254">
        <v>316</v>
      </c>
      <c r="E19" s="256" t="s">
        <v>87</v>
      </c>
      <c r="F19" s="275" t="s">
        <v>307</v>
      </c>
      <c r="G19" s="276">
        <v>5000</v>
      </c>
      <c r="H19" s="277">
        <v>1</v>
      </c>
      <c r="I19" s="277">
        <v>1</v>
      </c>
      <c r="J19" s="259">
        <f t="shared" si="1"/>
        <v>5000</v>
      </c>
      <c r="K19" s="260"/>
      <c r="L19" s="261"/>
      <c r="M19" s="29">
        <f t="shared" si="0"/>
      </c>
    </row>
    <row r="20" spans="1:13" ht="13.5">
      <c r="A20" s="251"/>
      <c r="B20" s="252" t="s">
        <v>314</v>
      </c>
      <c r="C20" s="253" t="s">
        <v>313</v>
      </c>
      <c r="D20" s="254">
        <v>317</v>
      </c>
      <c r="E20" s="256" t="s">
        <v>87</v>
      </c>
      <c r="F20" s="256" t="s">
        <v>367</v>
      </c>
      <c r="G20" s="257">
        <v>22146</v>
      </c>
      <c r="H20" s="258">
        <v>1</v>
      </c>
      <c r="I20" s="258">
        <v>1</v>
      </c>
      <c r="J20" s="259">
        <f t="shared" si="1"/>
        <v>22146</v>
      </c>
      <c r="K20" s="260"/>
      <c r="L20" s="261"/>
      <c r="M20" s="29">
        <f t="shared" si="0"/>
      </c>
    </row>
    <row r="21" spans="1:13" ht="13.5">
      <c r="A21" s="251"/>
      <c r="B21" s="252" t="s">
        <v>314</v>
      </c>
      <c r="C21" s="253" t="s">
        <v>313</v>
      </c>
      <c r="D21" s="254">
        <v>318</v>
      </c>
      <c r="E21" s="256" t="s">
        <v>89</v>
      </c>
      <c r="F21" s="256" t="s">
        <v>320</v>
      </c>
      <c r="G21" s="257">
        <v>5200</v>
      </c>
      <c r="H21" s="258">
        <v>1</v>
      </c>
      <c r="I21" s="258">
        <v>7</v>
      </c>
      <c r="J21" s="259">
        <f t="shared" si="1"/>
        <v>36400</v>
      </c>
      <c r="K21" s="260"/>
      <c r="L21" s="261"/>
      <c r="M21" s="29">
        <f t="shared" si="0"/>
      </c>
    </row>
    <row r="22" spans="1:13" ht="13.5">
      <c r="A22" s="251"/>
      <c r="B22" s="252" t="s">
        <v>321</v>
      </c>
      <c r="C22" s="253" t="s">
        <v>332</v>
      </c>
      <c r="D22" s="254">
        <v>319</v>
      </c>
      <c r="E22" s="256" t="s">
        <v>138</v>
      </c>
      <c r="F22" s="256" t="s">
        <v>368</v>
      </c>
      <c r="G22" s="257">
        <v>2000</v>
      </c>
      <c r="H22" s="258">
        <v>1</v>
      </c>
      <c r="I22" s="258">
        <v>1</v>
      </c>
      <c r="J22" s="259">
        <f t="shared" si="1"/>
        <v>2000</v>
      </c>
      <c r="K22" s="260"/>
      <c r="L22" s="261"/>
      <c r="M22" s="29">
        <f t="shared" si="0"/>
      </c>
    </row>
    <row r="23" spans="1:13" ht="13.5">
      <c r="A23" s="251"/>
      <c r="B23" s="252" t="s">
        <v>322</v>
      </c>
      <c r="C23" s="253" t="s">
        <v>334</v>
      </c>
      <c r="D23" s="254">
        <v>320</v>
      </c>
      <c r="E23" s="256" t="s">
        <v>88</v>
      </c>
      <c r="F23" s="256" t="s">
        <v>288</v>
      </c>
      <c r="G23" s="257">
        <v>15066</v>
      </c>
      <c r="H23" s="258">
        <v>1</v>
      </c>
      <c r="I23" s="258">
        <v>1</v>
      </c>
      <c r="J23" s="259">
        <f t="shared" si="1"/>
        <v>15066</v>
      </c>
      <c r="K23" s="260"/>
      <c r="L23" s="261"/>
      <c r="M23" s="29">
        <f t="shared" si="0"/>
      </c>
    </row>
    <row r="24" spans="1:13" ht="13.5">
      <c r="A24" s="251"/>
      <c r="B24" s="252" t="s">
        <v>325</v>
      </c>
      <c r="C24" s="253" t="s">
        <v>335</v>
      </c>
      <c r="D24" s="254">
        <v>321</v>
      </c>
      <c r="E24" s="255" t="s">
        <v>125</v>
      </c>
      <c r="F24" s="256" t="s">
        <v>369</v>
      </c>
      <c r="G24" s="257">
        <v>1000</v>
      </c>
      <c r="H24" s="258">
        <v>1</v>
      </c>
      <c r="I24" s="258">
        <v>1</v>
      </c>
      <c r="J24" s="259">
        <f t="shared" si="1"/>
        <v>1000</v>
      </c>
      <c r="K24" s="260"/>
      <c r="L24" s="261"/>
      <c r="M24" s="29">
        <f t="shared" si="0"/>
      </c>
    </row>
    <row r="25" spans="1:13" ht="13.5">
      <c r="A25" s="251"/>
      <c r="B25" s="252" t="s">
        <v>327</v>
      </c>
      <c r="C25" s="253" t="s">
        <v>334</v>
      </c>
      <c r="D25" s="254">
        <v>322</v>
      </c>
      <c r="E25" s="255" t="s">
        <v>125</v>
      </c>
      <c r="F25" s="256" t="s">
        <v>347</v>
      </c>
      <c r="G25" s="257">
        <v>99990</v>
      </c>
      <c r="H25" s="258">
        <v>1</v>
      </c>
      <c r="I25" s="258">
        <v>1</v>
      </c>
      <c r="J25" s="259">
        <f t="shared" si="1"/>
        <v>99990</v>
      </c>
      <c r="K25" s="260"/>
      <c r="L25" s="261"/>
      <c r="M25" s="29">
        <f t="shared" si="0"/>
      </c>
    </row>
    <row r="26" spans="1:13" ht="13.5">
      <c r="A26" s="251"/>
      <c r="B26" s="252" t="s">
        <v>327</v>
      </c>
      <c r="C26" s="253" t="s">
        <v>334</v>
      </c>
      <c r="D26" s="254">
        <v>323</v>
      </c>
      <c r="E26" s="255" t="s">
        <v>125</v>
      </c>
      <c r="F26" s="256" t="s">
        <v>348</v>
      </c>
      <c r="G26" s="257">
        <v>180284</v>
      </c>
      <c r="H26" s="258">
        <v>1</v>
      </c>
      <c r="I26" s="258">
        <v>1</v>
      </c>
      <c r="J26" s="259">
        <f t="shared" si="1"/>
        <v>180284</v>
      </c>
      <c r="K26" s="260"/>
      <c r="L26" s="261"/>
      <c r="M26" s="29">
        <f t="shared" si="0"/>
      </c>
    </row>
    <row r="27" spans="1:13" ht="13.5">
      <c r="A27" s="251"/>
      <c r="B27" s="252" t="s">
        <v>322</v>
      </c>
      <c r="C27" s="253" t="s">
        <v>332</v>
      </c>
      <c r="D27" s="254">
        <v>324</v>
      </c>
      <c r="E27" s="255" t="s">
        <v>138</v>
      </c>
      <c r="F27" s="256" t="s">
        <v>370</v>
      </c>
      <c r="G27" s="257">
        <v>4000</v>
      </c>
      <c r="H27" s="258">
        <v>1</v>
      </c>
      <c r="I27" s="258">
        <v>1</v>
      </c>
      <c r="J27" s="259">
        <f t="shared" si="1"/>
        <v>4000</v>
      </c>
      <c r="K27" s="260"/>
      <c r="L27" s="261"/>
      <c r="M27" s="29">
        <f t="shared" si="0"/>
      </c>
    </row>
    <row r="28" spans="1:13" ht="13.5">
      <c r="A28" s="251"/>
      <c r="B28" s="252" t="s">
        <v>322</v>
      </c>
      <c r="C28" s="253" t="s">
        <v>332</v>
      </c>
      <c r="D28" s="254">
        <v>325</v>
      </c>
      <c r="E28" s="255" t="s">
        <v>125</v>
      </c>
      <c r="F28" s="256" t="s">
        <v>371</v>
      </c>
      <c r="G28" s="257">
        <v>2000</v>
      </c>
      <c r="H28" s="258">
        <v>1</v>
      </c>
      <c r="I28" s="258">
        <v>1</v>
      </c>
      <c r="J28" s="259">
        <f t="shared" si="1"/>
        <v>2000</v>
      </c>
      <c r="K28" s="260"/>
      <c r="L28" s="261"/>
      <c r="M28" s="29">
        <f t="shared" si="0"/>
      </c>
    </row>
    <row r="29" spans="1:13" ht="13.5">
      <c r="A29" s="251"/>
      <c r="B29" s="252" t="s">
        <v>322</v>
      </c>
      <c r="C29" s="253" t="s">
        <v>332</v>
      </c>
      <c r="D29" s="254">
        <v>326</v>
      </c>
      <c r="E29" s="255" t="s">
        <v>138</v>
      </c>
      <c r="F29" s="256" t="s">
        <v>372</v>
      </c>
      <c r="G29" s="257">
        <v>2000</v>
      </c>
      <c r="H29" s="258">
        <v>1</v>
      </c>
      <c r="I29" s="258">
        <v>1</v>
      </c>
      <c r="J29" s="259">
        <f t="shared" si="1"/>
        <v>2000</v>
      </c>
      <c r="K29" s="260"/>
      <c r="L29" s="261"/>
      <c r="M29" s="29">
        <f t="shared" si="0"/>
      </c>
    </row>
    <row r="30" spans="1:13" ht="13.5">
      <c r="A30" s="251"/>
      <c r="B30" s="252" t="s">
        <v>322</v>
      </c>
      <c r="C30" s="253" t="s">
        <v>332</v>
      </c>
      <c r="D30" s="254">
        <v>327</v>
      </c>
      <c r="E30" s="255" t="s">
        <v>125</v>
      </c>
      <c r="F30" s="256" t="s">
        <v>373</v>
      </c>
      <c r="G30" s="257">
        <v>2000</v>
      </c>
      <c r="H30" s="258">
        <v>1</v>
      </c>
      <c r="I30" s="258">
        <v>1</v>
      </c>
      <c r="J30" s="259">
        <f t="shared" si="1"/>
        <v>2000</v>
      </c>
      <c r="K30" s="260"/>
      <c r="L30" s="261"/>
      <c r="M30" s="29">
        <f t="shared" si="0"/>
      </c>
    </row>
    <row r="31" spans="1:13" ht="13.5">
      <c r="A31" s="251"/>
      <c r="B31" s="252" t="s">
        <v>328</v>
      </c>
      <c r="C31" s="253" t="s">
        <v>333</v>
      </c>
      <c r="D31" s="254">
        <v>328</v>
      </c>
      <c r="E31" s="255" t="s">
        <v>125</v>
      </c>
      <c r="F31" s="256" t="s">
        <v>355</v>
      </c>
      <c r="G31" s="257">
        <v>99990</v>
      </c>
      <c r="H31" s="258">
        <v>1</v>
      </c>
      <c r="I31" s="258">
        <v>1</v>
      </c>
      <c r="J31" s="259">
        <f t="shared" si="1"/>
        <v>99990</v>
      </c>
      <c r="K31" s="260"/>
      <c r="L31" s="261"/>
      <c r="M31" s="29">
        <f t="shared" si="0"/>
      </c>
    </row>
    <row r="32" spans="1:13" ht="13.5">
      <c r="A32" s="251"/>
      <c r="B32" s="280" t="s">
        <v>329</v>
      </c>
      <c r="C32" s="256" t="s">
        <v>336</v>
      </c>
      <c r="D32" s="254">
        <v>329</v>
      </c>
      <c r="E32" s="255" t="s">
        <v>125</v>
      </c>
      <c r="F32" s="256" t="s">
        <v>356</v>
      </c>
      <c r="G32" s="257">
        <v>2200</v>
      </c>
      <c r="H32" s="258">
        <v>10</v>
      </c>
      <c r="I32" s="258">
        <v>1</v>
      </c>
      <c r="J32" s="259">
        <f t="shared" si="1"/>
        <v>22000</v>
      </c>
      <c r="K32" s="260"/>
      <c r="L32" s="261"/>
      <c r="M32" s="29">
        <f t="shared" si="0"/>
      </c>
    </row>
    <row r="33" spans="1:13" ht="13.5">
      <c r="A33" s="251"/>
      <c r="B33" s="280" t="s">
        <v>330</v>
      </c>
      <c r="C33" s="256" t="s">
        <v>336</v>
      </c>
      <c r="D33" s="254">
        <v>330</v>
      </c>
      <c r="E33" s="256" t="s">
        <v>125</v>
      </c>
      <c r="F33" s="256" t="s">
        <v>357</v>
      </c>
      <c r="G33" s="257">
        <v>4500</v>
      </c>
      <c r="H33" s="258">
        <v>7</v>
      </c>
      <c r="I33" s="258">
        <v>1</v>
      </c>
      <c r="J33" s="259">
        <f t="shared" si="1"/>
        <v>31500</v>
      </c>
      <c r="K33" s="260"/>
      <c r="L33" s="261"/>
      <c r="M33" s="29">
        <f t="shared" si="0"/>
      </c>
    </row>
    <row r="34" spans="1:13" ht="13.5">
      <c r="A34" s="251"/>
      <c r="B34" s="280" t="s">
        <v>331</v>
      </c>
      <c r="C34" s="253" t="s">
        <v>333</v>
      </c>
      <c r="D34" s="254">
        <v>331</v>
      </c>
      <c r="E34" s="256" t="s">
        <v>125</v>
      </c>
      <c r="F34" s="256" t="s">
        <v>358</v>
      </c>
      <c r="G34" s="257">
        <v>3797</v>
      </c>
      <c r="H34" s="258">
        <v>1</v>
      </c>
      <c r="I34" s="258">
        <v>1</v>
      </c>
      <c r="J34" s="259">
        <f t="shared" si="1"/>
        <v>3797</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81" t="s">
        <v>176</v>
      </c>
      <c r="I106" s="581"/>
      <c r="J106" s="581" t="s">
        <v>98</v>
      </c>
      <c r="K106" s="582"/>
    </row>
    <row r="107" spans="4:11" ht="14.25" thickTop="1">
      <c r="D107" s="230"/>
      <c r="F107" s="296" t="s">
        <v>85</v>
      </c>
      <c r="G107" s="358">
        <f>SUMIF($E$4:$E$103,F107,$J$4:$J$103)</f>
        <v>274000</v>
      </c>
      <c r="H107" s="558">
        <f>SUMIF($E$4:$E$103,F107,$M$4:$M$103)</f>
        <v>0</v>
      </c>
      <c r="I107" s="558"/>
      <c r="J107" s="558">
        <f aca="true" t="shared" si="4" ref="J107:J115">G107-H107</f>
        <v>274000</v>
      </c>
      <c r="K107" s="623"/>
    </row>
    <row r="108" spans="4:11" ht="13.5">
      <c r="D108" s="230"/>
      <c r="F108" s="297" t="s">
        <v>86</v>
      </c>
      <c r="G108" s="357">
        <f aca="true" t="shared" si="5" ref="G108:G115">SUMIF($E$4:$E$103,F108,$J$4:$J$103)</f>
        <v>62000</v>
      </c>
      <c r="H108" s="536">
        <f aca="true" t="shared" si="6" ref="H108:H114">SUMIF($E$4:$E$103,F108,$M$4:$M$103)</f>
        <v>0</v>
      </c>
      <c r="I108" s="536"/>
      <c r="J108" s="536">
        <f t="shared" si="4"/>
        <v>62000</v>
      </c>
      <c r="K108" s="539"/>
    </row>
    <row r="109" spans="4:11" ht="13.5">
      <c r="D109" s="230"/>
      <c r="F109" s="297" t="s">
        <v>125</v>
      </c>
      <c r="G109" s="357">
        <f t="shared" si="5"/>
        <v>719365</v>
      </c>
      <c r="H109" s="536">
        <f t="shared" si="6"/>
        <v>0</v>
      </c>
      <c r="I109" s="536"/>
      <c r="J109" s="536">
        <f t="shared" si="4"/>
        <v>719365</v>
      </c>
      <c r="K109" s="539"/>
    </row>
    <row r="110" spans="4:11" ht="13.5">
      <c r="D110" s="230"/>
      <c r="F110" s="297" t="s">
        <v>126</v>
      </c>
      <c r="G110" s="357">
        <f t="shared" si="5"/>
        <v>0</v>
      </c>
      <c r="H110" s="536">
        <f t="shared" si="6"/>
        <v>0</v>
      </c>
      <c r="I110" s="536"/>
      <c r="J110" s="536">
        <f t="shared" si="4"/>
        <v>0</v>
      </c>
      <c r="K110" s="539"/>
    </row>
    <row r="111" spans="4:11" ht="13.5">
      <c r="D111" s="230"/>
      <c r="F111" s="297" t="s">
        <v>87</v>
      </c>
      <c r="G111" s="357">
        <f t="shared" si="5"/>
        <v>27146</v>
      </c>
      <c r="H111" s="536">
        <f t="shared" si="6"/>
        <v>0</v>
      </c>
      <c r="I111" s="536"/>
      <c r="J111" s="536">
        <f t="shared" si="4"/>
        <v>27146</v>
      </c>
      <c r="K111" s="539"/>
    </row>
    <row r="112" spans="4:11" ht="13.5">
      <c r="D112" s="230"/>
      <c r="F112" s="297" t="s">
        <v>88</v>
      </c>
      <c r="G112" s="357">
        <f t="shared" si="5"/>
        <v>61614</v>
      </c>
      <c r="H112" s="536">
        <f t="shared" si="6"/>
        <v>0</v>
      </c>
      <c r="I112" s="536"/>
      <c r="J112" s="536">
        <f t="shared" si="4"/>
        <v>61614</v>
      </c>
      <c r="K112" s="539"/>
    </row>
    <row r="113" spans="4:11" ht="13.5">
      <c r="D113" s="230"/>
      <c r="F113" s="297" t="s">
        <v>89</v>
      </c>
      <c r="G113" s="357">
        <f t="shared" si="5"/>
        <v>36400</v>
      </c>
      <c r="H113" s="536">
        <f t="shared" si="6"/>
        <v>0</v>
      </c>
      <c r="I113" s="536"/>
      <c r="J113" s="536">
        <f t="shared" si="4"/>
        <v>36400</v>
      </c>
      <c r="K113" s="539"/>
    </row>
    <row r="114" spans="4:11" ht="13.5">
      <c r="D114" s="230"/>
      <c r="F114" s="297" t="s">
        <v>90</v>
      </c>
      <c r="G114" s="357">
        <f t="shared" si="5"/>
        <v>170000</v>
      </c>
      <c r="H114" s="536">
        <f t="shared" si="6"/>
        <v>0</v>
      </c>
      <c r="I114" s="536"/>
      <c r="J114" s="536">
        <f t="shared" si="4"/>
        <v>170000</v>
      </c>
      <c r="K114" s="539"/>
    </row>
    <row r="115" spans="4:11" ht="14.25" thickBot="1">
      <c r="D115" s="230"/>
      <c r="F115" s="296" t="s">
        <v>138</v>
      </c>
      <c r="G115" s="357">
        <f t="shared" si="5"/>
        <v>52000</v>
      </c>
      <c r="H115" s="612">
        <f>SUMIF($E$4:$E$103,F115,$M$4:$M$103)+'2-3'!I122</f>
        <v>0</v>
      </c>
      <c r="I115" s="612"/>
      <c r="J115" s="612">
        <f t="shared" si="4"/>
        <v>52000</v>
      </c>
      <c r="K115" s="613"/>
    </row>
    <row r="116" spans="4:11" ht="15" thickBot="1" thickTop="1">
      <c r="D116" s="388"/>
      <c r="F116" s="298" t="s">
        <v>15</v>
      </c>
      <c r="G116" s="359">
        <f>SUM(G107:G115)</f>
        <v>1402525</v>
      </c>
      <c r="H116" s="609">
        <f>SUM(H107:I115)</f>
        <v>0</v>
      </c>
      <c r="I116" s="609"/>
      <c r="J116" s="609">
        <f>SUM(J107:K115)</f>
        <v>1402525</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6" dxfId="28" operator="equal" stopIfTrue="1">
      <formula>0</formula>
    </cfRule>
  </conditionalFormatting>
  <conditionalFormatting sqref="J104">
    <cfRule type="cellIs" priority="5"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1" t="s">
        <v>282</v>
      </c>
      <c r="I1" s="511"/>
      <c r="J1" s="511"/>
      <c r="K1" s="511"/>
    </row>
    <row r="2" spans="8:11" s="1" customFormat="1" ht="18" customHeight="1">
      <c r="H2" s="511" t="s">
        <v>283</v>
      </c>
      <c r="I2" s="511"/>
      <c r="J2" s="511"/>
      <c r="K2" s="511"/>
    </row>
    <row r="3" s="1" customFormat="1" ht="18" customHeight="1">
      <c r="K3" s="2"/>
    </row>
    <row r="4" spans="8:11" s="1" customFormat="1" ht="18" customHeight="1">
      <c r="H4" s="512" t="s">
        <v>286</v>
      </c>
      <c r="I4" s="512"/>
      <c r="J4" s="512"/>
      <c r="K4" s="512"/>
    </row>
    <row r="5" spans="8:11" s="1" customFormat="1" ht="18" customHeight="1">
      <c r="H5" s="513">
        <v>42842</v>
      </c>
      <c r="I5" s="512"/>
      <c r="J5" s="512"/>
      <c r="K5" s="512"/>
    </row>
    <row r="6" spans="1:11" s="1" customFormat="1" ht="18" customHeight="1">
      <c r="A6" s="3" t="s">
        <v>2</v>
      </c>
      <c r="H6" s="4"/>
      <c r="K6" s="11"/>
    </row>
    <row r="7" spans="1:11" s="1" customFormat="1" ht="18" customHeight="1">
      <c r="A7" s="4"/>
      <c r="H7" s="512" t="s">
        <v>284</v>
      </c>
      <c r="I7" s="512"/>
      <c r="J7" s="512"/>
      <c r="K7" s="512"/>
    </row>
    <row r="8" spans="1:11" s="1" customFormat="1" ht="18" customHeight="1">
      <c r="A8" s="4"/>
      <c r="H8" s="512" t="s">
        <v>285</v>
      </c>
      <c r="I8" s="512"/>
      <c r="J8" s="512"/>
      <c r="K8" s="512"/>
    </row>
    <row r="9" spans="1:11" s="1" customFormat="1" ht="42" customHeight="1">
      <c r="A9" s="4"/>
      <c r="H9" s="2"/>
      <c r="K9" s="46"/>
    </row>
    <row r="10" spans="1:11" ht="24" customHeight="1">
      <c r="A10" s="502" t="s">
        <v>266</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30000</v>
      </c>
      <c r="C15" s="456">
        <f>'随時①-2'!G28</f>
        <v>50000</v>
      </c>
      <c r="D15" s="456">
        <f>'随時①-2'!G29</f>
        <v>0</v>
      </c>
      <c r="E15" s="456">
        <f>'随時①-2'!G30</f>
        <v>0</v>
      </c>
      <c r="F15" s="456">
        <f>'随時①-2'!G31</f>
        <v>0</v>
      </c>
      <c r="G15" s="456">
        <f>'随時①-2'!G32</f>
        <v>0</v>
      </c>
      <c r="H15" s="456">
        <f>'随時①-2'!G33</f>
        <v>0</v>
      </c>
      <c r="I15" s="456">
        <f>'随時①-2'!G34</f>
        <v>0</v>
      </c>
      <c r="J15" s="457">
        <f>'随時①-2'!G35</f>
        <v>0</v>
      </c>
      <c r="K15" s="458">
        <f>SUM(B15:J15)</f>
        <v>80000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30000</v>
      </c>
      <c r="C17" s="463">
        <f>C15-C16</f>
        <v>50000</v>
      </c>
      <c r="D17" s="463">
        <f aca="true" t="shared" si="0" ref="D17:J17">D15-D16</f>
        <v>0</v>
      </c>
      <c r="E17" s="463">
        <f t="shared" si="0"/>
        <v>0</v>
      </c>
      <c r="F17" s="463">
        <f t="shared" si="0"/>
        <v>0</v>
      </c>
      <c r="G17" s="463">
        <f t="shared" si="0"/>
        <v>0</v>
      </c>
      <c r="H17" s="463">
        <f t="shared" si="0"/>
        <v>0</v>
      </c>
      <c r="I17" s="463">
        <f t="shared" si="0"/>
        <v>0</v>
      </c>
      <c r="J17" s="463">
        <f t="shared" si="0"/>
        <v>0</v>
      </c>
      <c r="K17" s="464">
        <f>K15-K16</f>
        <v>80000</v>
      </c>
    </row>
    <row r="18" spans="1:11" ht="39" customHeight="1" thickBot="1">
      <c r="A18" s="32" t="s">
        <v>104</v>
      </c>
      <c r="B18" s="625" t="s">
        <v>287</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6">
      <selection activeCell="L6" sqref="L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t="s">
        <v>274</v>
      </c>
      <c r="B4" s="390" t="s">
        <v>275</v>
      </c>
      <c r="C4" s="391" t="s">
        <v>276</v>
      </c>
      <c r="D4" s="243">
        <v>101</v>
      </c>
      <c r="E4" s="244" t="s">
        <v>86</v>
      </c>
      <c r="F4" s="245" t="s">
        <v>272</v>
      </c>
      <c r="G4" s="246">
        <v>50000</v>
      </c>
      <c r="H4" s="247">
        <v>1</v>
      </c>
      <c r="I4" s="247">
        <v>1</v>
      </c>
      <c r="J4" s="248">
        <f>G4*H4*I4</f>
        <v>50000</v>
      </c>
      <c r="K4" s="249"/>
      <c r="L4" s="484" t="s">
        <v>273</v>
      </c>
      <c r="M4" s="29">
        <f aca="true" t="shared" si="0" ref="M4:M23">IF(K4="◎",J4,"")</f>
      </c>
    </row>
    <row r="5" spans="1:13" ht="13.5" customHeight="1">
      <c r="A5" s="251" t="s">
        <v>277</v>
      </c>
      <c r="B5" s="392" t="s">
        <v>278</v>
      </c>
      <c r="C5" s="393" t="s">
        <v>279</v>
      </c>
      <c r="D5" s="254">
        <v>102</v>
      </c>
      <c r="E5" s="255" t="s">
        <v>85</v>
      </c>
      <c r="F5" s="256" t="s">
        <v>280</v>
      </c>
      <c r="G5" s="257">
        <v>15000</v>
      </c>
      <c r="H5" s="258">
        <v>1</v>
      </c>
      <c r="I5" s="258">
        <v>2</v>
      </c>
      <c r="J5" s="259">
        <f>G5*H5*I5</f>
        <v>30000</v>
      </c>
      <c r="K5" s="260"/>
      <c r="L5" s="261" t="s">
        <v>281</v>
      </c>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1" t="s">
        <v>176</v>
      </c>
      <c r="I26" s="581"/>
      <c r="J26" s="581" t="s">
        <v>173</v>
      </c>
      <c r="K26" s="582"/>
    </row>
    <row r="27" spans="2:11" ht="13.5" customHeight="1" thickTop="1">
      <c r="B27" s="53"/>
      <c r="C27" s="53"/>
      <c r="D27" s="67"/>
      <c r="F27" s="296" t="s">
        <v>85</v>
      </c>
      <c r="G27" s="347">
        <f>SUMIF($E$4:$E$23,F27,$J$4:$J$23)</f>
        <v>30000</v>
      </c>
      <c r="H27" s="558">
        <f>SUMIF($E$4:$E$23,F27,$M$4:$M$23)</f>
        <v>0</v>
      </c>
      <c r="I27" s="558"/>
      <c r="J27" s="558">
        <f aca="true" t="shared" si="2" ref="J27:J35">G27-H27</f>
        <v>30000</v>
      </c>
      <c r="K27" s="623"/>
    </row>
    <row r="28" spans="2:11" ht="13.5" customHeight="1">
      <c r="B28" s="53"/>
      <c r="C28" s="53"/>
      <c r="D28" s="67"/>
      <c r="F28" s="297" t="s">
        <v>86</v>
      </c>
      <c r="G28" s="347">
        <f aca="true" t="shared" si="3" ref="G28:G35">SUMIF($E$4:$E$23,F28,$J$4:$J$23)</f>
        <v>50000</v>
      </c>
      <c r="H28" s="536">
        <f aca="true" t="shared" si="4" ref="H28:H35">SUMIF($E$4:$E$23,F28,$M$4:$M$23)</f>
        <v>0</v>
      </c>
      <c r="I28" s="536"/>
      <c r="J28" s="536">
        <f t="shared" si="2"/>
        <v>50000</v>
      </c>
      <c r="K28" s="539"/>
    </row>
    <row r="29" spans="2:11" ht="13.5" customHeight="1">
      <c r="B29" s="53"/>
      <c r="C29" s="53"/>
      <c r="D29" s="67"/>
      <c r="F29" s="297" t="s">
        <v>125</v>
      </c>
      <c r="G29" s="347">
        <f t="shared" si="3"/>
        <v>0</v>
      </c>
      <c r="H29" s="536">
        <f t="shared" si="4"/>
        <v>0</v>
      </c>
      <c r="I29" s="536"/>
      <c r="J29" s="536">
        <f t="shared" si="2"/>
        <v>0</v>
      </c>
      <c r="K29" s="539"/>
    </row>
    <row r="30" spans="2:11" ht="13.5" customHeight="1">
      <c r="B30" s="53"/>
      <c r="C30" s="53"/>
      <c r="D30" s="67"/>
      <c r="F30" s="297" t="s">
        <v>126</v>
      </c>
      <c r="G30" s="347">
        <f t="shared" si="3"/>
        <v>0</v>
      </c>
      <c r="H30" s="536">
        <f t="shared" si="4"/>
        <v>0</v>
      </c>
      <c r="I30" s="536"/>
      <c r="J30" s="536">
        <f t="shared" si="2"/>
        <v>0</v>
      </c>
      <c r="K30" s="539"/>
    </row>
    <row r="31" spans="2:11" ht="13.5" customHeight="1">
      <c r="B31" s="53"/>
      <c r="C31" s="53"/>
      <c r="D31" s="67"/>
      <c r="F31" s="297" t="s">
        <v>87</v>
      </c>
      <c r="G31" s="347">
        <f t="shared" si="3"/>
        <v>0</v>
      </c>
      <c r="H31" s="536">
        <f t="shared" si="4"/>
        <v>0</v>
      </c>
      <c r="I31" s="536"/>
      <c r="J31" s="536">
        <f t="shared" si="2"/>
        <v>0</v>
      </c>
      <c r="K31" s="539"/>
    </row>
    <row r="32" spans="2:11" ht="13.5" customHeight="1">
      <c r="B32" s="53"/>
      <c r="C32" s="53"/>
      <c r="D32" s="67"/>
      <c r="F32" s="297" t="s">
        <v>88</v>
      </c>
      <c r="G32" s="347">
        <f t="shared" si="3"/>
        <v>0</v>
      </c>
      <c r="H32" s="536">
        <f t="shared" si="4"/>
        <v>0</v>
      </c>
      <c r="I32" s="536"/>
      <c r="J32" s="536">
        <f t="shared" si="2"/>
        <v>0</v>
      </c>
      <c r="K32" s="539"/>
    </row>
    <row r="33" spans="2:11" ht="13.5" customHeight="1">
      <c r="B33" s="53"/>
      <c r="C33" s="53"/>
      <c r="D33" s="67"/>
      <c r="F33" s="297" t="s">
        <v>89</v>
      </c>
      <c r="G33" s="347">
        <f t="shared" si="3"/>
        <v>0</v>
      </c>
      <c r="H33" s="536">
        <f t="shared" si="4"/>
        <v>0</v>
      </c>
      <c r="I33" s="536"/>
      <c r="J33" s="536">
        <f t="shared" si="2"/>
        <v>0</v>
      </c>
      <c r="K33" s="539"/>
    </row>
    <row r="34" spans="2:11" ht="13.5" customHeight="1">
      <c r="B34" s="53"/>
      <c r="C34" s="53"/>
      <c r="D34" s="67"/>
      <c r="F34" s="297" t="s">
        <v>90</v>
      </c>
      <c r="G34" s="347">
        <f t="shared" si="3"/>
        <v>0</v>
      </c>
      <c r="H34" s="536">
        <f t="shared" si="4"/>
        <v>0</v>
      </c>
      <c r="I34" s="536"/>
      <c r="J34" s="536">
        <f t="shared" si="2"/>
        <v>0</v>
      </c>
      <c r="K34" s="539"/>
    </row>
    <row r="35" spans="2:11" ht="13.5" customHeight="1" thickBot="1">
      <c r="B35" s="53"/>
      <c r="C35" s="53"/>
      <c r="D35" s="67"/>
      <c r="F35" s="429" t="s">
        <v>138</v>
      </c>
      <c r="G35" s="431">
        <f t="shared" si="3"/>
        <v>0</v>
      </c>
      <c r="H35" s="612">
        <f t="shared" si="4"/>
        <v>0</v>
      </c>
      <c r="I35" s="612"/>
      <c r="J35" s="612">
        <f t="shared" si="2"/>
        <v>0</v>
      </c>
      <c r="K35" s="613"/>
    </row>
    <row r="36" spans="2:11" ht="13.5" customHeight="1" thickBot="1" thickTop="1">
      <c r="B36" s="53"/>
      <c r="C36" s="53"/>
      <c r="D36" s="47"/>
      <c r="F36" s="427" t="s">
        <v>15</v>
      </c>
      <c r="G36" s="356">
        <f>SUM(G27:G35)</f>
        <v>80000</v>
      </c>
      <c r="H36" s="609">
        <f>SUM(H27:H35)</f>
        <v>0</v>
      </c>
      <c r="I36" s="609"/>
      <c r="J36" s="609">
        <f>SUM(J27:J35)</f>
        <v>80000</v>
      </c>
      <c r="K36" s="61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2" t="s">
        <v>268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1790000</v>
      </c>
      <c r="E14" s="508"/>
      <c r="F14" s="509"/>
      <c r="G14" s="592"/>
      <c r="H14" s="593"/>
      <c r="I14" s="593"/>
      <c r="J14" s="593"/>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472000</v>
      </c>
      <c r="C16" s="321">
        <f>'1-1'!C21</f>
        <v>150000</v>
      </c>
      <c r="D16" s="321">
        <f>'1-1'!D21</f>
        <v>638767</v>
      </c>
      <c r="E16" s="321">
        <f>'1-1'!E21</f>
        <v>0</v>
      </c>
      <c r="F16" s="321">
        <f>'1-1'!F21</f>
        <v>46840</v>
      </c>
      <c r="G16" s="321">
        <f>'1-1'!G21</f>
        <v>61614</v>
      </c>
      <c r="H16" s="321">
        <f>'1-1'!H21</f>
        <v>40000</v>
      </c>
      <c r="I16" s="321">
        <f>'1-1'!I21</f>
        <v>0</v>
      </c>
      <c r="J16" s="436">
        <f>'1-1'!J21</f>
        <v>241180</v>
      </c>
      <c r="K16" s="437">
        <f aca="true" t="shared" si="0" ref="K16:K22">SUM(B16:J16)</f>
        <v>1650401</v>
      </c>
    </row>
    <row r="17" spans="1:11" ht="39" customHeight="1">
      <c r="A17" s="21" t="s">
        <v>16</v>
      </c>
      <c r="B17" s="435">
        <f>'随時②-2'!G38</f>
        <v>0</v>
      </c>
      <c r="C17" s="321">
        <f>'随時②-2'!G39</f>
        <v>0</v>
      </c>
      <c r="D17" s="321">
        <f>'随時②-2'!G40</f>
        <v>0</v>
      </c>
      <c r="E17" s="321">
        <f>'随時②-2'!G41</f>
        <v>0</v>
      </c>
      <c r="F17" s="321">
        <f>'随時②-2'!G42</f>
        <v>0</v>
      </c>
      <c r="G17" s="321">
        <f>'随時②-2'!G43</f>
        <v>0</v>
      </c>
      <c r="H17" s="321">
        <f>'随時②-2'!G44</f>
        <v>0</v>
      </c>
      <c r="I17" s="321">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3">
        <f>SUM(B16:B17)</f>
        <v>472000</v>
      </c>
      <c r="C20" s="223">
        <f aca="true" t="shared" si="2" ref="C20:J20">SUM(C16:C17)</f>
        <v>150000</v>
      </c>
      <c r="D20" s="223">
        <f t="shared" si="2"/>
        <v>638767</v>
      </c>
      <c r="E20" s="223">
        <f t="shared" si="2"/>
        <v>0</v>
      </c>
      <c r="F20" s="223">
        <f t="shared" si="2"/>
        <v>46840</v>
      </c>
      <c r="G20" s="223">
        <f t="shared" si="2"/>
        <v>61614</v>
      </c>
      <c r="H20" s="223">
        <f t="shared" si="2"/>
        <v>40000</v>
      </c>
      <c r="I20" s="223">
        <f t="shared" si="2"/>
        <v>0</v>
      </c>
      <c r="J20" s="223">
        <f t="shared" si="2"/>
        <v>241180</v>
      </c>
      <c r="K20" s="434">
        <f t="shared" si="0"/>
        <v>1650401</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19">
        <f>SUM(B20:B21)</f>
        <v>472000</v>
      </c>
      <c r="C22" s="219">
        <f aca="true" t="shared" si="3" ref="C22:J22">SUM(C20:C21)</f>
        <v>150000</v>
      </c>
      <c r="D22" s="219">
        <f t="shared" si="3"/>
        <v>638767</v>
      </c>
      <c r="E22" s="219">
        <f t="shared" si="3"/>
        <v>0</v>
      </c>
      <c r="F22" s="219">
        <f t="shared" si="3"/>
        <v>46840</v>
      </c>
      <c r="G22" s="219">
        <f t="shared" si="3"/>
        <v>61614</v>
      </c>
      <c r="H22" s="219">
        <f t="shared" si="3"/>
        <v>40000</v>
      </c>
      <c r="I22" s="219">
        <f t="shared" si="3"/>
        <v>0</v>
      </c>
      <c r="J22" s="219">
        <f t="shared" si="3"/>
        <v>241180</v>
      </c>
      <c r="K22" s="222">
        <f t="shared" si="0"/>
        <v>1650401</v>
      </c>
    </row>
    <row r="23" spans="1:11" ht="39" customHeight="1" thickBot="1">
      <c r="A23" s="32" t="s">
        <v>104</v>
      </c>
      <c r="B23" s="625" t="s">
        <v>136</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c r="B21" s="241"/>
      <c r="C21" s="262"/>
      <c r="D21" s="401">
        <v>201</v>
      </c>
      <c r="E21" s="275"/>
      <c r="F21" s="275"/>
      <c r="G21" s="276"/>
      <c r="H21" s="277"/>
      <c r="I21" s="277"/>
      <c r="J21" s="402">
        <f>G21*H21*I21</f>
        <v>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31"/>
      <c r="G36" s="631"/>
    </row>
    <row r="37" spans="1:12" ht="24" customHeight="1" thickBot="1">
      <c r="A37" s="53"/>
      <c r="B37" s="53"/>
      <c r="C37" s="53"/>
      <c r="D37" s="53"/>
      <c r="E37" s="239" t="s">
        <v>96</v>
      </c>
      <c r="F37" s="229" t="s">
        <v>109</v>
      </c>
      <c r="G37" s="156" t="s">
        <v>16</v>
      </c>
      <c r="H37" s="632" t="s">
        <v>245</v>
      </c>
      <c r="I37" s="633"/>
      <c r="J37" s="229" t="s">
        <v>108</v>
      </c>
      <c r="K37" s="549" t="s">
        <v>193</v>
      </c>
      <c r="L37" s="598"/>
    </row>
    <row r="38" spans="1:12" ht="14.25" thickTop="1">
      <c r="A38" s="53"/>
      <c r="B38" s="53"/>
      <c r="C38" s="53"/>
      <c r="D38" s="53"/>
      <c r="E38" s="296" t="s">
        <v>85</v>
      </c>
      <c r="F38" s="347">
        <f>'1-1'!B21</f>
        <v>472000</v>
      </c>
      <c r="G38" s="349">
        <f aca="true" t="shared" si="3" ref="G38:G46">-SUMIF($E$4:$E$18,$E38,$J$4:$J$18)+SUMIF($E$21:$E$35,$E38,$J$21:$J$35)</f>
        <v>0</v>
      </c>
      <c r="H38" s="558">
        <f aca="true" t="shared" si="4" ref="H38:H46">-SUMIF($E$4:$E$18,$E38,$M$4:$M$18)+SUMIF($E$21:$E$35,$E38,$M$21:$M$35)</f>
        <v>0</v>
      </c>
      <c r="I38" s="558"/>
      <c r="J38" s="348">
        <f aca="true" t="shared" si="5" ref="J38:J46">G38-H38</f>
        <v>0</v>
      </c>
      <c r="K38" s="558">
        <f aca="true" t="shared" si="6" ref="K38:K46">F38+G38</f>
        <v>472000</v>
      </c>
      <c r="L38" s="623"/>
    </row>
    <row r="39" spans="1:12" ht="13.5">
      <c r="A39" s="53"/>
      <c r="B39" s="53"/>
      <c r="C39" s="53"/>
      <c r="D39" s="53"/>
      <c r="E39" s="297" t="s">
        <v>86</v>
      </c>
      <c r="F39" s="351">
        <f>'1-1'!C21</f>
        <v>150000</v>
      </c>
      <c r="G39" s="349">
        <f t="shared" si="3"/>
        <v>0</v>
      </c>
      <c r="H39" s="536">
        <f t="shared" si="4"/>
        <v>0</v>
      </c>
      <c r="I39" s="536"/>
      <c r="J39" s="351">
        <f t="shared" si="5"/>
        <v>0</v>
      </c>
      <c r="K39" s="536">
        <f t="shared" si="6"/>
        <v>150000</v>
      </c>
      <c r="L39" s="539"/>
    </row>
    <row r="40" spans="1:12" ht="13.5">
      <c r="A40" s="53"/>
      <c r="B40" s="53"/>
      <c r="C40" s="53"/>
      <c r="D40" s="53"/>
      <c r="E40" s="297" t="s">
        <v>125</v>
      </c>
      <c r="F40" s="351">
        <f>'1-1'!D21</f>
        <v>638767</v>
      </c>
      <c r="G40" s="349">
        <f t="shared" si="3"/>
        <v>0</v>
      </c>
      <c r="H40" s="536">
        <f t="shared" si="4"/>
        <v>0</v>
      </c>
      <c r="I40" s="536"/>
      <c r="J40" s="351">
        <f t="shared" si="5"/>
        <v>0</v>
      </c>
      <c r="K40" s="536">
        <f t="shared" si="6"/>
        <v>638767</v>
      </c>
      <c r="L40" s="539"/>
    </row>
    <row r="41" spans="1:12" ht="13.5">
      <c r="A41" s="53"/>
      <c r="B41" s="53"/>
      <c r="C41" s="53"/>
      <c r="D41" s="53"/>
      <c r="E41" s="297" t="s">
        <v>126</v>
      </c>
      <c r="F41" s="351">
        <f>'1-1'!E21</f>
        <v>0</v>
      </c>
      <c r="G41" s="349">
        <f t="shared" si="3"/>
        <v>0</v>
      </c>
      <c r="H41" s="536">
        <f t="shared" si="4"/>
        <v>0</v>
      </c>
      <c r="I41" s="536"/>
      <c r="J41" s="351">
        <f t="shared" si="5"/>
        <v>0</v>
      </c>
      <c r="K41" s="536">
        <f t="shared" si="6"/>
        <v>0</v>
      </c>
      <c r="L41" s="539"/>
    </row>
    <row r="42" spans="1:12" ht="13.5">
      <c r="A42" s="53"/>
      <c r="B42" s="53"/>
      <c r="C42" s="53"/>
      <c r="D42" s="53"/>
      <c r="E42" s="297" t="s">
        <v>87</v>
      </c>
      <c r="F42" s="351">
        <f>'1-1'!F21</f>
        <v>46840</v>
      </c>
      <c r="G42" s="349">
        <f t="shared" si="3"/>
        <v>0</v>
      </c>
      <c r="H42" s="536">
        <f t="shared" si="4"/>
        <v>0</v>
      </c>
      <c r="I42" s="536"/>
      <c r="J42" s="351">
        <f t="shared" si="5"/>
        <v>0</v>
      </c>
      <c r="K42" s="536">
        <f t="shared" si="6"/>
        <v>46840</v>
      </c>
      <c r="L42" s="539"/>
    </row>
    <row r="43" spans="1:12" ht="13.5">
      <c r="A43" s="53"/>
      <c r="B43" s="53"/>
      <c r="C43" s="53"/>
      <c r="D43" s="53"/>
      <c r="E43" s="297" t="s">
        <v>88</v>
      </c>
      <c r="F43" s="351">
        <f>'1-1'!G21</f>
        <v>61614</v>
      </c>
      <c r="G43" s="349">
        <f t="shared" si="3"/>
        <v>0</v>
      </c>
      <c r="H43" s="536">
        <f t="shared" si="4"/>
        <v>0</v>
      </c>
      <c r="I43" s="536"/>
      <c r="J43" s="351">
        <f t="shared" si="5"/>
        <v>0</v>
      </c>
      <c r="K43" s="536">
        <f t="shared" si="6"/>
        <v>61614</v>
      </c>
      <c r="L43" s="539"/>
    </row>
    <row r="44" spans="1:12" ht="13.5">
      <c r="A44" s="53"/>
      <c r="B44" s="53"/>
      <c r="C44" s="53"/>
      <c r="D44" s="53"/>
      <c r="E44" s="297" t="s">
        <v>89</v>
      </c>
      <c r="F44" s="351">
        <f>'1-1'!H21</f>
        <v>40000</v>
      </c>
      <c r="G44" s="349">
        <f t="shared" si="3"/>
        <v>0</v>
      </c>
      <c r="H44" s="536">
        <f t="shared" si="4"/>
        <v>0</v>
      </c>
      <c r="I44" s="536"/>
      <c r="J44" s="351">
        <f t="shared" si="5"/>
        <v>0</v>
      </c>
      <c r="K44" s="536">
        <f t="shared" si="6"/>
        <v>40000</v>
      </c>
      <c r="L44" s="539"/>
    </row>
    <row r="45" spans="1:12" ht="13.5">
      <c r="A45" s="53"/>
      <c r="B45" s="53"/>
      <c r="C45" s="53"/>
      <c r="D45" s="53"/>
      <c r="E45" s="297" t="s">
        <v>90</v>
      </c>
      <c r="F45" s="351">
        <f>'1-1'!I21</f>
        <v>0</v>
      </c>
      <c r="G45" s="349">
        <f t="shared" si="3"/>
        <v>0</v>
      </c>
      <c r="H45" s="536">
        <f t="shared" si="4"/>
        <v>0</v>
      </c>
      <c r="I45" s="536"/>
      <c r="J45" s="351">
        <f t="shared" si="5"/>
        <v>0</v>
      </c>
      <c r="K45" s="536">
        <f t="shared" si="6"/>
        <v>0</v>
      </c>
      <c r="L45" s="539"/>
    </row>
    <row r="46" spans="1:12" ht="14.25" thickBot="1">
      <c r="A46" s="53"/>
      <c r="B46" s="53"/>
      <c r="C46" s="53"/>
      <c r="D46" s="53"/>
      <c r="E46" s="297" t="s">
        <v>138</v>
      </c>
      <c r="F46" s="399">
        <f>'1-1'!J21</f>
        <v>241180</v>
      </c>
      <c r="G46" s="349">
        <f t="shared" si="3"/>
        <v>0</v>
      </c>
      <c r="H46" s="612">
        <f t="shared" si="4"/>
        <v>0</v>
      </c>
      <c r="I46" s="612"/>
      <c r="J46" s="352">
        <f t="shared" si="5"/>
        <v>0</v>
      </c>
      <c r="K46" s="612">
        <f t="shared" si="6"/>
        <v>241180</v>
      </c>
      <c r="L46" s="613"/>
    </row>
    <row r="47" spans="1:12" ht="15" thickBot="1" thickTop="1">
      <c r="A47" s="53"/>
      <c r="B47" s="53"/>
      <c r="C47" s="53"/>
      <c r="D47" s="53"/>
      <c r="E47" s="400" t="s">
        <v>15</v>
      </c>
      <c r="F47" s="354">
        <f>SUM(F38:F46)</f>
        <v>1650401</v>
      </c>
      <c r="G47" s="355">
        <f>SUM(G38:G46)</f>
        <v>0</v>
      </c>
      <c r="H47" s="628">
        <f>SUM(H38:I46)</f>
        <v>0</v>
      </c>
      <c r="I47" s="630"/>
      <c r="J47" s="356">
        <f>SUM(J38:J46)</f>
        <v>0</v>
      </c>
      <c r="K47" s="628">
        <f>SUM(K38:L46)</f>
        <v>1650401</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2" t="s">
        <v>270</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1790000</v>
      </c>
      <c r="E14" s="508"/>
      <c r="F14" s="509"/>
      <c r="G14" s="592"/>
      <c r="H14" s="593"/>
      <c r="I14" s="593"/>
      <c r="J14" s="593"/>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274000</v>
      </c>
      <c r="C16" s="435">
        <f>'2-1'!C23</f>
        <v>62000</v>
      </c>
      <c r="D16" s="435">
        <f>'2-1'!D23</f>
        <v>719365</v>
      </c>
      <c r="E16" s="435">
        <f>'2-1'!E23</f>
        <v>0</v>
      </c>
      <c r="F16" s="435">
        <f>'2-1'!F23</f>
        <v>27146</v>
      </c>
      <c r="G16" s="435">
        <f>'2-1'!G23</f>
        <v>61614</v>
      </c>
      <c r="H16" s="435">
        <f>'2-1'!H23</f>
        <v>36400</v>
      </c>
      <c r="I16" s="435">
        <f>'2-1'!I23</f>
        <v>170000</v>
      </c>
      <c r="J16" s="435">
        <f>'2-1'!J23</f>
        <v>52000</v>
      </c>
      <c r="K16" s="437">
        <f aca="true" t="shared" si="0" ref="K16:K23">SUM(B16:J16)</f>
        <v>1402525</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274000</v>
      </c>
      <c r="C18" s="438">
        <f aca="true" t="shared" si="1" ref="C18:J18">C16-C17</f>
        <v>62000</v>
      </c>
      <c r="D18" s="438">
        <f t="shared" si="1"/>
        <v>719365</v>
      </c>
      <c r="E18" s="438">
        <f t="shared" si="1"/>
        <v>0</v>
      </c>
      <c r="F18" s="438">
        <f t="shared" si="1"/>
        <v>27146</v>
      </c>
      <c r="G18" s="438">
        <f t="shared" si="1"/>
        <v>61614</v>
      </c>
      <c r="H18" s="438">
        <f t="shared" si="1"/>
        <v>36400</v>
      </c>
      <c r="I18" s="438">
        <f t="shared" si="1"/>
        <v>170000</v>
      </c>
      <c r="J18" s="438">
        <f t="shared" si="1"/>
        <v>52000</v>
      </c>
      <c r="K18" s="441">
        <f t="shared" si="0"/>
        <v>1402525</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274000</v>
      </c>
      <c r="C22" s="223">
        <f aca="true" t="shared" si="3" ref="C22:J22">C16+C19</f>
        <v>62000</v>
      </c>
      <c r="D22" s="223">
        <f t="shared" si="3"/>
        <v>719365</v>
      </c>
      <c r="E22" s="223">
        <f t="shared" si="3"/>
        <v>0</v>
      </c>
      <c r="F22" s="223">
        <f t="shared" si="3"/>
        <v>27146</v>
      </c>
      <c r="G22" s="223">
        <f t="shared" si="3"/>
        <v>61614</v>
      </c>
      <c r="H22" s="223">
        <f t="shared" si="3"/>
        <v>36400</v>
      </c>
      <c r="I22" s="223">
        <f t="shared" si="3"/>
        <v>170000</v>
      </c>
      <c r="J22" s="223">
        <f t="shared" si="3"/>
        <v>52000</v>
      </c>
      <c r="K22" s="434">
        <f t="shared" si="0"/>
        <v>1402525</v>
      </c>
    </row>
    <row r="23" spans="1:11" ht="39" customHeight="1" thickBot="1">
      <c r="A23" s="22" t="s">
        <v>170</v>
      </c>
      <c r="B23" s="219">
        <f>'2-1'!B19+'随時③-1'!B22</f>
        <v>324000</v>
      </c>
      <c r="C23" s="219">
        <f>'2-1'!C19+'随時③-1'!C22</f>
        <v>138920</v>
      </c>
      <c r="D23" s="219">
        <f>'2-1'!D19+'随時③-1'!D22</f>
        <v>760061</v>
      </c>
      <c r="E23" s="219">
        <f>'2-1'!E19+'随時③-1'!E22</f>
        <v>0</v>
      </c>
      <c r="F23" s="219">
        <f>'2-1'!F19+'随時③-1'!F22</f>
        <v>36840</v>
      </c>
      <c r="G23" s="219">
        <f>'2-1'!G19+'随時③-1'!G22</f>
        <v>61614</v>
      </c>
      <c r="H23" s="219">
        <f>'2-1'!H19+'随時③-1'!H22</f>
        <v>51920</v>
      </c>
      <c r="I23" s="219">
        <f>'2-1'!I19+'随時③-1'!I22</f>
        <v>170000</v>
      </c>
      <c r="J23" s="219">
        <f>'2-1'!J19+'随時③-1'!J22</f>
        <v>245790</v>
      </c>
      <c r="K23" s="222">
        <f t="shared" si="0"/>
        <v>1789145</v>
      </c>
    </row>
    <row r="24" spans="1:11" ht="39" customHeight="1" thickBot="1">
      <c r="A24" s="32" t="s">
        <v>104</v>
      </c>
      <c r="B24" s="634" t="s">
        <v>122</v>
      </c>
      <c r="C24" s="567"/>
      <c r="D24" s="567"/>
      <c r="E24" s="567"/>
      <c r="F24" s="567"/>
      <c r="G24" s="567"/>
      <c r="H24" s="567"/>
      <c r="I24" s="567"/>
      <c r="J24" s="567"/>
      <c r="K24" s="56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31"/>
      <c r="G36" s="631"/>
    </row>
    <row r="37" spans="1:12" ht="24" customHeight="1" thickBot="1">
      <c r="A37" s="53"/>
      <c r="B37" s="53"/>
      <c r="C37" s="53"/>
      <c r="E37" s="239" t="s">
        <v>96</v>
      </c>
      <c r="F37" s="229" t="s">
        <v>172</v>
      </c>
      <c r="G37" s="229" t="s">
        <v>16</v>
      </c>
      <c r="H37" s="632" t="s">
        <v>245</v>
      </c>
      <c r="I37" s="633"/>
      <c r="J37" s="156" t="s">
        <v>108</v>
      </c>
      <c r="K37" s="614" t="s">
        <v>194</v>
      </c>
      <c r="L37" s="615"/>
    </row>
    <row r="38" spans="1:12" ht="14.25" thickTop="1">
      <c r="A38" s="53"/>
      <c r="B38" s="53"/>
      <c r="C38" s="53"/>
      <c r="E38" s="297" t="s">
        <v>85</v>
      </c>
      <c r="F38" s="347">
        <f>'2-1'!B23</f>
        <v>274000</v>
      </c>
      <c r="G38" s="347">
        <f aca="true" t="shared" si="3" ref="G38:G46">-SUMIF($E$4:$E$18,$E38,$J$4:$J$18)+SUMIF($E$21:$E$35,$E38,$J$21:$J$35)</f>
        <v>0</v>
      </c>
      <c r="H38" s="559">
        <f aca="true" t="shared" si="4" ref="H38:H46">-SUMIF($E$4:$E$18,$E38,$M$4:$M$18)+SUMIF($E$21:$E$35,$E38,$M$21:$M$35)</f>
        <v>0</v>
      </c>
      <c r="I38" s="605"/>
      <c r="J38" s="349">
        <f aca="true" t="shared" si="5" ref="J38:J46">G38-H38</f>
        <v>0</v>
      </c>
      <c r="K38" s="540">
        <f aca="true" t="shared" si="6" ref="K38:K46">F38+G38</f>
        <v>274000</v>
      </c>
      <c r="L38" s="616"/>
    </row>
    <row r="39" spans="1:12" ht="13.5">
      <c r="A39" s="53"/>
      <c r="B39" s="53"/>
      <c r="C39" s="53"/>
      <c r="E39" s="297" t="s">
        <v>86</v>
      </c>
      <c r="F39" s="351">
        <f>'2-1'!C23</f>
        <v>62000</v>
      </c>
      <c r="G39" s="347">
        <f t="shared" si="3"/>
        <v>0</v>
      </c>
      <c r="H39" s="537">
        <f t="shared" si="4"/>
        <v>0</v>
      </c>
      <c r="I39" s="594"/>
      <c r="J39" s="349">
        <f t="shared" si="5"/>
        <v>0</v>
      </c>
      <c r="K39" s="540">
        <f t="shared" si="6"/>
        <v>62000</v>
      </c>
      <c r="L39" s="616"/>
    </row>
    <row r="40" spans="1:12" ht="13.5">
      <c r="A40" s="53"/>
      <c r="B40" s="53"/>
      <c r="C40" s="53"/>
      <c r="E40" s="297" t="s">
        <v>125</v>
      </c>
      <c r="F40" s="351">
        <f>'2-1'!D23</f>
        <v>719365</v>
      </c>
      <c r="G40" s="347">
        <f t="shared" si="3"/>
        <v>0</v>
      </c>
      <c r="H40" s="537">
        <f t="shared" si="4"/>
        <v>0</v>
      </c>
      <c r="I40" s="594"/>
      <c r="J40" s="349">
        <f t="shared" si="5"/>
        <v>0</v>
      </c>
      <c r="K40" s="540">
        <f t="shared" si="6"/>
        <v>719365</v>
      </c>
      <c r="L40" s="616"/>
    </row>
    <row r="41" spans="1:12" ht="13.5">
      <c r="A41" s="53"/>
      <c r="B41" s="53"/>
      <c r="C41" s="53"/>
      <c r="E41" s="297" t="s">
        <v>126</v>
      </c>
      <c r="F41" s="351">
        <f>'2-1'!E23</f>
        <v>0</v>
      </c>
      <c r="G41" s="347">
        <f t="shared" si="3"/>
        <v>0</v>
      </c>
      <c r="H41" s="537">
        <f t="shared" si="4"/>
        <v>0</v>
      </c>
      <c r="I41" s="594"/>
      <c r="J41" s="349">
        <f t="shared" si="5"/>
        <v>0</v>
      </c>
      <c r="K41" s="540">
        <f t="shared" si="6"/>
        <v>0</v>
      </c>
      <c r="L41" s="616"/>
    </row>
    <row r="42" spans="1:12" ht="13.5">
      <c r="A42" s="53"/>
      <c r="B42" s="53"/>
      <c r="C42" s="53"/>
      <c r="E42" s="297" t="s">
        <v>87</v>
      </c>
      <c r="F42" s="351">
        <f>'2-1'!F23</f>
        <v>27146</v>
      </c>
      <c r="G42" s="347">
        <f t="shared" si="3"/>
        <v>0</v>
      </c>
      <c r="H42" s="537">
        <f t="shared" si="4"/>
        <v>0</v>
      </c>
      <c r="I42" s="594"/>
      <c r="J42" s="349">
        <f t="shared" si="5"/>
        <v>0</v>
      </c>
      <c r="K42" s="540">
        <f t="shared" si="6"/>
        <v>27146</v>
      </c>
      <c r="L42" s="616"/>
    </row>
    <row r="43" spans="1:12" ht="13.5">
      <c r="A43" s="53"/>
      <c r="B43" s="53"/>
      <c r="C43" s="53"/>
      <c r="E43" s="297" t="s">
        <v>88</v>
      </c>
      <c r="F43" s="351">
        <f>'2-1'!G23</f>
        <v>61614</v>
      </c>
      <c r="G43" s="347">
        <f t="shared" si="3"/>
        <v>0</v>
      </c>
      <c r="H43" s="537">
        <f t="shared" si="4"/>
        <v>0</v>
      </c>
      <c r="I43" s="594"/>
      <c r="J43" s="349">
        <f t="shared" si="5"/>
        <v>0</v>
      </c>
      <c r="K43" s="540">
        <f t="shared" si="6"/>
        <v>61614</v>
      </c>
      <c r="L43" s="616"/>
    </row>
    <row r="44" spans="1:12" ht="13.5">
      <c r="A44" s="53"/>
      <c r="B44" s="53"/>
      <c r="C44" s="53"/>
      <c r="E44" s="297" t="s">
        <v>89</v>
      </c>
      <c r="F44" s="351">
        <f>'2-1'!H23</f>
        <v>36400</v>
      </c>
      <c r="G44" s="347">
        <f t="shared" si="3"/>
        <v>0</v>
      </c>
      <c r="H44" s="537">
        <f t="shared" si="4"/>
        <v>0</v>
      </c>
      <c r="I44" s="594"/>
      <c r="J44" s="349">
        <f t="shared" si="5"/>
        <v>0</v>
      </c>
      <c r="K44" s="540">
        <f t="shared" si="6"/>
        <v>36400</v>
      </c>
      <c r="L44" s="616"/>
    </row>
    <row r="45" spans="1:12" ht="13.5">
      <c r="A45" s="53"/>
      <c r="B45" s="53"/>
      <c r="C45" s="53"/>
      <c r="E45" s="297" t="s">
        <v>90</v>
      </c>
      <c r="F45" s="351">
        <f>'2-1'!I23</f>
        <v>170000</v>
      </c>
      <c r="G45" s="347">
        <f t="shared" si="3"/>
        <v>0</v>
      </c>
      <c r="H45" s="537">
        <f t="shared" si="4"/>
        <v>0</v>
      </c>
      <c r="I45" s="594"/>
      <c r="J45" s="349">
        <f t="shared" si="5"/>
        <v>0</v>
      </c>
      <c r="K45" s="540">
        <f t="shared" si="6"/>
        <v>170000</v>
      </c>
      <c r="L45" s="616"/>
    </row>
    <row r="46" spans="1:12" ht="14.25" thickBot="1">
      <c r="A46" s="53"/>
      <c r="B46" s="53"/>
      <c r="C46" s="53"/>
      <c r="E46" s="297" t="s">
        <v>138</v>
      </c>
      <c r="F46" s="399">
        <f>'2-1'!J23</f>
        <v>52000</v>
      </c>
      <c r="G46" s="347">
        <f t="shared" si="3"/>
        <v>0</v>
      </c>
      <c r="H46" s="636">
        <f t="shared" si="4"/>
        <v>0</v>
      </c>
      <c r="I46" s="637"/>
      <c r="J46" s="349">
        <f t="shared" si="5"/>
        <v>0</v>
      </c>
      <c r="K46" s="612">
        <f t="shared" si="6"/>
        <v>52000</v>
      </c>
      <c r="L46" s="613"/>
    </row>
    <row r="47" spans="1:12" ht="15" thickBot="1" thickTop="1">
      <c r="A47" s="53"/>
      <c r="B47" s="53"/>
      <c r="C47" s="53"/>
      <c r="E47" s="400" t="s">
        <v>15</v>
      </c>
      <c r="F47" s="354">
        <f>SUM(F38:F46)</f>
        <v>1402525</v>
      </c>
      <c r="G47" s="354">
        <f>SUM(G38:G46)</f>
        <v>0</v>
      </c>
      <c r="H47" s="635">
        <f>SUM(H38:I46)</f>
        <v>0</v>
      </c>
      <c r="I47" s="630"/>
      <c r="J47" s="355">
        <f>SUM(J38:J46)</f>
        <v>0</v>
      </c>
      <c r="K47" s="609">
        <f>SUM(K38:L46)</f>
        <v>1402525</v>
      </c>
      <c r="L47" s="61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96"/>
  <sheetViews>
    <sheetView showZeros="0" view="pageBreakPreview" zoomScaleSheetLayoutView="100" workbookViewId="0" topLeftCell="A1">
      <pane xSplit="4" ySplit="3" topLeftCell="E85"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6" t="s">
        <v>143</v>
      </c>
      <c r="G2" s="554"/>
      <c r="H2" s="554"/>
      <c r="I2" s="554"/>
      <c r="J2" s="557"/>
      <c r="K2" s="553" t="s">
        <v>115</v>
      </c>
      <c r="L2" s="554"/>
      <c r="M2" s="554"/>
      <c r="N2" s="554"/>
      <c r="O2" s="555"/>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196280</v>
      </c>
      <c r="H4" s="304">
        <f>'2-2'!H4</f>
        <v>1</v>
      </c>
      <c r="I4" s="304">
        <f>'2-2'!I4</f>
        <v>1</v>
      </c>
      <c r="J4" s="365">
        <f>'2-2'!J4</f>
        <v>196280</v>
      </c>
      <c r="K4" s="366" t="str">
        <f>'2-2'!K4</f>
        <v>各種団体負担金（会費）</v>
      </c>
      <c r="L4" s="303">
        <f>'2-2'!L4</f>
        <v>162890</v>
      </c>
      <c r="M4" s="304">
        <f>'2-2'!M4</f>
        <v>1</v>
      </c>
      <c r="N4" s="304">
        <f>'2-2'!N4</f>
        <v>1</v>
      </c>
      <c r="O4" s="367">
        <f>L4*M4*N4</f>
        <v>162890</v>
      </c>
      <c r="P4" s="368">
        <f>'2-2'!P4</f>
        <v>0</v>
      </c>
      <c r="Q4" s="369" t="str">
        <f>'2-2'!Q4</f>
        <v>詳細は様式２－３のとおり</v>
      </c>
      <c r="R4" s="25">
        <f>IF(AND(ISNA(MATCH($D4,'随時②-2'!$D$4:$D$18,0)),ISNA(MATCH($D4,'随時③-2'!$D$4:$D$18,0))),0,1)</f>
        <v>0</v>
      </c>
      <c r="S4" s="63">
        <f aca="true" t="shared" si="0" ref="S4:S50">IF(P4="◎",J4,"")</f>
      </c>
      <c r="T4" s="63">
        <f aca="true" t="shared" si="1" ref="T4:T50">IF(P4="◎",O4,"")</f>
      </c>
      <c r="U4" s="5">
        <f>IF($E4=0,"",VLOOKUP($E4,$V$5:$X$13,2))</f>
        <v>9</v>
      </c>
    </row>
    <row r="5" spans="1:23" ht="30" customHeight="1">
      <c r="A5" s="370">
        <f>'1-2'!A5</f>
        <v>0</v>
      </c>
      <c r="B5" s="371" t="str">
        <f>'1-2'!B5</f>
        <v>1-(1)-ア</v>
      </c>
      <c r="C5" s="372" t="str">
        <f>'1-2'!C5</f>
        <v>授業力向上</v>
      </c>
      <c r="D5" s="254">
        <v>2</v>
      </c>
      <c r="E5" s="314" t="str">
        <f>'2-2'!E5</f>
        <v>消耗需用費</v>
      </c>
      <c r="F5" s="315" t="str">
        <f>'2-2'!F5</f>
        <v>第７０回全国高等学校長協会・研究協議会資料代</v>
      </c>
      <c r="G5" s="224">
        <f>'2-2'!G5</f>
        <v>3000</v>
      </c>
      <c r="H5" s="316">
        <f>'2-2'!H5</f>
        <v>1</v>
      </c>
      <c r="I5" s="316">
        <f>'2-2'!I5</f>
        <v>1</v>
      </c>
      <c r="J5" s="373">
        <f>'2-2'!J5</f>
        <v>3000</v>
      </c>
      <c r="K5" s="374" t="str">
        <f>'2-2'!K5</f>
        <v>第７０回全国高等学校長協会・研究協議会資料代</v>
      </c>
      <c r="L5" s="224">
        <f>'2-2'!L5</f>
        <v>3000</v>
      </c>
      <c r="M5" s="316">
        <f>'2-2'!M5</f>
        <v>1</v>
      </c>
      <c r="N5" s="316">
        <f>'2-2'!N5</f>
        <v>1</v>
      </c>
      <c r="O5" s="342">
        <f>L5*M5*N5</f>
        <v>3000</v>
      </c>
      <c r="P5" s="375">
        <f>'2-2'!P5</f>
        <v>0</v>
      </c>
      <c r="Q5" s="376">
        <f>'2-2'!Q5</f>
        <v>0</v>
      </c>
      <c r="R5" s="25">
        <f>IF(AND(ISNA(MATCH($D5,'随時②-2'!$D$4:$D$18,0)),ISNA(MATCH($D5,'随時③-2'!$D$4:$D$18,0))),0,1)</f>
        <v>0</v>
      </c>
      <c r="S5" s="63">
        <f t="shared" si="0"/>
      </c>
      <c r="T5" s="63">
        <f t="shared" si="1"/>
      </c>
      <c r="U5" s="5">
        <f aca="true" t="shared" si="2" ref="U5:U50">IF($E5=0,"",VLOOKUP($E5,$V$5:$X$13,2))</f>
        <v>7</v>
      </c>
      <c r="V5" s="5" t="s">
        <v>152</v>
      </c>
      <c r="W5" s="5">
        <v>6</v>
      </c>
    </row>
    <row r="6" spans="1:23" ht="30" customHeight="1">
      <c r="A6" s="370">
        <f>'1-2'!A6</f>
        <v>0</v>
      </c>
      <c r="B6" s="371">
        <f>'1-2'!B6</f>
        <v>0</v>
      </c>
      <c r="C6" s="372" t="str">
        <f>'1-2'!C6</f>
        <v>授業力向上</v>
      </c>
      <c r="D6" s="254">
        <v>3</v>
      </c>
      <c r="E6" s="314" t="str">
        <f>'2-2'!E6</f>
        <v>負担金、補助及び交付金</v>
      </c>
      <c r="F6" s="315" t="str">
        <f>'2-2'!F6</f>
        <v>第７０回全国高等学校長協会・研究協議会参加費</v>
      </c>
      <c r="G6" s="224">
        <f>'2-2'!G6</f>
        <v>2000</v>
      </c>
      <c r="H6" s="316">
        <f>'2-2'!H6</f>
        <v>1</v>
      </c>
      <c r="I6" s="316">
        <f>'2-2'!I6</f>
        <v>1</v>
      </c>
      <c r="J6" s="373">
        <f>'2-2'!J6</f>
        <v>2000</v>
      </c>
      <c r="K6" s="374" t="str">
        <f>'2-2'!K6</f>
        <v>第７０回全国高等学校長協会・研究協議会参加費</v>
      </c>
      <c r="L6" s="224">
        <f>'2-2'!L6</f>
        <v>2000</v>
      </c>
      <c r="M6" s="316">
        <f>'2-2'!M6</f>
        <v>1</v>
      </c>
      <c r="N6" s="316">
        <f>'2-2'!N6</f>
        <v>1</v>
      </c>
      <c r="O6" s="342">
        <f aca="true" t="shared" si="3" ref="O6:O50">L6*M6*N6</f>
        <v>2000</v>
      </c>
      <c r="P6" s="375">
        <f>'2-2'!P6</f>
        <v>0</v>
      </c>
      <c r="Q6" s="376">
        <f>'2-2'!Q6</f>
        <v>0</v>
      </c>
      <c r="R6" s="25">
        <f>IF(AND(ISNA(MATCH($D6,'随時②-2'!$D$4:$D$18,0)),ISNA(MATCH($D6,'随時③-2'!$D$4:$D$18,0))),0,1)</f>
        <v>0</v>
      </c>
      <c r="S6" s="63">
        <f t="shared" si="0"/>
      </c>
      <c r="T6" s="63">
        <f t="shared" si="1"/>
      </c>
      <c r="U6" s="5">
        <f t="shared" si="2"/>
        <v>9</v>
      </c>
      <c r="V6" s="5" t="s">
        <v>153</v>
      </c>
      <c r="W6" s="5">
        <v>4</v>
      </c>
    </row>
    <row r="7" spans="1:23" ht="30" customHeight="1">
      <c r="A7" s="370">
        <f>'1-2'!A7</f>
        <v>0</v>
      </c>
      <c r="B7" s="371" t="str">
        <f>'1-2'!B7</f>
        <v>1-(2)-ア・ウ</v>
      </c>
      <c r="C7" s="372" t="str">
        <f>'1-2'!C7</f>
        <v>授業力向上</v>
      </c>
      <c r="D7" s="254">
        <v>4</v>
      </c>
      <c r="E7" s="314" t="str">
        <f>'2-2'!E7</f>
        <v>委託料</v>
      </c>
      <c r="F7" s="315" t="str">
        <f>'2-2'!F7</f>
        <v>授業アンケートシステム運用業務委託</v>
      </c>
      <c r="G7" s="224">
        <f>'2-2'!G7</f>
        <v>46548</v>
      </c>
      <c r="H7" s="316">
        <f>'2-2'!H7</f>
        <v>1</v>
      </c>
      <c r="I7" s="316">
        <f>'2-2'!I7</f>
        <v>1</v>
      </c>
      <c r="J7" s="373">
        <f>'2-2'!J7</f>
        <v>46548</v>
      </c>
      <c r="K7" s="374" t="str">
        <f>'2-2'!K7</f>
        <v>授業アンケートシステム運用業務委託</v>
      </c>
      <c r="L7" s="224">
        <f>'2-2'!L7</f>
        <v>46548</v>
      </c>
      <c r="M7" s="316">
        <f>'2-2'!M7</f>
        <v>1</v>
      </c>
      <c r="N7" s="316">
        <f>'2-2'!N7</f>
        <v>0</v>
      </c>
      <c r="O7" s="342">
        <f t="shared" si="3"/>
        <v>0</v>
      </c>
      <c r="P7" s="375">
        <f>'2-2'!P7</f>
        <v>0</v>
      </c>
      <c r="Q7" s="376">
        <f>'2-2'!Q7</f>
        <v>0</v>
      </c>
      <c r="R7" s="25">
        <f>IF(AND(ISNA(MATCH($D7,'随時②-2'!$D$4:$D$18,0)),ISNA(MATCH($D7,'随時③-2'!$D$4:$D$18,0))),0,1)</f>
        <v>0</v>
      </c>
      <c r="S7" s="63">
        <f t="shared" si="0"/>
      </c>
      <c r="T7" s="63">
        <f t="shared" si="1"/>
      </c>
      <c r="U7" s="5">
        <f t="shared" si="2"/>
        <v>6</v>
      </c>
      <c r="V7" s="5" t="s">
        <v>154</v>
      </c>
      <c r="W7" s="5">
        <v>7</v>
      </c>
    </row>
    <row r="8" spans="1:23" ht="30" customHeight="1">
      <c r="A8" s="370">
        <f>'1-2'!A8</f>
        <v>0</v>
      </c>
      <c r="B8" s="371" t="str">
        <f>'1-2'!B8</f>
        <v>1-(2)-ア・ウ</v>
      </c>
      <c r="C8" s="372" t="str">
        <f>'1-2'!C8</f>
        <v>授業力向上</v>
      </c>
      <c r="D8" s="263">
        <v>5</v>
      </c>
      <c r="E8" s="314" t="str">
        <f>'2-2'!E8</f>
        <v>消耗需用費</v>
      </c>
      <c r="F8" s="315" t="str">
        <f>'2-2'!F8</f>
        <v>近畿工業高等学校長総会研究会資料代</v>
      </c>
      <c r="G8" s="224">
        <f>'2-2'!G8</f>
        <v>2000</v>
      </c>
      <c r="H8" s="316">
        <f>'2-2'!H8</f>
        <v>1</v>
      </c>
      <c r="I8" s="316">
        <f>'2-2'!I8</f>
        <v>1</v>
      </c>
      <c r="J8" s="373">
        <f>'2-2'!J8</f>
        <v>2000</v>
      </c>
      <c r="K8" s="374" t="str">
        <f>'2-2'!K8</f>
        <v>近畿工業高等学校長総会研究会資料代</v>
      </c>
      <c r="L8" s="224">
        <f>'2-2'!L8</f>
        <v>2000</v>
      </c>
      <c r="M8" s="316">
        <f>'2-2'!M8</f>
        <v>1</v>
      </c>
      <c r="N8" s="316">
        <f>'2-2'!N8</f>
        <v>1</v>
      </c>
      <c r="O8" s="342">
        <f t="shared" si="3"/>
        <v>2000</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0</v>
      </c>
      <c r="B9" s="371" t="str">
        <f>'1-2'!B9</f>
        <v>1-(2)-ア・ウ</v>
      </c>
      <c r="C9" s="372" t="str">
        <f>'1-2'!C9</f>
        <v>授業力向上</v>
      </c>
      <c r="D9" s="254">
        <v>6</v>
      </c>
      <c r="E9" s="314" t="str">
        <f>'2-2'!E9</f>
        <v>消耗需用費</v>
      </c>
      <c r="F9" s="315" t="str">
        <f>'2-2'!F9</f>
        <v>第６５回全国工業高等学校長協会秋季研究協議会（栃木大会）資料代</v>
      </c>
      <c r="G9" s="224">
        <f>'2-2'!G9</f>
        <v>3000</v>
      </c>
      <c r="H9" s="316">
        <f>'2-2'!H9</f>
        <v>1</v>
      </c>
      <c r="I9" s="316">
        <f>'2-2'!I9</f>
        <v>1</v>
      </c>
      <c r="J9" s="373">
        <f>'2-2'!J9</f>
        <v>3000</v>
      </c>
      <c r="K9" s="374" t="str">
        <f>'2-2'!K9</f>
        <v>第６５回全国工業高等学校長協会秋季研究協議会（栃木大会）資料代</v>
      </c>
      <c r="L9" s="224">
        <f>'2-2'!L9</f>
        <v>3000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0</v>
      </c>
      <c r="B10" s="371" t="str">
        <f>'1-2'!B10</f>
        <v>1-(2)-ア・ウ</v>
      </c>
      <c r="C10" s="372" t="str">
        <f>'1-2'!C10</f>
        <v>授業力向上</v>
      </c>
      <c r="D10" s="254">
        <v>7</v>
      </c>
      <c r="E10" s="314" t="str">
        <f>'2-2'!E10</f>
        <v>消耗需用費</v>
      </c>
      <c r="F10" s="315" t="str">
        <f>'2-2'!F10</f>
        <v>第６８回全国工業高等学校長協会総会・研究協議会資料代</v>
      </c>
      <c r="G10" s="224">
        <f>'2-2'!G10</f>
        <v>4000</v>
      </c>
      <c r="H10" s="316">
        <f>'2-2'!H10</f>
        <v>1</v>
      </c>
      <c r="I10" s="316">
        <f>'2-2'!I10</f>
        <v>1</v>
      </c>
      <c r="J10" s="373">
        <f>'2-2'!J10</f>
        <v>4000</v>
      </c>
      <c r="K10" s="374" t="str">
        <f>'2-2'!K10</f>
        <v>第６８回全国工業高等学校長協会総会・研究協議会資料代</v>
      </c>
      <c r="L10" s="224">
        <f>'2-2'!L10</f>
        <v>4000</v>
      </c>
      <c r="M10" s="316">
        <f>'2-2'!M10</f>
        <v>1</v>
      </c>
      <c r="N10" s="316">
        <f>'2-2'!N10</f>
        <v>1</v>
      </c>
      <c r="O10" s="342">
        <f t="shared" si="3"/>
        <v>4000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t="str">
        <f>'1-2'!B11</f>
        <v>1-(2)-ア・ウ</v>
      </c>
      <c r="C11" s="372" t="str">
        <f>'1-2'!C11</f>
        <v>授業力向上</v>
      </c>
      <c r="D11" s="263">
        <v>8</v>
      </c>
      <c r="E11" s="314" t="str">
        <f>'2-2'!E11</f>
        <v>負担金、補助及び交付金</v>
      </c>
      <c r="F11" s="315" t="str">
        <f>'2-2'!F11</f>
        <v>第６５回全国工業高等学校長協会秋季研究協議会（栃木大会）参加費</v>
      </c>
      <c r="G11" s="224">
        <f>'2-2'!G11</f>
        <v>6000</v>
      </c>
      <c r="H11" s="316">
        <f>'2-2'!H11</f>
        <v>1</v>
      </c>
      <c r="I11" s="316">
        <f>'2-2'!I11</f>
        <v>1</v>
      </c>
      <c r="J11" s="373">
        <f>'2-2'!J11</f>
        <v>6000</v>
      </c>
      <c r="K11" s="374" t="str">
        <f>'2-2'!K11</f>
        <v>第６５回全国工業高等学校長協会秋季研究協議会（栃木大会）参加費</v>
      </c>
      <c r="L11" s="224">
        <f>'2-2'!L11</f>
        <v>6000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9</v>
      </c>
      <c r="V11" s="5" t="s">
        <v>157</v>
      </c>
      <c r="W11" s="5">
        <v>1</v>
      </c>
    </row>
    <row r="12" spans="1:23" ht="30" customHeight="1">
      <c r="A12" s="370">
        <f>'1-2'!A12</f>
        <v>0</v>
      </c>
      <c r="B12" s="371" t="str">
        <f>'1-2'!B12</f>
        <v>1-(2)-ア・ウ</v>
      </c>
      <c r="C12" s="372" t="str">
        <f>'1-2'!C12</f>
        <v>授業力向上</v>
      </c>
      <c r="D12" s="263">
        <v>9</v>
      </c>
      <c r="E12" s="314" t="str">
        <f>'2-2'!E12</f>
        <v>負担金、補助及び交付金</v>
      </c>
      <c r="F12" s="315" t="str">
        <f>'2-2'!F12</f>
        <v>近畿工業高等学校長総会研究会参加費</v>
      </c>
      <c r="G12" s="224">
        <f>'2-2'!G12</f>
        <v>3000</v>
      </c>
      <c r="H12" s="316">
        <f>'2-2'!H12</f>
        <v>1</v>
      </c>
      <c r="I12" s="316">
        <f>'2-2'!I12</f>
        <v>1</v>
      </c>
      <c r="J12" s="373">
        <f>'2-2'!J12</f>
        <v>3000</v>
      </c>
      <c r="K12" s="374" t="str">
        <f>'2-2'!K12</f>
        <v>近畿工業高等学校長総会研究会参加費</v>
      </c>
      <c r="L12" s="224">
        <f>'2-2'!L12</f>
        <v>3000</v>
      </c>
      <c r="M12" s="316">
        <f>'2-2'!M12</f>
        <v>1</v>
      </c>
      <c r="N12" s="316">
        <f>'2-2'!N12</f>
        <v>1</v>
      </c>
      <c r="O12" s="342">
        <f t="shared" si="3"/>
        <v>3000</v>
      </c>
      <c r="P12" s="375">
        <f>'2-2'!P12</f>
        <v>0</v>
      </c>
      <c r="Q12" s="376">
        <f>'2-2'!Q12</f>
        <v>0</v>
      </c>
      <c r="R12" s="25">
        <f>IF(AND(ISNA(MATCH($D12,'随時②-2'!$D$4:$D$18,0)),ISNA(MATCH($D12,'随時③-2'!$D$4:$D$18,0))),0,1)</f>
        <v>0</v>
      </c>
      <c r="S12" s="63">
        <f t="shared" si="0"/>
      </c>
      <c r="T12" s="63">
        <f t="shared" si="1"/>
      </c>
      <c r="U12" s="5">
        <f t="shared" si="2"/>
        <v>9</v>
      </c>
      <c r="V12" s="5" t="s">
        <v>158</v>
      </c>
      <c r="W12" s="5">
        <v>5</v>
      </c>
    </row>
    <row r="13" spans="1:23" ht="30" customHeight="1">
      <c r="A13" s="370">
        <f>'1-2'!A13</f>
        <v>0</v>
      </c>
      <c r="B13" s="371" t="str">
        <f>'1-2'!B13</f>
        <v>1-(2)-ア・ウ</v>
      </c>
      <c r="C13" s="372" t="str">
        <f>'1-2'!C13</f>
        <v>授業力向上</v>
      </c>
      <c r="D13" s="273">
        <v>10</v>
      </c>
      <c r="E13" s="314" t="str">
        <f>'2-2'!E13</f>
        <v>負担金、補助及び交付金</v>
      </c>
      <c r="F13" s="315" t="str">
        <f>'2-2'!F13</f>
        <v>第６８回近畿高等学校家庭科教育研究大会参加費</v>
      </c>
      <c r="G13" s="224">
        <f>'2-2'!G13</f>
        <v>2500</v>
      </c>
      <c r="H13" s="316">
        <f>'2-2'!H13</f>
        <v>2</v>
      </c>
      <c r="I13" s="316">
        <f>'2-2'!I13</f>
        <v>1</v>
      </c>
      <c r="J13" s="373">
        <f>'2-2'!J13</f>
        <v>5000</v>
      </c>
      <c r="K13" s="374" t="str">
        <f>'2-2'!K13</f>
        <v>第６８回近畿高等学校家庭科教育研究大会参加費</v>
      </c>
      <c r="L13" s="224">
        <f>'2-2'!L13</f>
        <v>2500</v>
      </c>
      <c r="M13" s="316">
        <f>'2-2'!M13</f>
        <v>2</v>
      </c>
      <c r="N13" s="316">
        <f>'2-2'!N13</f>
        <v>1</v>
      </c>
      <c r="O13" s="342">
        <f t="shared" si="3"/>
        <v>5000</v>
      </c>
      <c r="P13" s="375">
        <f>'2-2'!P13</f>
        <v>0</v>
      </c>
      <c r="Q13" s="376">
        <f>'2-2'!Q13</f>
        <v>0</v>
      </c>
      <c r="R13" s="25">
        <f>IF(AND(ISNA(MATCH($D13,'随時②-2'!$D$4:$D$18,0)),ISNA(MATCH($D13,'随時③-2'!$D$4:$D$18,0))),0,1)</f>
        <v>0</v>
      </c>
      <c r="S13" s="63">
        <f t="shared" si="0"/>
      </c>
      <c r="T13" s="63">
        <f t="shared" si="1"/>
      </c>
      <c r="U13" s="5">
        <f t="shared" si="2"/>
        <v>9</v>
      </c>
      <c r="V13" s="5" t="s">
        <v>159</v>
      </c>
      <c r="W13" s="5">
        <v>2</v>
      </c>
    </row>
    <row r="14" spans="1:21" ht="30" customHeight="1">
      <c r="A14" s="370">
        <f>'1-2'!A14</f>
        <v>0</v>
      </c>
      <c r="B14" s="371" t="str">
        <f>'1-2'!B14</f>
        <v>1-(2)-ア・ウ</v>
      </c>
      <c r="C14" s="372" t="str">
        <f>'1-2'!C14</f>
        <v>授業力向上</v>
      </c>
      <c r="D14" s="254">
        <v>11</v>
      </c>
      <c r="E14" s="314" t="str">
        <f>'2-2'!E14</f>
        <v>旅費</v>
      </c>
      <c r="F14" s="315" t="str">
        <f>'2-2'!F14</f>
        <v>第６５回全国工業高等学校長協会秋季研究協議会（栃木大会）</v>
      </c>
      <c r="G14" s="224">
        <f>'2-2'!G14</f>
        <v>60000</v>
      </c>
      <c r="H14" s="316">
        <f>'2-2'!H14</f>
        <v>1</v>
      </c>
      <c r="I14" s="316">
        <f>'2-2'!I14</f>
        <v>1</v>
      </c>
      <c r="J14" s="373">
        <f>'2-2'!J14</f>
        <v>60000</v>
      </c>
      <c r="K14" s="374" t="str">
        <f>'2-2'!K14</f>
        <v>第６５回全国工業高等学校長協会秋季研究協議会（栃木大会）</v>
      </c>
      <c r="L14" s="224">
        <f>'2-2'!L14</f>
        <v>60000</v>
      </c>
      <c r="M14" s="316">
        <f>'2-2'!M14</f>
        <v>1</v>
      </c>
      <c r="N14" s="316">
        <f>'2-2'!N14</f>
        <v>0</v>
      </c>
      <c r="O14" s="342">
        <f t="shared" si="3"/>
        <v>0</v>
      </c>
      <c r="P14" s="375">
        <f>'2-2'!P14</f>
        <v>0</v>
      </c>
      <c r="Q14" s="376">
        <f>'2-2'!Q14</f>
        <v>0</v>
      </c>
      <c r="R14" s="25">
        <f>IF(AND(ISNA(MATCH($D14,'随時②-2'!$D$4:$D$18,0)),ISNA(MATCH($D14,'随時③-2'!$D$4:$D$18,0))),0,1)</f>
        <v>0</v>
      </c>
      <c r="S14" s="63">
        <f t="shared" si="0"/>
      </c>
      <c r="T14" s="63">
        <f t="shared" si="1"/>
      </c>
      <c r="U14" s="5">
        <f t="shared" si="2"/>
        <v>2</v>
      </c>
    </row>
    <row r="15" spans="1:21" ht="30" customHeight="1">
      <c r="A15" s="370">
        <f>'1-2'!A15</f>
        <v>0</v>
      </c>
      <c r="B15" s="371" t="str">
        <f>'1-2'!B15</f>
        <v>1-(2)-ア・ウ</v>
      </c>
      <c r="C15" s="372" t="str">
        <f>'1-2'!C15</f>
        <v>授業力向上</v>
      </c>
      <c r="D15" s="254">
        <v>12</v>
      </c>
      <c r="E15" s="314" t="str">
        <f>'2-2'!E15</f>
        <v>負担金、補助及び交付金</v>
      </c>
      <c r="F15" s="315" t="str">
        <f>'2-2'!F15</f>
        <v>大阪府産業教育フェア実行委員会学校負担金</v>
      </c>
      <c r="G15" s="224">
        <f>'2-2'!G15</f>
        <v>12000</v>
      </c>
      <c r="H15" s="316">
        <f>'2-2'!H15</f>
        <v>1</v>
      </c>
      <c r="I15" s="316">
        <f>'2-2'!I15</f>
        <v>1</v>
      </c>
      <c r="J15" s="373">
        <f>'2-2'!J15</f>
        <v>12000</v>
      </c>
      <c r="K15" s="374" t="str">
        <f>'2-2'!K15</f>
        <v>大阪府産業教育フェア実行委員会学校負担金</v>
      </c>
      <c r="L15" s="224">
        <f>'2-2'!L15</f>
        <v>12000</v>
      </c>
      <c r="M15" s="316">
        <f>'2-2'!M15</f>
        <v>1</v>
      </c>
      <c r="N15" s="316">
        <f>'2-2'!N15</f>
        <v>1</v>
      </c>
      <c r="O15" s="342">
        <f t="shared" si="3"/>
        <v>12000</v>
      </c>
      <c r="P15" s="375">
        <f>'2-2'!P15</f>
        <v>0</v>
      </c>
      <c r="Q15" s="376">
        <f>'2-2'!Q15</f>
        <v>0</v>
      </c>
      <c r="R15" s="25">
        <f>IF(AND(ISNA(MATCH($D15,'随時②-2'!$D$4:$D$18,0)),ISNA(MATCH($D15,'随時③-2'!$D$4:$D$18,0))),0,1)</f>
        <v>0</v>
      </c>
      <c r="S15" s="63">
        <f t="shared" si="0"/>
      </c>
      <c r="T15" s="63">
        <f t="shared" si="1"/>
      </c>
      <c r="U15" s="5">
        <f t="shared" si="2"/>
        <v>9</v>
      </c>
    </row>
    <row r="16" spans="1:21" ht="30" customHeight="1">
      <c r="A16" s="370">
        <f>'1-2'!A16</f>
        <v>0</v>
      </c>
      <c r="B16" s="371" t="str">
        <f>'1-2'!B16</f>
        <v>2-(1)-ア</v>
      </c>
      <c r="C16" s="372" t="str">
        <f>'1-2'!C16</f>
        <v>キャリア教育の推進</v>
      </c>
      <c r="D16" s="254">
        <v>13</v>
      </c>
      <c r="E16" s="314" t="str">
        <f>'2-2'!E16</f>
        <v>報償費</v>
      </c>
      <c r="F16" s="315" t="str">
        <f>'2-2'!F16</f>
        <v>キャリアカウンセラー謝礼</v>
      </c>
      <c r="G16" s="224">
        <f>'2-2'!G16</f>
        <v>15000</v>
      </c>
      <c r="H16" s="316">
        <f>'2-2'!H16</f>
        <v>8</v>
      </c>
      <c r="I16" s="316">
        <f>'2-2'!I16</f>
        <v>1</v>
      </c>
      <c r="J16" s="373">
        <f>'2-2'!J16</f>
        <v>120000</v>
      </c>
      <c r="K16" s="374" t="str">
        <f>'2-2'!K16</f>
        <v>キャリアカウンセラー謝礼</v>
      </c>
      <c r="L16" s="224">
        <f>'2-2'!L16</f>
        <v>15000</v>
      </c>
      <c r="M16" s="316">
        <f>'2-2'!M16</f>
        <v>8</v>
      </c>
      <c r="N16" s="316">
        <f>'2-2'!N16</f>
        <v>0</v>
      </c>
      <c r="O16" s="342">
        <f t="shared" si="3"/>
        <v>0</v>
      </c>
      <c r="P16" s="375">
        <f>'2-2'!P16</f>
        <v>0</v>
      </c>
      <c r="Q16" s="376">
        <f>'2-2'!Q16</f>
        <v>0</v>
      </c>
      <c r="R16" s="25">
        <f>IF(AND(ISNA(MATCH($D16,'随時②-2'!$D$4:$D$18,0)),ISNA(MATCH($D16,'随時③-2'!$D$4:$D$18,0))),0,1)</f>
        <v>0</v>
      </c>
      <c r="S16" s="63">
        <f t="shared" si="0"/>
      </c>
      <c r="T16" s="63">
        <f t="shared" si="1"/>
      </c>
      <c r="U16" s="5">
        <f t="shared" si="2"/>
        <v>1</v>
      </c>
    </row>
    <row r="17" spans="1:21" ht="30" customHeight="1">
      <c r="A17" s="370">
        <f>'1-2'!A17</f>
        <v>0</v>
      </c>
      <c r="B17" s="371" t="str">
        <f>'1-2'!B17</f>
        <v>2-(2)-ア</v>
      </c>
      <c r="C17" s="372" t="str">
        <f>'1-2'!C17</f>
        <v>生徒の多角的な支援</v>
      </c>
      <c r="D17" s="254">
        <v>14</v>
      </c>
      <c r="E17" s="314" t="str">
        <f>'2-2'!E17</f>
        <v>報償費</v>
      </c>
      <c r="F17" s="315" t="str">
        <f>'2-2'!F17</f>
        <v>ソーシャルワーカー謝礼</v>
      </c>
      <c r="G17" s="224">
        <f>'2-2'!G17</f>
        <v>22200</v>
      </c>
      <c r="H17" s="316">
        <f>'2-2'!H17</f>
        <v>10</v>
      </c>
      <c r="I17" s="316">
        <f>'2-2'!I17</f>
        <v>1</v>
      </c>
      <c r="J17" s="373">
        <f>'2-2'!J17</f>
        <v>222000</v>
      </c>
      <c r="K17" s="374" t="str">
        <f>'2-2'!K17</f>
        <v>ソーシャルワーカー謝礼</v>
      </c>
      <c r="L17" s="224">
        <f>'2-2'!L17</f>
        <v>22200</v>
      </c>
      <c r="M17" s="316">
        <f>'2-2'!M17</f>
        <v>10</v>
      </c>
      <c r="N17" s="316">
        <f>'2-2'!N17</f>
        <v>0</v>
      </c>
      <c r="O17" s="342">
        <f t="shared" si="3"/>
        <v>0</v>
      </c>
      <c r="P17" s="375">
        <f>'2-2'!P17</f>
        <v>0</v>
      </c>
      <c r="Q17" s="376">
        <f>'2-2'!Q17</f>
        <v>0</v>
      </c>
      <c r="R17" s="25">
        <f>IF(AND(ISNA(MATCH($D17,'随時②-2'!$D$4:$D$18,0)),ISNA(MATCH($D17,'随時③-2'!$D$4:$D$18,0))),0,1)</f>
        <v>0</v>
      </c>
      <c r="S17" s="63">
        <f t="shared" si="0"/>
      </c>
      <c r="T17" s="63">
        <f t="shared" si="1"/>
      </c>
      <c r="U17" s="5">
        <f t="shared" si="2"/>
        <v>1</v>
      </c>
    </row>
    <row r="18" spans="1:21" ht="30" customHeight="1">
      <c r="A18" s="370">
        <f>'1-2'!A18</f>
        <v>0</v>
      </c>
      <c r="B18" s="371" t="str">
        <f>'1-2'!B18</f>
        <v>2-(2)-ウ</v>
      </c>
      <c r="C18" s="372" t="str">
        <f>'1-2'!C18</f>
        <v>人権教育の推進</v>
      </c>
      <c r="D18" s="254">
        <v>15</v>
      </c>
      <c r="E18" s="314" t="str">
        <f>'2-2'!E18</f>
        <v>消耗需用費</v>
      </c>
      <c r="F18" s="315" t="str">
        <f>'2-2'!F18</f>
        <v>府立人権教育夏季講習会資料代</v>
      </c>
      <c r="G18" s="224">
        <f>'2-2'!G18</f>
        <v>2000</v>
      </c>
      <c r="H18" s="316">
        <f>'2-2'!H18</f>
        <v>8</v>
      </c>
      <c r="I18" s="316">
        <f>'2-2'!I18</f>
        <v>1</v>
      </c>
      <c r="J18" s="373">
        <f>'2-2'!J18</f>
        <v>16000</v>
      </c>
      <c r="K18" s="374" t="str">
        <f>'2-2'!K18</f>
        <v>府立人権教育夏季講習会資料代</v>
      </c>
      <c r="L18" s="224">
        <f>'2-2'!L18</f>
        <v>2000</v>
      </c>
      <c r="M18" s="316">
        <f>'2-2'!M18</f>
        <v>3</v>
      </c>
      <c r="N18" s="316">
        <f>'2-2'!N18</f>
        <v>1</v>
      </c>
      <c r="O18" s="342">
        <f t="shared" si="3"/>
        <v>6000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0</v>
      </c>
      <c r="B19" s="371" t="str">
        <f>'1-2'!B19</f>
        <v>2-(2)-ウ</v>
      </c>
      <c r="C19" s="372" t="str">
        <f>'1-2'!C19</f>
        <v>人権教育の推進</v>
      </c>
      <c r="D19" s="254">
        <v>16</v>
      </c>
      <c r="E19" s="314" t="str">
        <f>'2-2'!E19</f>
        <v>消耗需用費</v>
      </c>
      <c r="F19" s="315" t="str">
        <f>'2-2'!F19</f>
        <v>府立外教研究集会資料代</v>
      </c>
      <c r="G19" s="224">
        <f>'2-2'!G19</f>
        <v>1000</v>
      </c>
      <c r="H19" s="316">
        <f>'2-2'!H19</f>
        <v>2</v>
      </c>
      <c r="I19" s="316">
        <f>'2-2'!I19</f>
        <v>1</v>
      </c>
      <c r="J19" s="373">
        <f>'2-2'!J19</f>
        <v>2000</v>
      </c>
      <c r="K19" s="374" t="str">
        <f>'2-2'!K19</f>
        <v>府立外教研究集会資料代</v>
      </c>
      <c r="L19" s="224">
        <f>'2-2'!L19</f>
        <v>1000</v>
      </c>
      <c r="M19" s="316">
        <f>'2-2'!M19</f>
        <v>2</v>
      </c>
      <c r="N19" s="316">
        <f>'2-2'!N19</f>
        <v>0</v>
      </c>
      <c r="O19" s="342">
        <f t="shared" si="3"/>
        <v>0</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0</v>
      </c>
      <c r="B20" s="371" t="str">
        <f>'1-2'!B20</f>
        <v>2-(2)-ウ</v>
      </c>
      <c r="C20" s="372" t="str">
        <f>'1-2'!C20</f>
        <v>人権教育の推進</v>
      </c>
      <c r="D20" s="254">
        <v>17</v>
      </c>
      <c r="E20" s="314" t="str">
        <f>'2-2'!E20</f>
        <v>報償費</v>
      </c>
      <c r="F20" s="315" t="str">
        <f>'2-2'!F20</f>
        <v>職員研修（人権）講師謝礼</v>
      </c>
      <c r="G20" s="224">
        <f>'2-2'!G20</f>
        <v>50000</v>
      </c>
      <c r="H20" s="316">
        <f>'2-2'!H20</f>
        <v>1</v>
      </c>
      <c r="I20" s="316">
        <f>'2-2'!I20</f>
        <v>1</v>
      </c>
      <c r="J20" s="373">
        <f>'2-2'!J20</f>
        <v>50000</v>
      </c>
      <c r="K20" s="374" t="str">
        <f>'2-2'!K20</f>
        <v>職員研修（人権）講師謝礼</v>
      </c>
      <c r="L20" s="224">
        <f>'2-2'!L20</f>
        <v>20000</v>
      </c>
      <c r="M20" s="316">
        <f>'2-2'!M20</f>
        <v>1</v>
      </c>
      <c r="N20" s="316">
        <f>'2-2'!N20</f>
        <v>1</v>
      </c>
      <c r="O20" s="342">
        <f t="shared" si="3"/>
        <v>20000</v>
      </c>
      <c r="P20" s="375">
        <f>'2-2'!P20</f>
        <v>0</v>
      </c>
      <c r="Q20" s="376">
        <f>'2-2'!Q20</f>
        <v>0</v>
      </c>
      <c r="R20" s="25">
        <f>IF(AND(ISNA(MATCH($D20,'随時②-2'!$D$4:$D$18,0)),ISNA(MATCH($D20,'随時③-2'!$D$4:$D$18,0))),0,1)</f>
        <v>0</v>
      </c>
      <c r="S20" s="63">
        <f t="shared" si="0"/>
      </c>
      <c r="T20" s="63">
        <f t="shared" si="1"/>
      </c>
      <c r="U20" s="5">
        <f t="shared" si="2"/>
        <v>1</v>
      </c>
    </row>
    <row r="21" spans="1:21" ht="30" customHeight="1">
      <c r="A21" s="370">
        <f>'1-2'!A21</f>
        <v>0</v>
      </c>
      <c r="B21" s="371" t="str">
        <f>'1-2'!B21</f>
        <v>2-(2)-ウ</v>
      </c>
      <c r="C21" s="372" t="str">
        <f>'1-2'!C21</f>
        <v>人権教育の推進</v>
      </c>
      <c r="D21" s="254">
        <v>18</v>
      </c>
      <c r="E21" s="314" t="str">
        <f>'2-2'!E21</f>
        <v>報償費</v>
      </c>
      <c r="F21" s="315" t="str">
        <f>'2-2'!F21</f>
        <v>職員研修講師謝礼</v>
      </c>
      <c r="G21" s="224">
        <f>'2-2'!G21</f>
        <v>50000</v>
      </c>
      <c r="H21" s="316">
        <f>'2-2'!H21</f>
        <v>1</v>
      </c>
      <c r="I21" s="316">
        <f>'2-2'!I21</f>
        <v>1</v>
      </c>
      <c r="J21" s="373">
        <f>'2-2'!J21</f>
        <v>50000</v>
      </c>
      <c r="K21" s="374" t="str">
        <f>'2-2'!K21</f>
        <v>職員研修講師謝礼</v>
      </c>
      <c r="L21" s="224">
        <f>'2-2'!L21</f>
        <v>50000</v>
      </c>
      <c r="M21" s="316">
        <f>'2-2'!M21</f>
        <v>1</v>
      </c>
      <c r="N21" s="316">
        <f>'2-2'!N21</f>
        <v>0</v>
      </c>
      <c r="O21" s="342">
        <f t="shared" si="3"/>
        <v>0</v>
      </c>
      <c r="P21" s="375">
        <f>'2-2'!P21</f>
        <v>0</v>
      </c>
      <c r="Q21" s="376">
        <f>'2-2'!Q21</f>
        <v>0</v>
      </c>
      <c r="R21" s="25">
        <f>IF(AND(ISNA(MATCH($D21,'随時②-2'!$D$4:$D$18,0)),ISNA(MATCH($D21,'随時③-2'!$D$4:$D$18,0))),0,1)</f>
        <v>0</v>
      </c>
      <c r="S21" s="63">
        <f t="shared" si="0"/>
      </c>
      <c r="T21" s="63">
        <f t="shared" si="1"/>
      </c>
      <c r="U21" s="5">
        <f t="shared" si="2"/>
        <v>1</v>
      </c>
    </row>
    <row r="22" spans="1:21" ht="30" customHeight="1">
      <c r="A22" s="370">
        <f>'1-2'!A22</f>
        <v>0</v>
      </c>
      <c r="B22" s="371" t="str">
        <f>'1-2'!B22</f>
        <v>2-(2)-ウ</v>
      </c>
      <c r="C22" s="372" t="str">
        <f>'1-2'!C22</f>
        <v>人権教育の推進</v>
      </c>
      <c r="D22" s="254">
        <v>19</v>
      </c>
      <c r="E22" s="314" t="str">
        <f>'2-2'!E22</f>
        <v>旅費</v>
      </c>
      <c r="F22" s="315" t="str">
        <f>'2-2'!F22</f>
        <v>職員研修講師交通費</v>
      </c>
      <c r="G22" s="224">
        <f>'2-2'!G22</f>
        <v>2000</v>
      </c>
      <c r="H22" s="316">
        <f>'2-2'!H22</f>
        <v>1</v>
      </c>
      <c r="I22" s="316">
        <f>'2-2'!I22</f>
        <v>1</v>
      </c>
      <c r="J22" s="373">
        <f>'2-2'!J22</f>
        <v>2000</v>
      </c>
      <c r="K22" s="374" t="str">
        <f>'2-2'!K22</f>
        <v>職員研修講師交通費</v>
      </c>
      <c r="L22" s="224">
        <f>'2-2'!L22</f>
        <v>2000</v>
      </c>
      <c r="M22" s="316">
        <f>'2-2'!M22</f>
        <v>1</v>
      </c>
      <c r="N22" s="316">
        <f>'2-2'!N22</f>
        <v>0</v>
      </c>
      <c r="O22" s="342">
        <f t="shared" si="3"/>
        <v>0</v>
      </c>
      <c r="P22" s="375">
        <f>'2-2'!P22</f>
        <v>0</v>
      </c>
      <c r="Q22" s="376">
        <f>'2-2'!Q22</f>
        <v>0</v>
      </c>
      <c r="R22" s="25">
        <f>IF(AND(ISNA(MATCH($D22,'随時②-2'!$D$4:$D$18,0)),ISNA(MATCH($D22,'随時③-2'!$D$4:$D$18,0))),0,1)</f>
        <v>0</v>
      </c>
      <c r="S22" s="63">
        <f t="shared" si="0"/>
      </c>
      <c r="T22" s="63">
        <f t="shared" si="1"/>
      </c>
      <c r="U22" s="5">
        <f t="shared" si="2"/>
        <v>2</v>
      </c>
    </row>
    <row r="23" spans="1:21" ht="30" customHeight="1">
      <c r="A23" s="370">
        <f>'1-2'!A23</f>
        <v>0</v>
      </c>
      <c r="B23" s="371" t="str">
        <f>'1-2'!B23</f>
        <v>3-(1)-ウ</v>
      </c>
      <c r="C23" s="372" t="str">
        <f>'1-2'!C23</f>
        <v>情報発信</v>
      </c>
      <c r="D23" s="254">
        <v>20</v>
      </c>
      <c r="E23" s="314" t="str">
        <f>'2-2'!E23</f>
        <v>消耗需用費</v>
      </c>
      <c r="F23" s="315" t="str">
        <f>'2-2'!F23</f>
        <v>広報関係（学校案内パンフレット）</v>
      </c>
      <c r="G23" s="224">
        <f>'2-2'!G23</f>
        <v>97500</v>
      </c>
      <c r="H23" s="316">
        <f>'2-2'!H23</f>
        <v>1</v>
      </c>
      <c r="I23" s="316">
        <f>'2-2'!I23</f>
        <v>1</v>
      </c>
      <c r="J23" s="373">
        <f>'2-2'!J23</f>
        <v>97500</v>
      </c>
      <c r="K23" s="374" t="str">
        <f>'2-2'!K23</f>
        <v>広報関係（学校案内パンフレット）</v>
      </c>
      <c r="L23" s="224">
        <f>'2-2'!L23</f>
        <v>6696</v>
      </c>
      <c r="M23" s="316">
        <f>'2-2'!M23</f>
        <v>1</v>
      </c>
      <c r="N23" s="316">
        <f>'2-2'!N23</f>
        <v>1</v>
      </c>
      <c r="O23" s="342">
        <f t="shared" si="3"/>
        <v>6696</v>
      </c>
      <c r="P23" s="375">
        <f>'2-2'!P23</f>
        <v>0</v>
      </c>
      <c r="Q23" s="376">
        <f>'2-2'!Q23</f>
        <v>0</v>
      </c>
      <c r="R23" s="25">
        <f>IF(AND(ISNA(MATCH($D23,'随時②-2'!$D$4:$D$18,0)),ISNA(MATCH($D23,'随時③-2'!$D$4:$D$18,0))),0,1)</f>
        <v>0</v>
      </c>
      <c r="S23" s="63">
        <f t="shared" si="0"/>
      </c>
      <c r="T23" s="63">
        <f t="shared" si="1"/>
      </c>
      <c r="U23" s="5">
        <f t="shared" si="2"/>
        <v>7</v>
      </c>
    </row>
    <row r="24" spans="1:21" ht="30" customHeight="1">
      <c r="A24" s="370">
        <f>'1-2'!A24</f>
        <v>0</v>
      </c>
      <c r="B24" s="371" t="str">
        <f>'1-2'!B24</f>
        <v>3-(1)-ウ</v>
      </c>
      <c r="C24" s="372" t="str">
        <f>'1-2'!C24</f>
        <v>情報発信</v>
      </c>
      <c r="D24" s="254">
        <v>21</v>
      </c>
      <c r="E24" s="314" t="str">
        <f>'2-2'!E24</f>
        <v>消耗需用費</v>
      </c>
      <c r="F24" s="315" t="str">
        <f>'2-2'!F24</f>
        <v>広報関係（記念品）</v>
      </c>
      <c r="G24" s="224">
        <f>'2-2'!G24</f>
        <v>50000</v>
      </c>
      <c r="H24" s="316">
        <f>'2-2'!H24</f>
        <v>1</v>
      </c>
      <c r="I24" s="316">
        <f>'2-2'!I24</f>
        <v>1</v>
      </c>
      <c r="J24" s="373">
        <f>'2-2'!J24</f>
        <v>50000</v>
      </c>
      <c r="K24" s="374" t="str">
        <f>'2-2'!K24</f>
        <v>広報関係（記念品）</v>
      </c>
      <c r="L24" s="224">
        <f>'2-2'!L24</f>
        <v>50000</v>
      </c>
      <c r="M24" s="316">
        <f>'2-2'!M24</f>
        <v>1</v>
      </c>
      <c r="N24" s="316">
        <f>'2-2'!N24</f>
        <v>0</v>
      </c>
      <c r="O24" s="342">
        <f t="shared" si="3"/>
        <v>0</v>
      </c>
      <c r="P24" s="375">
        <f>'2-2'!P24</f>
        <v>0</v>
      </c>
      <c r="Q24" s="376">
        <f>'2-2'!Q24</f>
        <v>0</v>
      </c>
      <c r="R24" s="25">
        <f>IF(AND(ISNA(MATCH($D24,'随時②-2'!$D$4:$D$18,0)),ISNA(MATCH($D24,'随時③-2'!$D$4:$D$18,0))),0,1)</f>
        <v>0</v>
      </c>
      <c r="S24" s="63">
        <f t="shared" si="0"/>
      </c>
      <c r="T24" s="63">
        <f t="shared" si="1"/>
      </c>
      <c r="U24" s="5">
        <f t="shared" si="2"/>
        <v>7</v>
      </c>
    </row>
    <row r="25" spans="1:21" ht="30" customHeight="1">
      <c r="A25" s="370">
        <f>'1-2'!A25</f>
        <v>0</v>
      </c>
      <c r="B25" s="371" t="str">
        <f>'1-2'!B25</f>
        <v>3-(1)-ウ</v>
      </c>
      <c r="C25" s="372" t="str">
        <f>'1-2'!C25</f>
        <v>情報発信</v>
      </c>
      <c r="D25" s="254">
        <v>22</v>
      </c>
      <c r="E25" s="314" t="str">
        <f>'2-2'!E25</f>
        <v>消耗需用費</v>
      </c>
      <c r="F25" s="315" t="str">
        <f>'2-2'!F25</f>
        <v>体験入学用材料費</v>
      </c>
      <c r="G25" s="224">
        <f>'2-2'!G25</f>
        <v>90000</v>
      </c>
      <c r="H25" s="316">
        <f>'2-2'!H25</f>
        <v>1</v>
      </c>
      <c r="I25" s="316">
        <f>'2-2'!I25</f>
        <v>1</v>
      </c>
      <c r="J25" s="373">
        <f>'2-2'!J25</f>
        <v>90000</v>
      </c>
      <c r="K25" s="374" t="str">
        <f>'2-2'!K25</f>
        <v>体験入学用材料費</v>
      </c>
      <c r="L25" s="224">
        <f>'2-2'!L25</f>
        <v>90000</v>
      </c>
      <c r="M25" s="316">
        <f>'2-2'!M25</f>
        <v>1</v>
      </c>
      <c r="N25" s="316">
        <f>'2-2'!N25</f>
        <v>0</v>
      </c>
      <c r="O25" s="342">
        <f t="shared" si="3"/>
        <v>0</v>
      </c>
      <c r="P25" s="375">
        <f>'2-2'!P25</f>
        <v>0</v>
      </c>
      <c r="Q25" s="376">
        <f>'2-2'!Q25</f>
        <v>0</v>
      </c>
      <c r="R25" s="25">
        <f>IF(AND(ISNA(MATCH($D25,'随時②-2'!$D$4:$D$18,0)),ISNA(MATCH($D25,'随時③-2'!$D$4:$D$18,0))),0,1)</f>
        <v>0</v>
      </c>
      <c r="S25" s="63">
        <f t="shared" si="0"/>
      </c>
      <c r="T25" s="63">
        <f t="shared" si="1"/>
      </c>
      <c r="U25" s="5">
        <f t="shared" si="2"/>
        <v>7</v>
      </c>
    </row>
    <row r="26" spans="1:21" ht="30" customHeight="1">
      <c r="A26" s="370">
        <f>'1-2'!A26</f>
        <v>0</v>
      </c>
      <c r="B26" s="371" t="str">
        <f>'1-2'!B26</f>
        <v>3-(1)-ウ</v>
      </c>
      <c r="C26" s="372" t="str">
        <f>'1-2'!C26</f>
        <v>情報発信</v>
      </c>
      <c r="D26" s="254">
        <v>23</v>
      </c>
      <c r="E26" s="314" t="str">
        <f>'2-2'!E26</f>
        <v>役務費</v>
      </c>
      <c r="F26" s="315" t="str">
        <f>'2-2'!F26</f>
        <v>体験入学保険料</v>
      </c>
      <c r="G26" s="224">
        <f>'2-2'!G26</f>
        <v>5000</v>
      </c>
      <c r="H26" s="316">
        <f>'2-2'!H26</f>
        <v>1</v>
      </c>
      <c r="I26" s="316">
        <f>'2-2'!I26</f>
        <v>1</v>
      </c>
      <c r="J26" s="373">
        <f>'2-2'!J26</f>
        <v>5000</v>
      </c>
      <c r="K26" s="374" t="str">
        <f>'2-2'!K26</f>
        <v>体験入学保険料</v>
      </c>
      <c r="L26" s="224">
        <f>'2-2'!L26</f>
        <v>5000</v>
      </c>
      <c r="M26" s="316">
        <f>'2-2'!M26</f>
        <v>1</v>
      </c>
      <c r="N26" s="316">
        <f>'2-2'!N26</f>
        <v>0</v>
      </c>
      <c r="O26" s="342">
        <f t="shared" si="3"/>
        <v>0</v>
      </c>
      <c r="P26" s="375">
        <f>'2-2'!P26</f>
        <v>0</v>
      </c>
      <c r="Q26" s="376">
        <f>'2-2'!Q26</f>
        <v>0</v>
      </c>
      <c r="R26" s="25">
        <f>IF(AND(ISNA(MATCH($D26,'随時②-2'!$D$4:$D$18,0)),ISNA(MATCH($D26,'随時③-2'!$D$4:$D$18,0))),0,1)</f>
        <v>0</v>
      </c>
      <c r="S26" s="63">
        <f t="shared" si="0"/>
      </c>
      <c r="T26" s="63">
        <f t="shared" si="1"/>
      </c>
      <c r="U26" s="5">
        <f t="shared" si="2"/>
        <v>5</v>
      </c>
    </row>
    <row r="27" spans="1:21" ht="30" customHeight="1">
      <c r="A27" s="370">
        <f>'1-2'!A27</f>
        <v>0</v>
      </c>
      <c r="B27" s="371" t="str">
        <f>'1-2'!B27</f>
        <v>3-(1)-ウ</v>
      </c>
      <c r="C27" s="372" t="str">
        <f>'1-2'!C27</f>
        <v>情報発信</v>
      </c>
      <c r="D27" s="254">
        <v>24</v>
      </c>
      <c r="E27" s="314" t="str">
        <f>'2-2'!E27</f>
        <v>役務費</v>
      </c>
      <c r="F27" s="315" t="str">
        <f>'2-2'!F27</f>
        <v>広報通信費（郵券代８２円・９２円・１４０円）</v>
      </c>
      <c r="G27" s="224">
        <f>'2-2'!G27</f>
        <v>41840</v>
      </c>
      <c r="H27" s="316">
        <f>'2-2'!H27</f>
        <v>1</v>
      </c>
      <c r="I27" s="316">
        <f>'2-2'!I27</f>
        <v>1</v>
      </c>
      <c r="J27" s="373">
        <f>'2-2'!J27</f>
        <v>41840</v>
      </c>
      <c r="K27" s="374" t="str">
        <f>'2-2'!K27</f>
        <v>広報通信費（郵券代８２円・９２円・１４０円）</v>
      </c>
      <c r="L27" s="224">
        <f>'2-2'!L27</f>
        <v>9694</v>
      </c>
      <c r="M27" s="316">
        <f>'2-2'!M27</f>
        <v>1</v>
      </c>
      <c r="N27" s="316">
        <f>'2-2'!N27</f>
        <v>1</v>
      </c>
      <c r="O27" s="342">
        <f t="shared" si="3"/>
        <v>9694</v>
      </c>
      <c r="P27" s="375">
        <f>'2-2'!P27</f>
        <v>0</v>
      </c>
      <c r="Q27" s="376">
        <f>'2-2'!Q27</f>
        <v>0</v>
      </c>
      <c r="R27" s="25">
        <f>IF(AND(ISNA(MATCH($D27,'随時②-2'!$D$4:$D$18,0)),ISNA(MATCH($D27,'随時③-2'!$D$4:$D$18,0))),0,1)</f>
        <v>0</v>
      </c>
      <c r="S27" s="63">
        <f t="shared" si="0"/>
      </c>
      <c r="T27" s="63">
        <f t="shared" si="1"/>
      </c>
      <c r="U27" s="5">
        <f t="shared" si="2"/>
        <v>5</v>
      </c>
    </row>
    <row r="28" spans="1:21" ht="30" customHeight="1">
      <c r="A28" s="370">
        <f>'1-2'!A28</f>
        <v>0</v>
      </c>
      <c r="B28" s="371" t="str">
        <f>'1-2'!B28</f>
        <v>3-(1)-ウ</v>
      </c>
      <c r="C28" s="372" t="str">
        <f>'1-2'!C28</f>
        <v>情報発信</v>
      </c>
      <c r="D28" s="254">
        <v>25</v>
      </c>
      <c r="E28" s="314" t="str">
        <f>'2-2'!E28</f>
        <v>使用料及び賃借料</v>
      </c>
      <c r="F28" s="315" t="str">
        <f>'2-2'!F28</f>
        <v>出前授業タクシー代（実習機材運搬）</v>
      </c>
      <c r="G28" s="224">
        <f>'2-2'!G28</f>
        <v>4000</v>
      </c>
      <c r="H28" s="316">
        <f>'2-2'!H28</f>
        <v>1</v>
      </c>
      <c r="I28" s="316">
        <f>'2-2'!I28</f>
        <v>10</v>
      </c>
      <c r="J28" s="373">
        <f>'2-2'!J28</f>
        <v>40000</v>
      </c>
      <c r="K28" s="374" t="str">
        <f>'2-2'!K28</f>
        <v>出前授業タクシー代（実習機材運搬）</v>
      </c>
      <c r="L28" s="224">
        <f>'2-2'!L28</f>
        <v>15520</v>
      </c>
      <c r="M28" s="316">
        <f>'2-2'!M28</f>
        <v>1</v>
      </c>
      <c r="N28" s="316">
        <f>'2-2'!N28</f>
        <v>1</v>
      </c>
      <c r="O28" s="342">
        <f t="shared" si="3"/>
        <v>15520</v>
      </c>
      <c r="P28" s="375">
        <f>'2-2'!P28</f>
        <v>0</v>
      </c>
      <c r="Q28" s="376">
        <f>'2-2'!Q28</f>
        <v>0</v>
      </c>
      <c r="R28" s="25">
        <f>IF(AND(ISNA(MATCH($D28,'随時②-2'!$D$4:$D$18,0)),ISNA(MATCH($D28,'随時③-2'!$D$4:$D$18,0))),0,1)</f>
        <v>0</v>
      </c>
      <c r="S28" s="63">
        <f t="shared" si="0"/>
      </c>
      <c r="T28" s="63">
        <f t="shared" si="1"/>
      </c>
      <c r="U28" s="5">
        <f t="shared" si="2"/>
        <v>7</v>
      </c>
    </row>
    <row r="29" spans="1:21" ht="30" customHeight="1">
      <c r="A29" s="370">
        <f>'1-2'!A29</f>
        <v>0</v>
      </c>
      <c r="B29" s="371" t="str">
        <f>'1-2'!B29</f>
        <v>3-4-(2)ｲ</v>
      </c>
      <c r="C29" s="372" t="str">
        <f>'1-2'!C29</f>
        <v>教職員の資質向上</v>
      </c>
      <c r="D29" s="254">
        <v>26</v>
      </c>
      <c r="E29" s="314" t="str">
        <f>'2-2'!E29</f>
        <v>旅費</v>
      </c>
      <c r="F29" s="315" t="str">
        <f>'2-2'!F29</f>
        <v>全国定時制通信制高等学校長会総会　旅費</v>
      </c>
      <c r="G29" s="224">
        <f>'2-2'!G29</f>
        <v>38000</v>
      </c>
      <c r="H29" s="316">
        <f>'2-2'!H29</f>
        <v>1</v>
      </c>
      <c r="I29" s="316">
        <f>'2-2'!I29</f>
        <v>1</v>
      </c>
      <c r="J29" s="373">
        <f>'2-2'!J29</f>
        <v>38000</v>
      </c>
      <c r="K29" s="374" t="str">
        <f>'2-2'!K29</f>
        <v>全国定時制通信制高等学校長会総会　旅費</v>
      </c>
      <c r="L29" s="224">
        <f>'2-2'!L29</f>
        <v>37640</v>
      </c>
      <c r="M29" s="316">
        <f>'2-2'!M29</f>
        <v>1</v>
      </c>
      <c r="N29" s="316">
        <f>'2-2'!N29</f>
        <v>1</v>
      </c>
      <c r="O29" s="342">
        <f t="shared" si="3"/>
        <v>37640</v>
      </c>
      <c r="P29" s="375">
        <f>'2-2'!P29</f>
        <v>0</v>
      </c>
      <c r="Q29" s="376">
        <f>'2-2'!Q29</f>
        <v>0</v>
      </c>
      <c r="R29" s="25">
        <f>IF(AND(ISNA(MATCH($D29,'随時②-2'!$D$4:$D$18,0)),ISNA(MATCH($D29,'随時③-2'!$D$4:$D$18,0))),0,1)</f>
        <v>0</v>
      </c>
      <c r="S29" s="63">
        <f t="shared" si="0"/>
      </c>
      <c r="T29" s="63">
        <f t="shared" si="1"/>
      </c>
      <c r="U29" s="5">
        <f t="shared" si="2"/>
        <v>2</v>
      </c>
    </row>
    <row r="30" spans="1:21" ht="30" customHeight="1">
      <c r="A30" s="370">
        <f>'1-2'!A30</f>
        <v>0</v>
      </c>
      <c r="B30" s="371" t="str">
        <f>'1-2'!B30</f>
        <v>3-4-(2)ｲ</v>
      </c>
      <c r="C30" s="372" t="str">
        <f>'1-2'!C30</f>
        <v>教職員の資質向上</v>
      </c>
      <c r="D30" s="254">
        <v>27</v>
      </c>
      <c r="E30" s="314" t="str">
        <f>'2-2'!E30</f>
        <v>負担金、補助及び交付金</v>
      </c>
      <c r="F30" s="315" t="str">
        <f>'2-2'!F30</f>
        <v>全国定時制通信制高等学校長会総会　参加費</v>
      </c>
      <c r="G30" s="224">
        <f>'2-2'!G30</f>
        <v>1000</v>
      </c>
      <c r="H30" s="316">
        <f>'2-2'!H30</f>
        <v>1</v>
      </c>
      <c r="I30" s="316">
        <f>'2-2'!I30</f>
        <v>1</v>
      </c>
      <c r="J30" s="373">
        <f>'2-2'!J30</f>
        <v>1000</v>
      </c>
      <c r="K30" s="374" t="str">
        <f>'2-2'!K30</f>
        <v>全国定時制通信制高等学校長会総会　参加費</v>
      </c>
      <c r="L30" s="224">
        <f>'2-2'!L30</f>
        <v>1000</v>
      </c>
      <c r="M30" s="316">
        <f>'2-2'!M30</f>
        <v>1</v>
      </c>
      <c r="N30" s="316">
        <f>'2-2'!N30</f>
        <v>1</v>
      </c>
      <c r="O30" s="342">
        <f t="shared" si="3"/>
        <v>1000</v>
      </c>
      <c r="P30" s="375">
        <f>'2-2'!P30</f>
        <v>0</v>
      </c>
      <c r="Q30" s="376">
        <f>'2-2'!Q30</f>
        <v>0</v>
      </c>
      <c r="R30" s="25">
        <f>IF(AND(ISNA(MATCH($D30,'随時②-2'!$D$4:$D$18,0)),ISNA(MATCH($D30,'随時③-2'!$D$4:$D$18,0))),0,1)</f>
        <v>0</v>
      </c>
      <c r="S30" s="63">
        <f t="shared" si="0"/>
      </c>
      <c r="T30" s="63">
        <f t="shared" si="1"/>
      </c>
      <c r="U30" s="5">
        <f t="shared" si="2"/>
        <v>9</v>
      </c>
    </row>
    <row r="31" spans="1:21" ht="30" customHeight="1">
      <c r="A31" s="370">
        <f>'1-2'!A31</f>
        <v>0</v>
      </c>
      <c r="B31" s="371" t="str">
        <f>'1-2'!B31</f>
        <v>3-4-(2)ｲ</v>
      </c>
      <c r="C31" s="372" t="str">
        <f>'1-2'!C31</f>
        <v>教職員の資質向上</v>
      </c>
      <c r="D31" s="254">
        <v>28</v>
      </c>
      <c r="E31" s="314" t="str">
        <f>'2-2'!E31</f>
        <v>消耗需用費</v>
      </c>
      <c r="F31" s="315" t="str">
        <f>'2-2'!F31</f>
        <v>全国定時制通信制高等学校長会総会　資料代</v>
      </c>
      <c r="G31" s="224">
        <f>'2-2'!G31</f>
        <v>3000</v>
      </c>
      <c r="H31" s="316">
        <f>'2-2'!H31</f>
        <v>1</v>
      </c>
      <c r="I31" s="316">
        <f>'2-2'!I31</f>
        <v>1</v>
      </c>
      <c r="J31" s="373">
        <f>'2-2'!J31</f>
        <v>3000</v>
      </c>
      <c r="K31" s="374" t="str">
        <f>'2-2'!K31</f>
        <v>全国定時制通信制高等学校長会総会　資料代</v>
      </c>
      <c r="L31" s="224">
        <f>'2-2'!L31</f>
        <v>3000</v>
      </c>
      <c r="M31" s="316">
        <f>'2-2'!M31</f>
        <v>1</v>
      </c>
      <c r="N31" s="316">
        <f>'2-2'!N31</f>
        <v>1</v>
      </c>
      <c r="O31" s="342">
        <f t="shared" si="3"/>
        <v>3000</v>
      </c>
      <c r="P31" s="375">
        <f>'2-2'!P31</f>
        <v>0</v>
      </c>
      <c r="Q31" s="376">
        <f>'2-2'!Q31</f>
        <v>0</v>
      </c>
      <c r="R31" s="25">
        <f>IF(AND(ISNA(MATCH($D31,'随時②-2'!$D$4:$D$18,0)),ISNA(MATCH($D31,'随時③-2'!$D$4:$D$18,0))),0,1)</f>
        <v>0</v>
      </c>
      <c r="S31" s="63">
        <f t="shared" si="0"/>
      </c>
      <c r="T31" s="63">
        <f t="shared" si="1"/>
      </c>
      <c r="U31" s="5">
        <f t="shared" si="2"/>
        <v>7</v>
      </c>
    </row>
    <row r="32" spans="1:21" ht="30" customHeight="1">
      <c r="A32" s="370">
        <f>'1-2'!A32</f>
        <v>0</v>
      </c>
      <c r="B32" s="371" t="str">
        <f>'1-2'!B32</f>
        <v>3-4-(2)ｲ</v>
      </c>
      <c r="C32" s="372" t="str">
        <f>'1-2'!C32</f>
        <v>教職員の資質向上</v>
      </c>
      <c r="D32" s="254">
        <v>29</v>
      </c>
      <c r="E32" s="314" t="str">
        <f>'2-2'!E32</f>
        <v>負担金、補助及び交付金</v>
      </c>
      <c r="F32" s="315" t="str">
        <f>'2-2'!F32</f>
        <v>近畿定時制通信制高等学校長協会総会　参加費</v>
      </c>
      <c r="G32" s="224">
        <f>'2-2'!G32</f>
        <v>2000</v>
      </c>
      <c r="H32" s="316">
        <f>'2-2'!H32</f>
        <v>1</v>
      </c>
      <c r="I32" s="316">
        <f>'2-2'!I32</f>
        <v>1</v>
      </c>
      <c r="J32" s="373">
        <f>'2-2'!J32</f>
        <v>2000</v>
      </c>
      <c r="K32" s="374" t="str">
        <f>'2-2'!K32</f>
        <v>近畿定時制通信制高等学校長協会総会　参加費</v>
      </c>
      <c r="L32" s="224">
        <f>'2-2'!L32</f>
        <v>2000</v>
      </c>
      <c r="M32" s="316">
        <f>'2-2'!M32</f>
        <v>1</v>
      </c>
      <c r="N32" s="316">
        <f>'2-2'!N32</f>
        <v>0</v>
      </c>
      <c r="O32" s="342">
        <f t="shared" si="3"/>
        <v>0</v>
      </c>
      <c r="P32" s="375">
        <f>'2-2'!P32</f>
        <v>0</v>
      </c>
      <c r="Q32" s="376">
        <f>'2-2'!Q32</f>
        <v>0</v>
      </c>
      <c r="R32" s="25">
        <f>IF(AND(ISNA(MATCH($D32,'随時②-2'!$D$4:$D$18,0)),ISNA(MATCH($D32,'随時③-2'!$D$4:$D$18,0))),0,1)</f>
        <v>0</v>
      </c>
      <c r="S32" s="63">
        <f t="shared" si="0"/>
      </c>
      <c r="T32" s="63">
        <f t="shared" si="1"/>
      </c>
      <c r="U32" s="5">
        <f t="shared" si="2"/>
        <v>9</v>
      </c>
    </row>
    <row r="33" spans="1:21" ht="30" customHeight="1">
      <c r="A33" s="370">
        <f>'1-2'!A33</f>
        <v>0</v>
      </c>
      <c r="B33" s="371" t="str">
        <f>'1-2'!B33</f>
        <v>3-4-(2)ｲ</v>
      </c>
      <c r="C33" s="372" t="str">
        <f>'1-2'!C33</f>
        <v>教職員の資質向上</v>
      </c>
      <c r="D33" s="254">
        <v>30</v>
      </c>
      <c r="E33" s="314" t="str">
        <f>'2-2'!E33</f>
        <v>負担金、補助及び交付金</v>
      </c>
      <c r="F33" s="315" t="str">
        <f>'2-2'!F33</f>
        <v>近畿工業高等学校長協会総会　参加費</v>
      </c>
      <c r="G33" s="224">
        <f>'2-2'!G33</f>
        <v>3000</v>
      </c>
      <c r="H33" s="316">
        <f>'2-2'!H33</f>
        <v>1</v>
      </c>
      <c r="I33" s="316">
        <f>'2-2'!I33</f>
        <v>1</v>
      </c>
      <c r="J33" s="373">
        <f>'2-2'!J33</f>
        <v>3000</v>
      </c>
      <c r="K33" s="374" t="str">
        <f>'2-2'!K33</f>
        <v>近畿工業高等学校長協会総会　参加費</v>
      </c>
      <c r="L33" s="224">
        <f>'2-2'!L33</f>
        <v>3000</v>
      </c>
      <c r="M33" s="316">
        <f>'2-2'!M33</f>
        <v>1</v>
      </c>
      <c r="N33" s="316">
        <f>'2-2'!N33</f>
        <v>1</v>
      </c>
      <c r="O33" s="342">
        <f t="shared" si="3"/>
        <v>3000</v>
      </c>
      <c r="P33" s="375">
        <f>'2-2'!P33</f>
        <v>0</v>
      </c>
      <c r="Q33" s="376">
        <f>'2-2'!Q33</f>
        <v>0</v>
      </c>
      <c r="R33" s="25">
        <f>IF(AND(ISNA(MATCH($D33,'随時②-2'!$D$4:$D$18,0)),ISNA(MATCH($D33,'随時③-2'!$D$4:$D$18,0))),0,1)</f>
        <v>0</v>
      </c>
      <c r="S33" s="63">
        <f t="shared" si="0"/>
      </c>
      <c r="T33" s="63">
        <f t="shared" si="1"/>
      </c>
      <c r="U33" s="5">
        <f t="shared" si="2"/>
        <v>9</v>
      </c>
    </row>
    <row r="34" spans="1:21" ht="30" customHeight="1">
      <c r="A34" s="370">
        <f>'1-2'!A34</f>
        <v>0</v>
      </c>
      <c r="B34" s="371" t="str">
        <f>'1-2'!B34</f>
        <v>3-4-(2)ｲ</v>
      </c>
      <c r="C34" s="372" t="str">
        <f>'1-2'!C34</f>
        <v>教職員の資質向上</v>
      </c>
      <c r="D34" s="254">
        <v>31</v>
      </c>
      <c r="E34" s="314" t="str">
        <f>'2-2'!E34</f>
        <v>消耗需用費</v>
      </c>
      <c r="F34" s="315" t="str">
        <f>'2-2'!F34</f>
        <v>近畿工業高等学校長協会総会　資料代</v>
      </c>
      <c r="G34" s="224">
        <f>'2-2'!G34</f>
        <v>2000</v>
      </c>
      <c r="H34" s="316">
        <f>'2-2'!H34</f>
        <v>1</v>
      </c>
      <c r="I34" s="316">
        <f>'2-2'!I34</f>
        <v>1</v>
      </c>
      <c r="J34" s="373">
        <f>'2-2'!J34</f>
        <v>2000</v>
      </c>
      <c r="K34" s="374" t="str">
        <f>'2-2'!K34</f>
        <v>近畿工業高等学校長協会総会　資料代</v>
      </c>
      <c r="L34" s="224">
        <f>'2-2'!L34</f>
        <v>2000</v>
      </c>
      <c r="M34" s="316">
        <f>'2-2'!M34</f>
        <v>1</v>
      </c>
      <c r="N34" s="316">
        <f>'2-2'!N34</f>
        <v>1</v>
      </c>
      <c r="O34" s="342">
        <f t="shared" si="3"/>
        <v>2000</v>
      </c>
      <c r="P34" s="375">
        <f>'2-2'!P34</f>
        <v>0</v>
      </c>
      <c r="Q34" s="376">
        <f>'2-2'!Q34</f>
        <v>0</v>
      </c>
      <c r="R34" s="25">
        <f>IF(AND(ISNA(MATCH($D34,'随時②-2'!$D$4:$D$18,0)),ISNA(MATCH($D34,'随時③-2'!$D$4:$D$18,0))),0,1)</f>
        <v>0</v>
      </c>
      <c r="S34" s="63">
        <f t="shared" si="0"/>
      </c>
      <c r="T34" s="63">
        <f t="shared" si="1"/>
      </c>
      <c r="U34" s="5">
        <f t="shared" si="2"/>
        <v>7</v>
      </c>
    </row>
    <row r="35" spans="1:21" ht="30" customHeight="1">
      <c r="A35" s="370">
        <f>'1-2'!A35</f>
        <v>0</v>
      </c>
      <c r="B35" s="371" t="str">
        <f>'1-2'!B35</f>
        <v>3-2-(1)ｱ</v>
      </c>
      <c r="C35" s="372" t="str">
        <f>'1-2'!C35</f>
        <v>豊かな人間性の涵養</v>
      </c>
      <c r="D35" s="254">
        <v>32</v>
      </c>
      <c r="E35" s="314" t="str">
        <f>'2-2'!E35</f>
        <v>負担金、補助及び交付金</v>
      </c>
      <c r="F35" s="315" t="str">
        <f>'2-2'!F35</f>
        <v>大阪府産業教育フェア実行委員会学校負担金</v>
      </c>
      <c r="G35" s="224">
        <f>'2-2'!G35</f>
        <v>2400</v>
      </c>
      <c r="H35" s="316">
        <f>'2-2'!H35</f>
        <v>1</v>
      </c>
      <c r="I35" s="316">
        <f>'2-2'!I35</f>
        <v>1</v>
      </c>
      <c r="J35" s="373">
        <f>'2-2'!J35</f>
        <v>2400</v>
      </c>
      <c r="K35" s="374" t="str">
        <f>'2-2'!K35</f>
        <v>大阪府産業教育フェア実行委員会学校負担金</v>
      </c>
      <c r="L35" s="224">
        <f>'2-2'!L35</f>
        <v>2400</v>
      </c>
      <c r="M35" s="316">
        <f>'2-2'!M35</f>
        <v>1</v>
      </c>
      <c r="N35" s="316">
        <f>'2-2'!N35</f>
        <v>1</v>
      </c>
      <c r="O35" s="342">
        <f t="shared" si="3"/>
        <v>2400</v>
      </c>
      <c r="P35" s="375">
        <f>'2-2'!P35</f>
        <v>0</v>
      </c>
      <c r="Q35" s="376">
        <f>'2-2'!Q35</f>
        <v>0</v>
      </c>
      <c r="R35" s="25">
        <f>IF(AND(ISNA(MATCH($D35,'随時②-2'!$D$4:$D$18,0)),ISNA(MATCH($D35,'随時③-2'!$D$4:$D$18,0))),0,1)</f>
        <v>0</v>
      </c>
      <c r="S35" s="63">
        <f t="shared" si="0"/>
      </c>
      <c r="T35" s="63">
        <f t="shared" si="1"/>
      </c>
      <c r="U35" s="5">
        <f t="shared" si="2"/>
        <v>9</v>
      </c>
    </row>
    <row r="36" spans="1:21" ht="30" customHeight="1">
      <c r="A36" s="370">
        <f>'1-2'!A36</f>
        <v>0</v>
      </c>
      <c r="B36" s="371" t="str">
        <f>'1-2'!B36</f>
        <v>3-1-(1)ｲ</v>
      </c>
      <c r="C36" s="372" t="str">
        <f>'1-2'!C36</f>
        <v>基礎学力の向上</v>
      </c>
      <c r="D36" s="254">
        <v>33</v>
      </c>
      <c r="E36" s="314" t="str">
        <f>'2-2'!E36</f>
        <v>委託料</v>
      </c>
      <c r="F36" s="315" t="str">
        <f>'2-2'!F36</f>
        <v>授業アンケート</v>
      </c>
      <c r="G36" s="224">
        <f>'2-2'!G36</f>
        <v>15066</v>
      </c>
      <c r="H36" s="316">
        <f>'2-2'!H36</f>
        <v>1</v>
      </c>
      <c r="I36" s="316">
        <f>'2-2'!I36</f>
        <v>1</v>
      </c>
      <c r="J36" s="373">
        <f>'2-2'!J36</f>
        <v>15066</v>
      </c>
      <c r="K36" s="374" t="str">
        <f>'2-2'!K36</f>
        <v>授業アンケート</v>
      </c>
      <c r="L36" s="224">
        <f>'2-2'!L36</f>
        <v>15066</v>
      </c>
      <c r="M36" s="316">
        <f>'2-2'!M36</f>
        <v>1</v>
      </c>
      <c r="N36" s="316">
        <f>'2-2'!N36</f>
        <v>0</v>
      </c>
      <c r="O36" s="342">
        <f t="shared" si="3"/>
        <v>0</v>
      </c>
      <c r="P36" s="375">
        <f>'2-2'!P36</f>
        <v>0</v>
      </c>
      <c r="Q36" s="376">
        <f>'2-2'!Q36</f>
        <v>0</v>
      </c>
      <c r="R36" s="25">
        <f>IF(AND(ISNA(MATCH($D36,'随時②-2'!$D$4:$D$18,0)),ISNA(MATCH($D36,'随時③-2'!$D$4:$D$18,0))),0,1)</f>
        <v>0</v>
      </c>
      <c r="S36" s="63">
        <f t="shared" si="0"/>
      </c>
      <c r="T36" s="63">
        <f t="shared" si="1"/>
      </c>
      <c r="U36" s="5">
        <f t="shared" si="2"/>
        <v>6</v>
      </c>
    </row>
    <row r="37" spans="1:21" ht="30" customHeight="1">
      <c r="A37" s="370">
        <f>'1-2'!A37</f>
        <v>0</v>
      </c>
      <c r="B37" s="371" t="str">
        <f>'1-2'!B37</f>
        <v>3-3-(1)ｱ</v>
      </c>
      <c r="C37" s="372" t="str">
        <f>'1-2'!C37</f>
        <v>安全・安心のための取組み</v>
      </c>
      <c r="D37" s="254">
        <v>34</v>
      </c>
      <c r="E37" s="314" t="str">
        <f>'2-2'!E37</f>
        <v>消耗需用費</v>
      </c>
      <c r="F37" s="315" t="str">
        <f>'2-2'!F37</f>
        <v>府立人権教育夏季講習資料代</v>
      </c>
      <c r="G37" s="224">
        <f>'2-2'!G37</f>
        <v>2000</v>
      </c>
      <c r="H37" s="316">
        <f>'2-2'!H37</f>
        <v>2</v>
      </c>
      <c r="I37" s="316">
        <f>'2-2'!I37</f>
        <v>1</v>
      </c>
      <c r="J37" s="373">
        <f>'2-2'!J37</f>
        <v>4000</v>
      </c>
      <c r="K37" s="374" t="str">
        <f>'2-2'!K37</f>
        <v>府立人権教育夏季講習資料代</v>
      </c>
      <c r="L37" s="224">
        <f>'2-2'!L37</f>
        <v>2000</v>
      </c>
      <c r="M37" s="316">
        <f>'2-2'!M37</f>
        <v>2</v>
      </c>
      <c r="N37" s="316">
        <f>'2-2'!N37</f>
        <v>1</v>
      </c>
      <c r="O37" s="342">
        <f t="shared" si="3"/>
        <v>4000</v>
      </c>
      <c r="P37" s="375">
        <f>'2-2'!P37</f>
        <v>0</v>
      </c>
      <c r="Q37" s="376">
        <f>'2-2'!Q37</f>
        <v>0</v>
      </c>
      <c r="R37" s="25">
        <f>IF(AND(ISNA(MATCH($D37,'随時②-2'!$D$4:$D$18,0)),ISNA(MATCH($D37,'随時③-2'!$D$4:$D$18,0))),0,1)</f>
        <v>0</v>
      </c>
      <c r="S37" s="63">
        <f t="shared" si="0"/>
      </c>
      <c r="T37" s="63">
        <f t="shared" si="1"/>
      </c>
      <c r="U37" s="5">
        <f t="shared" si="2"/>
        <v>7</v>
      </c>
    </row>
    <row r="38" spans="1:21" ht="30" customHeight="1">
      <c r="A38" s="370">
        <f>'1-2'!A38</f>
        <v>0</v>
      </c>
      <c r="B38" s="371" t="str">
        <f>'1-2'!B38</f>
        <v>3-3-(1)ｱ</v>
      </c>
      <c r="C38" s="372" t="str">
        <f>'1-2'!C38</f>
        <v>安全・安心のための取組み</v>
      </c>
      <c r="D38" s="254">
        <v>35</v>
      </c>
      <c r="E38" s="314" t="str">
        <f>'2-2'!E38</f>
        <v>消耗需用費</v>
      </c>
      <c r="F38" s="315" t="str">
        <f>'2-2'!F38</f>
        <v>府立人権教育研究集会資料代</v>
      </c>
      <c r="G38" s="224">
        <f>'2-2'!G38</f>
        <v>1000</v>
      </c>
      <c r="H38" s="316">
        <f>'2-2'!H38</f>
        <v>1</v>
      </c>
      <c r="I38" s="316">
        <f>'2-2'!I38</f>
        <v>1</v>
      </c>
      <c r="J38" s="373">
        <f>'2-2'!J38</f>
        <v>1000</v>
      </c>
      <c r="K38" s="374" t="str">
        <f>'2-2'!K38</f>
        <v>府立人権教育研究集会資料代</v>
      </c>
      <c r="L38" s="224">
        <f>'2-2'!L38</f>
        <v>1000</v>
      </c>
      <c r="M38" s="316">
        <f>'2-2'!M38</f>
        <v>1</v>
      </c>
      <c r="N38" s="316">
        <f>'2-2'!N38</f>
        <v>0</v>
      </c>
      <c r="O38" s="342">
        <f t="shared" si="3"/>
        <v>0</v>
      </c>
      <c r="P38" s="375">
        <f>'2-2'!P38</f>
        <v>0</v>
      </c>
      <c r="Q38" s="376">
        <f>'2-2'!Q38</f>
        <v>0</v>
      </c>
      <c r="R38" s="25">
        <f>IF(AND(ISNA(MATCH($D38,'随時②-2'!$D$4:$D$18,0)),ISNA(MATCH($D38,'随時③-2'!$D$4:$D$18,0))),0,1)</f>
        <v>0</v>
      </c>
      <c r="S38" s="63">
        <f t="shared" si="0"/>
      </c>
      <c r="T38" s="63">
        <f t="shared" si="1"/>
      </c>
      <c r="U38" s="5">
        <f t="shared" si="2"/>
        <v>7</v>
      </c>
    </row>
    <row r="39" spans="1:21" ht="30" customHeight="1">
      <c r="A39" s="370">
        <f>'1-2'!A39</f>
        <v>0</v>
      </c>
      <c r="B39" s="371" t="str">
        <f>'1-2'!B39</f>
        <v>3-1-(1)ｱ</v>
      </c>
      <c r="C39" s="372" t="str">
        <f>'1-2'!C39</f>
        <v>基礎学力の向上</v>
      </c>
      <c r="D39" s="254">
        <v>36</v>
      </c>
      <c r="E39" s="314" t="str">
        <f>'2-2'!E39</f>
        <v>消耗需用費</v>
      </c>
      <c r="F39" s="315" t="str">
        <f>'2-2'!F39</f>
        <v>プロジェクター</v>
      </c>
      <c r="G39" s="224">
        <f>'2-2'!G39</f>
        <v>99990</v>
      </c>
      <c r="H39" s="316">
        <f>'2-2'!H39</f>
        <v>1</v>
      </c>
      <c r="I39" s="316">
        <f>'2-2'!I39</f>
        <v>1</v>
      </c>
      <c r="J39" s="373">
        <f>'2-2'!J39</f>
        <v>99990</v>
      </c>
      <c r="K39" s="374" t="str">
        <f>'2-2'!K39</f>
        <v>プロジェクター</v>
      </c>
      <c r="L39" s="224">
        <f>'2-2'!L39</f>
        <v>99990</v>
      </c>
      <c r="M39" s="316">
        <f>'2-2'!M39</f>
        <v>1</v>
      </c>
      <c r="N39" s="316">
        <f>'2-2'!N39</f>
        <v>0</v>
      </c>
      <c r="O39" s="342">
        <f t="shared" si="3"/>
        <v>0</v>
      </c>
      <c r="P39" s="375">
        <f>'2-2'!P39</f>
        <v>0</v>
      </c>
      <c r="Q39" s="376">
        <f>'2-2'!Q39</f>
        <v>0</v>
      </c>
      <c r="R39" s="25">
        <f>IF(AND(ISNA(MATCH($D39,'随時②-2'!$D$4:$D$18,0)),ISNA(MATCH($D39,'随時③-2'!$D$4:$D$18,0))),0,1)</f>
        <v>0</v>
      </c>
      <c r="S39" s="63">
        <f t="shared" si="0"/>
      </c>
      <c r="T39" s="63">
        <f t="shared" si="1"/>
      </c>
      <c r="U39" s="5">
        <f t="shared" si="2"/>
        <v>7</v>
      </c>
    </row>
    <row r="40" spans="1:21" ht="30" customHeight="1">
      <c r="A40" s="370">
        <f>'1-2'!A40</f>
        <v>0</v>
      </c>
      <c r="B40" s="371" t="str">
        <f>'1-2'!B40</f>
        <v>3-1-(1)ｱ</v>
      </c>
      <c r="C40" s="372" t="str">
        <f>'1-2'!C40</f>
        <v>基礎学力の向上</v>
      </c>
      <c r="D40" s="254">
        <v>37</v>
      </c>
      <c r="E40" s="314" t="str">
        <f>'2-2'!E40</f>
        <v>消耗需用費</v>
      </c>
      <c r="F40" s="315" t="str">
        <f>'2-2'!F40</f>
        <v>ICT機器セット</v>
      </c>
      <c r="G40" s="224">
        <f>'2-2'!G40</f>
        <v>89990</v>
      </c>
      <c r="H40" s="316">
        <f>'2-2'!H40</f>
        <v>1</v>
      </c>
      <c r="I40" s="316">
        <f>'2-2'!I40</f>
        <v>1</v>
      </c>
      <c r="J40" s="373">
        <f>'2-2'!J40</f>
        <v>89990</v>
      </c>
      <c r="K40" s="374" t="str">
        <f>'2-2'!K40</f>
        <v>ICT機器セット</v>
      </c>
      <c r="L40" s="224">
        <f>'2-2'!L40</f>
        <v>89990</v>
      </c>
      <c r="M40" s="316">
        <f>'2-2'!M40</f>
        <v>1</v>
      </c>
      <c r="N40" s="316">
        <f>'2-2'!N40</f>
        <v>0</v>
      </c>
      <c r="O40" s="342">
        <f t="shared" si="3"/>
        <v>0</v>
      </c>
      <c r="P40" s="375">
        <f>'2-2'!P40</f>
        <v>0</v>
      </c>
      <c r="Q40" s="376">
        <f>'2-2'!Q40</f>
        <v>0</v>
      </c>
      <c r="R40" s="25">
        <f>IF(AND(ISNA(MATCH($D40,'随時②-2'!$D$4:$D$18,0)),ISNA(MATCH($D40,'随時③-2'!$D$4:$D$18,0))),0,1)</f>
        <v>0</v>
      </c>
      <c r="S40" s="63">
        <f t="shared" si="0"/>
      </c>
      <c r="T40" s="63">
        <f t="shared" si="1"/>
      </c>
      <c r="U40" s="5">
        <f t="shared" si="2"/>
        <v>7</v>
      </c>
    </row>
    <row r="41" spans="1:21" ht="30" customHeight="1">
      <c r="A41" s="370">
        <f>'1-2'!A41</f>
        <v>0</v>
      </c>
      <c r="B41" s="371" t="str">
        <f>'1-2'!B41</f>
        <v>3-4-(2)ｲ</v>
      </c>
      <c r="C41" s="372" t="str">
        <f>'1-2'!C41</f>
        <v>教職員の資質向上</v>
      </c>
      <c r="D41" s="254">
        <v>38</v>
      </c>
      <c r="E41" s="314" t="str">
        <f>'2-2'!E41</f>
        <v>負担金、補助及び交付金</v>
      </c>
      <c r="F41" s="315" t="str">
        <f>'2-2'!F41</f>
        <v>近畿高等学校家庭科教育研究大会　参加費</v>
      </c>
      <c r="G41" s="224">
        <f>'2-2'!G41</f>
        <v>2500</v>
      </c>
      <c r="H41" s="316">
        <f>'2-2'!H41</f>
        <v>1</v>
      </c>
      <c r="I41" s="316">
        <f>'2-2'!I41</f>
        <v>1</v>
      </c>
      <c r="J41" s="373">
        <f>'2-2'!J41</f>
        <v>2500</v>
      </c>
      <c r="K41" s="374" t="str">
        <f>'2-2'!K41</f>
        <v>近畿高等学校家庭科教育研究大会　参加費</v>
      </c>
      <c r="L41" s="224">
        <f>'2-2'!L41</f>
        <v>2500</v>
      </c>
      <c r="M41" s="316">
        <f>'2-2'!M41</f>
        <v>1</v>
      </c>
      <c r="N41" s="316">
        <f>'2-2'!N41</f>
        <v>1</v>
      </c>
      <c r="O41" s="342">
        <f t="shared" si="3"/>
        <v>2500</v>
      </c>
      <c r="P41" s="375">
        <f>'2-2'!P41</f>
        <v>0</v>
      </c>
      <c r="Q41" s="376">
        <f>'2-2'!Q41</f>
        <v>0</v>
      </c>
      <c r="R41" s="25">
        <f>IF(AND(ISNA(MATCH($D41,'随時②-2'!$D$4:$D$18,0)),ISNA(MATCH($D41,'随時③-2'!$D$4:$D$18,0))),0,1)</f>
        <v>0</v>
      </c>
      <c r="S41" s="63">
        <f t="shared" si="0"/>
      </c>
      <c r="T41" s="63">
        <f t="shared" si="1"/>
      </c>
      <c r="U41" s="5">
        <f t="shared" si="2"/>
        <v>9</v>
      </c>
    </row>
    <row r="42" spans="1:21" ht="48" customHeight="1">
      <c r="A42" s="370">
        <f>'1-2'!A42</f>
        <v>0</v>
      </c>
      <c r="B42" s="371" t="str">
        <f>'1-2'!B42</f>
        <v>3-4-(2)ｲ</v>
      </c>
      <c r="C42" s="372" t="str">
        <f>'1-2'!C42</f>
        <v>教職員の資質向上</v>
      </c>
      <c r="D42" s="254">
        <v>39</v>
      </c>
      <c r="E42" s="314" t="str">
        <f>'2-2'!E42</f>
        <v>負担金、補助及び交付金</v>
      </c>
      <c r="F42" s="487" t="str">
        <f>'2-2'!F42</f>
        <v>第64回全国高等学校定時制通信制教育振興会　近畿支部大会・研究協議会　参加費</v>
      </c>
      <c r="G42" s="224">
        <f>'2-2'!G42</f>
        <v>4000</v>
      </c>
      <c r="H42" s="316">
        <f>'2-2'!H42</f>
        <v>1</v>
      </c>
      <c r="I42" s="316">
        <f>'2-2'!I42</f>
        <v>1</v>
      </c>
      <c r="J42" s="373">
        <f>'2-2'!J42</f>
        <v>4000</v>
      </c>
      <c r="K42" s="488" t="str">
        <f>'2-2'!K42</f>
        <v>第64回全国高等学校定時制通信制教育振興会　近畿支部大会・研究協議会　参加費</v>
      </c>
      <c r="L42" s="224">
        <f>'2-2'!L42</f>
        <v>4000</v>
      </c>
      <c r="M42" s="316">
        <f>'2-2'!M42</f>
        <v>1</v>
      </c>
      <c r="N42" s="316">
        <f>'2-2'!N42</f>
        <v>0</v>
      </c>
      <c r="O42" s="342">
        <f t="shared" si="3"/>
        <v>0</v>
      </c>
      <c r="P42" s="375">
        <f>'2-2'!P42</f>
        <v>0</v>
      </c>
      <c r="Q42" s="376">
        <f>'2-2'!Q42</f>
        <v>0</v>
      </c>
      <c r="R42" s="25">
        <f>IF(AND(ISNA(MATCH($D42,'随時②-2'!$D$4:$D$18,0)),ISNA(MATCH($D42,'随時③-2'!$D$4:$D$18,0))),0,1)</f>
        <v>0</v>
      </c>
      <c r="S42" s="63">
        <f t="shared" si="0"/>
      </c>
      <c r="T42" s="63">
        <f t="shared" si="1"/>
      </c>
      <c r="U42" s="5">
        <f t="shared" si="2"/>
        <v>9</v>
      </c>
    </row>
    <row r="43" spans="1:21" ht="48" customHeight="1">
      <c r="A43" s="370">
        <f>'1-2'!A43</f>
        <v>0</v>
      </c>
      <c r="B43" s="371" t="str">
        <f>'1-2'!B43</f>
        <v>3-4-(2)ｲ</v>
      </c>
      <c r="C43" s="372" t="str">
        <f>'1-2'!C43</f>
        <v>教職員の資質向上</v>
      </c>
      <c r="D43" s="254">
        <v>40</v>
      </c>
      <c r="E43" s="314" t="str">
        <f>'2-2'!E43</f>
        <v>消耗需用費</v>
      </c>
      <c r="F43" s="487" t="str">
        <f>'2-2'!F43</f>
        <v>第64回全国高等学校定時制通信制教育振興会　近畿支部大会・研究協議会　資料代</v>
      </c>
      <c r="G43" s="224">
        <f>'2-2'!G43</f>
        <v>2000</v>
      </c>
      <c r="H43" s="316">
        <f>'2-2'!H43</f>
        <v>1</v>
      </c>
      <c r="I43" s="316">
        <f>'2-2'!I43</f>
        <v>1</v>
      </c>
      <c r="J43" s="373">
        <f>'2-2'!J43</f>
        <v>2000</v>
      </c>
      <c r="K43" s="488" t="str">
        <f>'2-2'!K43</f>
        <v>第64回全国高等学校定時制通信制教育振興会　近畿支部大会・研究協議会　資料代</v>
      </c>
      <c r="L43" s="224">
        <f>'2-2'!L43</f>
        <v>2000</v>
      </c>
      <c r="M43" s="316">
        <f>'2-2'!M43</f>
        <v>1</v>
      </c>
      <c r="N43" s="316">
        <f>'2-2'!N43</f>
        <v>0</v>
      </c>
      <c r="O43" s="342">
        <f t="shared" si="3"/>
        <v>0</v>
      </c>
      <c r="P43" s="375">
        <f>'2-2'!P43</f>
        <v>0</v>
      </c>
      <c r="Q43" s="376">
        <f>'2-2'!Q43</f>
        <v>0</v>
      </c>
      <c r="R43" s="25">
        <f>IF(AND(ISNA(MATCH($D43,'随時②-2'!$D$4:$D$18,0)),ISNA(MATCH($D43,'随時③-2'!$D$4:$D$18,0))),0,1)</f>
        <v>0</v>
      </c>
      <c r="S43" s="63">
        <f t="shared" si="0"/>
      </c>
      <c r="T43" s="63">
        <f t="shared" si="1"/>
      </c>
      <c r="U43" s="5">
        <f t="shared" si="2"/>
        <v>7</v>
      </c>
    </row>
    <row r="44" spans="1:21" ht="48" customHeight="1">
      <c r="A44" s="370">
        <f>'1-2'!A44</f>
        <v>0</v>
      </c>
      <c r="B44" s="371" t="str">
        <f>'1-2'!B44</f>
        <v>3-4-(2)ｲ</v>
      </c>
      <c r="C44" s="372" t="str">
        <f>'1-2'!C44</f>
        <v>教職員の資質向上</v>
      </c>
      <c r="D44" s="254">
        <v>41</v>
      </c>
      <c r="E44" s="314" t="str">
        <f>'2-2'!E44</f>
        <v>負担金、補助及び交付金</v>
      </c>
      <c r="F44" s="487" t="str">
        <f>'2-2'!F44</f>
        <v>第60回全国高等学校定時制通信制教頭・副校長会　教育研究協議会近畿支部大会　参加費</v>
      </c>
      <c r="G44" s="224">
        <f>'2-2'!G44</f>
        <v>2000</v>
      </c>
      <c r="H44" s="316">
        <f>'2-2'!H44</f>
        <v>1</v>
      </c>
      <c r="I44" s="316">
        <f>'2-2'!I44</f>
        <v>1</v>
      </c>
      <c r="J44" s="373">
        <f>'2-2'!J44</f>
        <v>2000</v>
      </c>
      <c r="K44" s="488" t="str">
        <f>'2-2'!K44</f>
        <v>第60回全国高等学校定時制通信制教頭・副校長会　教育研究協議会近畿支部大会　参加費</v>
      </c>
      <c r="L44" s="224">
        <f>'2-2'!L44</f>
        <v>2000</v>
      </c>
      <c r="M44" s="316">
        <f>'2-2'!M44</f>
        <v>1</v>
      </c>
      <c r="N44" s="316">
        <f>'2-2'!N44</f>
        <v>0</v>
      </c>
      <c r="O44" s="342">
        <f t="shared" si="3"/>
        <v>0</v>
      </c>
      <c r="P44" s="375">
        <f>'2-2'!P44</f>
        <v>0</v>
      </c>
      <c r="Q44" s="376">
        <f>'2-2'!Q44</f>
        <v>0</v>
      </c>
      <c r="R44" s="25">
        <f>IF(AND(ISNA(MATCH($D44,'随時②-2'!$D$4:$D$18,0)),ISNA(MATCH($D44,'随時③-2'!$D$4:$D$18,0))),0,1)</f>
        <v>0</v>
      </c>
      <c r="S44" s="63">
        <f t="shared" si="0"/>
      </c>
      <c r="T44" s="63">
        <f t="shared" si="1"/>
      </c>
      <c r="U44" s="5">
        <f t="shared" si="2"/>
        <v>9</v>
      </c>
    </row>
    <row r="45" spans="1:21" ht="48" customHeight="1">
      <c r="A45" s="370">
        <f>'1-2'!A45</f>
        <v>0</v>
      </c>
      <c r="B45" s="371" t="str">
        <f>'1-2'!B45</f>
        <v>3-4-(2)ｲ</v>
      </c>
      <c r="C45" s="372" t="str">
        <f>'1-2'!C45</f>
        <v>教職員の資質向上</v>
      </c>
      <c r="D45" s="254">
        <v>42</v>
      </c>
      <c r="E45" s="314" t="str">
        <f>'2-2'!E45</f>
        <v>消耗需用費</v>
      </c>
      <c r="F45" s="487" t="str">
        <f>'2-2'!F45</f>
        <v>第60回全国高等学校定時制通信制教頭・副校長会　教育研究協議会近畿支部大会　資料代</v>
      </c>
      <c r="G45" s="224">
        <f>'2-2'!G45</f>
        <v>2000</v>
      </c>
      <c r="H45" s="316">
        <f>'2-2'!H45</f>
        <v>1</v>
      </c>
      <c r="I45" s="316">
        <f>'2-2'!I45</f>
        <v>1</v>
      </c>
      <c r="J45" s="373">
        <f>'2-2'!J45</f>
        <v>2000</v>
      </c>
      <c r="K45" s="488" t="str">
        <f>'2-2'!K45</f>
        <v>第60回全国高等学校定時制通信制教頭・副校長会　教育研究協議会近畿支部大会　資料代</v>
      </c>
      <c r="L45" s="224">
        <f>'2-2'!L45</f>
        <v>2000</v>
      </c>
      <c r="M45" s="316">
        <f>'2-2'!M45</f>
        <v>1</v>
      </c>
      <c r="N45" s="316">
        <f>'2-2'!N45</f>
        <v>0</v>
      </c>
      <c r="O45" s="342">
        <f t="shared" si="3"/>
        <v>0</v>
      </c>
      <c r="P45" s="375">
        <f>'2-2'!P45</f>
        <v>0</v>
      </c>
      <c r="Q45" s="376">
        <f>'2-2'!Q45</f>
        <v>0</v>
      </c>
      <c r="R45" s="25">
        <f>IF(AND(ISNA(MATCH($D45,'随時②-2'!$D$4:$D$18,0)),ISNA(MATCH($D45,'随時③-2'!$D$4:$D$18,0))),0,1)</f>
        <v>0</v>
      </c>
      <c r="S45" s="63">
        <f t="shared" si="0"/>
      </c>
      <c r="T45" s="63">
        <f t="shared" si="1"/>
      </c>
      <c r="U45" s="5">
        <f t="shared" si="2"/>
        <v>7</v>
      </c>
    </row>
    <row r="46" spans="1:21" ht="30" customHeight="1">
      <c r="A46" s="370">
        <f>'1-2'!A46</f>
        <v>0</v>
      </c>
      <c r="B46" s="371" t="str">
        <f>'1-2'!B46</f>
        <v>3-4-(2)ｲ</v>
      </c>
      <c r="C46" s="372" t="str">
        <f>'1-2'!C46</f>
        <v>教職員の資質向上</v>
      </c>
      <c r="D46" s="254">
        <v>43</v>
      </c>
      <c r="E46" s="314" t="str">
        <f>'2-2'!E46</f>
        <v>消耗需用費</v>
      </c>
      <c r="F46" s="487" t="str">
        <f>'2-2'!F46</f>
        <v>高等学校定時制通信制教育七十周年大阪記念会　資料代</v>
      </c>
      <c r="G46" s="224">
        <f>'2-2'!G46</f>
        <v>2000</v>
      </c>
      <c r="H46" s="316">
        <f>'2-2'!H46</f>
        <v>5</v>
      </c>
      <c r="I46" s="316">
        <f>'2-2'!I46</f>
        <v>1</v>
      </c>
      <c r="J46" s="373">
        <f>'2-2'!J46</f>
        <v>10000</v>
      </c>
      <c r="K46" s="488" t="str">
        <f>'2-2'!K46</f>
        <v>高等学校定時制通信制教育七十周年大阪記念会　資料代</v>
      </c>
      <c r="L46" s="224">
        <f>'2-2'!L46</f>
        <v>2000</v>
      </c>
      <c r="M46" s="316">
        <f>'2-2'!M46</f>
        <v>5</v>
      </c>
      <c r="N46" s="316">
        <f>'2-2'!N46</f>
        <v>1</v>
      </c>
      <c r="O46" s="342">
        <f t="shared" si="3"/>
        <v>10000</v>
      </c>
      <c r="P46" s="375">
        <f>'2-2'!P46</f>
        <v>0</v>
      </c>
      <c r="Q46" s="376">
        <f>'2-2'!Q46</f>
        <v>0</v>
      </c>
      <c r="R46" s="25">
        <f>IF(AND(ISNA(MATCH($D46,'随時②-2'!$D$4:$D$18,0)),ISNA(MATCH($D46,'随時③-2'!$D$4:$D$18,0))),0,1)</f>
        <v>0</v>
      </c>
      <c r="S46" s="63">
        <f t="shared" si="0"/>
      </c>
      <c r="T46" s="63">
        <f t="shared" si="1"/>
      </c>
      <c r="U46" s="5">
        <f t="shared" si="2"/>
        <v>7</v>
      </c>
    </row>
    <row r="47" spans="1:21" ht="30" customHeight="1">
      <c r="A47" s="370">
        <f>'1-2'!A47</f>
        <v>0</v>
      </c>
      <c r="B47" s="371" t="str">
        <f>'1-2'!B47</f>
        <v>3-2-(1)ｱ</v>
      </c>
      <c r="C47" s="372" t="str">
        <f>'1-2'!C47</f>
        <v>豊かな人間性の涵養</v>
      </c>
      <c r="D47" s="254">
        <v>44</v>
      </c>
      <c r="E47" s="314" t="str">
        <f>'2-2'!E47</f>
        <v>消耗需用費</v>
      </c>
      <c r="F47" s="315" t="str">
        <f>'2-2'!F47</f>
        <v>農園活用費用代</v>
      </c>
      <c r="G47" s="224">
        <f>'2-2'!G47</f>
        <v>99990</v>
      </c>
      <c r="H47" s="316">
        <f>'2-2'!H47</f>
        <v>1</v>
      </c>
      <c r="I47" s="316">
        <f>'2-2'!I47</f>
        <v>1</v>
      </c>
      <c r="J47" s="373">
        <f>'2-2'!J47</f>
        <v>99990</v>
      </c>
      <c r="K47" s="374" t="str">
        <f>'2-2'!K47</f>
        <v>農園活用費用代</v>
      </c>
      <c r="L47" s="224">
        <f>'2-2'!L47</f>
        <v>99990</v>
      </c>
      <c r="M47" s="316">
        <f>'2-2'!M47</f>
        <v>1</v>
      </c>
      <c r="N47" s="316">
        <f>'2-2'!N47</f>
        <v>0</v>
      </c>
      <c r="O47" s="342">
        <f t="shared" si="3"/>
        <v>0</v>
      </c>
      <c r="P47" s="375">
        <f>'2-2'!P47</f>
        <v>0</v>
      </c>
      <c r="Q47" s="376">
        <f>'2-2'!Q47</f>
        <v>0</v>
      </c>
      <c r="R47" s="25">
        <f>IF(AND(ISNA(MATCH($D47,'随時②-2'!$D$4:$D$18,0)),ISNA(MATCH($D47,'随時③-2'!$D$4:$D$18,0))),0,1)</f>
        <v>0</v>
      </c>
      <c r="S47" s="63">
        <f t="shared" si="0"/>
      </c>
      <c r="T47" s="63">
        <f t="shared" si="1"/>
      </c>
      <c r="U47" s="5">
        <f t="shared" si="2"/>
        <v>7</v>
      </c>
    </row>
    <row r="48" spans="1:21" ht="30" customHeight="1">
      <c r="A48" s="370">
        <f>'1-2'!A48</f>
        <v>0</v>
      </c>
      <c r="B48" s="371" t="str">
        <f>'1-2'!B48</f>
        <v>3-3-(2)ｴ</v>
      </c>
      <c r="C48" s="372" t="str">
        <f>'1-2'!C48</f>
        <v>地域から信頼される学校づくり</v>
      </c>
      <c r="D48" s="254">
        <v>45</v>
      </c>
      <c r="E48" s="314" t="str">
        <f>'2-2'!E48</f>
        <v>消耗需用費</v>
      </c>
      <c r="F48" s="315" t="str">
        <f>'2-2'!F48</f>
        <v>信楽粘土</v>
      </c>
      <c r="G48" s="224">
        <f>'2-2'!G48</f>
        <v>2200</v>
      </c>
      <c r="H48" s="316">
        <f>'2-2'!H48</f>
        <v>10</v>
      </c>
      <c r="I48" s="316">
        <f>'2-2'!I48</f>
        <v>1</v>
      </c>
      <c r="J48" s="373">
        <f>'2-2'!J48</f>
        <v>22000</v>
      </c>
      <c r="K48" s="374" t="str">
        <f>'2-2'!K48</f>
        <v>信楽粘土</v>
      </c>
      <c r="L48" s="224">
        <f>'2-2'!L48</f>
        <v>2200</v>
      </c>
      <c r="M48" s="316">
        <f>'2-2'!M48</f>
        <v>10</v>
      </c>
      <c r="N48" s="316">
        <f>'2-2'!N48</f>
        <v>0</v>
      </c>
      <c r="O48" s="342">
        <f t="shared" si="3"/>
        <v>0</v>
      </c>
      <c r="P48" s="375">
        <f>'2-2'!P48</f>
        <v>0</v>
      </c>
      <c r="Q48" s="376">
        <f>'2-2'!Q48</f>
        <v>0</v>
      </c>
      <c r="R48" s="25">
        <f>IF(AND(ISNA(MATCH($D48,'随時②-2'!$D$4:$D$18,0)),ISNA(MATCH($D48,'随時③-2'!$D$4:$D$18,0))),0,1)</f>
        <v>0</v>
      </c>
      <c r="S48" s="63">
        <f t="shared" si="0"/>
      </c>
      <c r="T48" s="63">
        <f t="shared" si="1"/>
      </c>
      <c r="U48" s="5">
        <f t="shared" si="2"/>
        <v>7</v>
      </c>
    </row>
    <row r="49" spans="1:21" ht="30" customHeight="1">
      <c r="A49" s="370">
        <f>'1-2'!A49</f>
        <v>0</v>
      </c>
      <c r="B49" s="371" t="str">
        <f>'1-2'!B49</f>
        <v>3-3-(2)ｴ</v>
      </c>
      <c r="C49" s="372" t="str">
        <f>'1-2'!C49</f>
        <v>地域から信頼される学校づくり</v>
      </c>
      <c r="D49" s="254">
        <v>46</v>
      </c>
      <c r="E49" s="314" t="str">
        <f>'2-2'!E49</f>
        <v>消耗需用費</v>
      </c>
      <c r="F49" s="315" t="str">
        <f>'2-2'!F49</f>
        <v>ガラスロッド</v>
      </c>
      <c r="G49" s="224">
        <f>'2-2'!G49</f>
        <v>4500</v>
      </c>
      <c r="H49" s="316">
        <f>'2-2'!H49</f>
        <v>7</v>
      </c>
      <c r="I49" s="316">
        <f>'2-2'!I49</f>
        <v>1</v>
      </c>
      <c r="J49" s="373">
        <f>'2-2'!J49</f>
        <v>31500</v>
      </c>
      <c r="K49" s="374" t="str">
        <f>'2-2'!K49</f>
        <v>ガラスロッド</v>
      </c>
      <c r="L49" s="224">
        <f>'2-2'!L49</f>
        <v>4500</v>
      </c>
      <c r="M49" s="316">
        <f>'2-2'!M49</f>
        <v>7</v>
      </c>
      <c r="N49" s="316">
        <f>'2-2'!N49</f>
        <v>0</v>
      </c>
      <c r="O49" s="342">
        <f t="shared" si="3"/>
        <v>0</v>
      </c>
      <c r="P49" s="375">
        <f>'2-2'!P49</f>
        <v>0</v>
      </c>
      <c r="Q49" s="376">
        <f>'2-2'!Q49</f>
        <v>0</v>
      </c>
      <c r="R49" s="25">
        <f>IF(AND(ISNA(MATCH($D49,'随時②-2'!$D$4:$D$18,0)),ISNA(MATCH($D49,'随時③-2'!$D$4:$D$18,0))),0,1)</f>
        <v>0</v>
      </c>
      <c r="S49" s="63">
        <f t="shared" si="0"/>
      </c>
      <c r="T49" s="63">
        <f t="shared" si="1"/>
      </c>
      <c r="U49" s="5">
        <f t="shared" si="2"/>
        <v>7</v>
      </c>
    </row>
    <row r="50" spans="1:21" ht="30" customHeight="1">
      <c r="A50" s="370">
        <f>'1-2'!A50</f>
        <v>0</v>
      </c>
      <c r="B50" s="371" t="str">
        <f>'1-2'!B50</f>
        <v>3-2-(3)ｲ</v>
      </c>
      <c r="C50" s="372" t="str">
        <f>'1-2'!C50</f>
        <v>豊かな人間性の涵養</v>
      </c>
      <c r="D50" s="254">
        <v>47</v>
      </c>
      <c r="E50" s="314" t="str">
        <f>'2-2'!E50</f>
        <v>消耗需用費</v>
      </c>
      <c r="F50" s="315" t="str">
        <f>'2-2'!F50</f>
        <v>中退防止書籍類</v>
      </c>
      <c r="G50" s="224">
        <f>'2-2'!G50</f>
        <v>3797</v>
      </c>
      <c r="H50" s="316">
        <f>'2-2'!H50</f>
        <v>1</v>
      </c>
      <c r="I50" s="316">
        <f>'2-2'!I50</f>
        <v>1</v>
      </c>
      <c r="J50" s="373">
        <f>'2-2'!J50</f>
        <v>3797</v>
      </c>
      <c r="K50" s="374" t="str">
        <f>'2-2'!K50</f>
        <v>中退防止書籍類</v>
      </c>
      <c r="L50" s="224">
        <f>'2-2'!L50</f>
        <v>3797</v>
      </c>
      <c r="M50" s="316">
        <f>'2-2'!M50</f>
        <v>1</v>
      </c>
      <c r="N50" s="316">
        <f>'2-2'!N50</f>
        <v>0</v>
      </c>
      <c r="O50" s="342">
        <f t="shared" si="3"/>
        <v>0</v>
      </c>
      <c r="P50" s="375">
        <f>'2-2'!P50</f>
        <v>0</v>
      </c>
      <c r="Q50" s="376">
        <f>'2-2'!Q50</f>
        <v>0</v>
      </c>
      <c r="R50" s="25">
        <f>IF(AND(ISNA(MATCH($D50,'随時②-2'!$D$4:$D$18,0)),ISNA(MATCH($D50,'随時③-2'!$D$4:$D$18,0))),0,1)</f>
        <v>0</v>
      </c>
      <c r="S50" s="63">
        <f t="shared" si="0"/>
      </c>
      <c r="T50" s="63">
        <f t="shared" si="1"/>
      </c>
      <c r="U50" s="5">
        <f t="shared" si="2"/>
        <v>7</v>
      </c>
    </row>
    <row r="51" spans="1:21" ht="30" customHeight="1">
      <c r="A51" s="370" t="str">
        <f>'随時①-2'!A4</f>
        <v>①</v>
      </c>
      <c r="B51" s="371" t="str">
        <f>'随時①-2'!B4</f>
        <v>1-(1)-ア</v>
      </c>
      <c r="C51" s="372" t="str">
        <f>'随時①-2'!C4</f>
        <v>授業力向上</v>
      </c>
      <c r="D51" s="263">
        <v>101</v>
      </c>
      <c r="E51" s="315" t="str">
        <f>'2-2'!E104</f>
        <v>旅費</v>
      </c>
      <c r="F51" s="315" t="str">
        <f>'2-2'!F104</f>
        <v>全国高等学校長協会第70回総会・研究協議会</v>
      </c>
      <c r="G51" s="224">
        <f>'2-2'!G104</f>
        <v>50000</v>
      </c>
      <c r="H51" s="316">
        <f>'2-2'!H104</f>
        <v>1</v>
      </c>
      <c r="I51" s="316">
        <f>'2-2'!I104</f>
        <v>1</v>
      </c>
      <c r="J51" s="373">
        <f>'2-2'!J104</f>
        <v>50000</v>
      </c>
      <c r="K51" s="374" t="str">
        <f>'2-2'!K104</f>
        <v>全国高等学校長協会第70回総会・研究協議会</v>
      </c>
      <c r="L51" s="224">
        <f>'2-2'!L104</f>
        <v>39280</v>
      </c>
      <c r="M51" s="316">
        <f>'2-2'!M104</f>
        <v>1</v>
      </c>
      <c r="N51" s="316">
        <f>'2-2'!N104</f>
        <v>1</v>
      </c>
      <c r="O51" s="342">
        <f>L51*M51*N51</f>
        <v>39280</v>
      </c>
      <c r="P51" s="375">
        <f>'2-2'!P104</f>
        <v>0</v>
      </c>
      <c r="Q51" s="376" t="str">
        <f>'2-2'!Q104</f>
        <v>5月20日配当希望</v>
      </c>
      <c r="R51" s="25">
        <f>IF(AND(ISNA(MATCH($D51,'随時②-2'!$D$4:$D$18,0)),ISNA(MATCH($D51,'随時③-2'!$D$4:$D$18,0))),0,1)</f>
        <v>0</v>
      </c>
      <c r="S51" s="63">
        <f>IF(P51="◎",J51,"")</f>
      </c>
      <c r="T51" s="63">
        <f>IF(P51="◎",O51,"")</f>
      </c>
      <c r="U51" s="5">
        <f>IF($E51=0,"",VLOOKUP($E51,$V$5:$X$13,2))</f>
        <v>2</v>
      </c>
    </row>
    <row r="52" spans="1:21" ht="30" customHeight="1">
      <c r="A52" s="370" t="str">
        <f>'随時①-2'!A5</f>
        <v>③</v>
      </c>
      <c r="B52" s="371" t="str">
        <f>'随時①-2'!B5</f>
        <v>2-(1)-ア</v>
      </c>
      <c r="C52" s="372" t="str">
        <f>'随時①-2'!C5</f>
        <v>キャリア教育の推進</v>
      </c>
      <c r="D52" s="254">
        <v>102</v>
      </c>
      <c r="E52" s="314" t="str">
        <f>'2-2'!E105</f>
        <v>報償費</v>
      </c>
      <c r="F52" s="314" t="str">
        <f>'2-2'!F105</f>
        <v>キャリアカウンセラー謝礼</v>
      </c>
      <c r="G52" s="321">
        <f>'2-2'!G105</f>
        <v>15000</v>
      </c>
      <c r="H52" s="322">
        <f>'2-2'!H105</f>
        <v>1</v>
      </c>
      <c r="I52" s="322">
        <f>'2-2'!I105</f>
        <v>2</v>
      </c>
      <c r="J52" s="380">
        <f>'2-2'!J105</f>
        <v>30000</v>
      </c>
      <c r="K52" s="374" t="str">
        <f>'2-2'!K105</f>
        <v>キャリアカウンセラー謝礼</v>
      </c>
      <c r="L52" s="224">
        <f>'2-2'!L105</f>
        <v>15000</v>
      </c>
      <c r="M52" s="316">
        <f>'2-2'!M105</f>
        <v>1</v>
      </c>
      <c r="N52" s="316">
        <f>'2-2'!N105</f>
        <v>2</v>
      </c>
      <c r="O52" s="309">
        <f>L52*M52*N52</f>
        <v>30000</v>
      </c>
      <c r="P52" s="375">
        <f>'2-2'!P105</f>
        <v>0</v>
      </c>
      <c r="Q52" s="376" t="str">
        <f>'2-2'!Q105</f>
        <v>５月実施予定分5/1配当希望</v>
      </c>
      <c r="R52" s="25">
        <f>IF(AND(ISNA(MATCH($D52,'随時②-2'!$D$4:$D$18,0)),ISNA(MATCH($D52,'随時③-2'!$D$4:$D$18,0))),0,1)</f>
        <v>0</v>
      </c>
      <c r="S52" s="63">
        <f>IF(P52="◎",J52,"")</f>
      </c>
      <c r="T52" s="63">
        <f>IF(P52="◎",O52,"")</f>
      </c>
      <c r="U52" s="5">
        <f>IF($E52=0,"",VLOOKUP($E52,$V$5:$X$13,2))</f>
        <v>1</v>
      </c>
    </row>
    <row r="53" spans="1:20" ht="30" customHeight="1">
      <c r="A53" s="370">
        <f>'2-4'!A4</f>
        <v>0</v>
      </c>
      <c r="B53" s="371">
        <f>'2-4'!B4</f>
        <v>0</v>
      </c>
      <c r="C53" s="372">
        <f>'2-4'!C4</f>
        <v>0</v>
      </c>
      <c r="D53" s="263">
        <v>301</v>
      </c>
      <c r="E53" s="315" t="str">
        <f>IF($R53=1,"",VLOOKUP($D53,'2-4'!$D$4:$L$103,2))</f>
        <v>負担金、補助及び交付金</v>
      </c>
      <c r="F53" s="315" t="str">
        <f>IF($R53=1,"取消し",VLOOKUP($D53,'2-4'!$D$4:$L$103,3))</f>
        <v>各種団体負担金（会費）</v>
      </c>
      <c r="G53" s="224">
        <f>IF($R53=1,,VLOOKUP($D53,'2-4'!$D$4:$L$103,4))</f>
        <v>38000</v>
      </c>
      <c r="H53" s="316">
        <f>IF($R53=1,,VLOOKUP($D53,'2-4'!$D$4:$L$103,5))</f>
        <v>1</v>
      </c>
      <c r="I53" s="316">
        <f>IF($R53=1,,VLOOKUP($D53,'2-4'!$D$4:$L$103,6))</f>
        <v>1</v>
      </c>
      <c r="J53" s="224">
        <f>IF($R53=1,,VLOOKUP($D53,'2-4'!$D$4:$L$103,7))</f>
        <v>38000</v>
      </c>
      <c r="K53" s="339" t="str">
        <f aca="true" t="shared" si="4" ref="K53:K83">F53</f>
        <v>各種団体負担金（会費）</v>
      </c>
      <c r="L53" s="340">
        <f>G53</f>
        <v>38000</v>
      </c>
      <c r="M53" s="341">
        <f aca="true" t="shared" si="5" ref="M53:M83">H53</f>
        <v>1</v>
      </c>
      <c r="N53" s="341">
        <f aca="true" t="shared" si="6" ref="N53:N83">I53</f>
        <v>1</v>
      </c>
      <c r="O53" s="342">
        <f>L53*M53*N53</f>
        <v>38000</v>
      </c>
      <c r="P53" s="381">
        <f>IF($R53=1,"",VLOOKUP($D53,'2-4'!$D$4:$L$103,8))</f>
        <v>0</v>
      </c>
      <c r="Q53" s="279" t="s">
        <v>254</v>
      </c>
      <c r="R53" s="25">
        <f>IF(AND(ISNA(MATCH($D53,'随時②-2'!$D$4:$D$18,0)),ISNA(MATCH($D53,'随時③-2'!$D$4:$D$18,0))),0,1)</f>
        <v>0</v>
      </c>
      <c r="S53" s="63">
        <f aca="true" t="shared" si="7" ref="S53:S83">IF(P53="◎",J53,"")</f>
      </c>
      <c r="T53" s="63">
        <f aca="true" t="shared" si="8" ref="T53:T83">IF(P53="◎",O53,"")</f>
      </c>
    </row>
    <row r="54" spans="1:20" ht="30" customHeight="1">
      <c r="A54" s="377">
        <f>'2-4'!A5</f>
        <v>0</v>
      </c>
      <c r="B54" s="378" t="str">
        <f>'2-4'!B5</f>
        <v>1-(2)-ア・ウ</v>
      </c>
      <c r="C54" s="379" t="str">
        <f>'2-4'!C5</f>
        <v>授業力向上</v>
      </c>
      <c r="D54" s="254">
        <v>302</v>
      </c>
      <c r="E54" s="315" t="str">
        <f>IF($R54=1,"",VLOOKUP($D54,'2-4'!$D$4:$L$103,2))</f>
        <v>委託料</v>
      </c>
      <c r="F54" s="315" t="str">
        <f>IF($R54=1,"取消し",VLOOKUP($D54,'2-4'!$D$4:$L$103,3))</f>
        <v>授業アンケートシステム運用業務委託</v>
      </c>
      <c r="G54" s="224">
        <f>IF($R54=1,,VLOOKUP($D54,'2-4'!$D$4:$L$103,4))</f>
        <v>46548</v>
      </c>
      <c r="H54" s="316">
        <f>IF($R54=1,,VLOOKUP($D54,'2-4'!$D$4:$L$103,5))</f>
        <v>1</v>
      </c>
      <c r="I54" s="316">
        <f>IF($R54=1,,VLOOKUP($D54,'2-4'!$D$4:$L$103,6))</f>
        <v>1</v>
      </c>
      <c r="J54" s="224">
        <f>IF($R54=1,,VLOOKUP($D54,'2-4'!$D$4:$L$103,7))</f>
        <v>46548</v>
      </c>
      <c r="K54" s="318" t="str">
        <f t="shared" si="4"/>
        <v>授業アンケートシステム運用業務委託</v>
      </c>
      <c r="L54" s="319">
        <f>G54</f>
        <v>46548</v>
      </c>
      <c r="M54" s="320">
        <f t="shared" si="5"/>
        <v>1</v>
      </c>
      <c r="N54" s="320">
        <f t="shared" si="6"/>
        <v>1</v>
      </c>
      <c r="O54" s="309">
        <f aca="true" t="shared" si="9" ref="O54:O83">L54*M54*N54</f>
        <v>46548</v>
      </c>
      <c r="P54" s="381">
        <f>IF($R54=1,"",VLOOKUP($D54,'2-4'!$D$4:$L$103,8))</f>
        <v>0</v>
      </c>
      <c r="Q54" s="279">
        <f>IF($R54=1,"",VLOOKUP($D54,'2-4'!$D$4:$L$103,9))</f>
        <v>0</v>
      </c>
      <c r="R54" s="25">
        <f>IF(AND(ISNA(MATCH($D54,'随時②-2'!$D$4:$D$18,0)),ISNA(MATCH($D54,'随時③-2'!$D$4:$D$18,0))),0,1)</f>
        <v>0</v>
      </c>
      <c r="S54" s="63">
        <f t="shared" si="7"/>
      </c>
      <c r="T54" s="63">
        <f t="shared" si="8"/>
      </c>
    </row>
    <row r="55" spans="1:20" ht="34.5" customHeight="1">
      <c r="A55" s="377">
        <f>'2-4'!A6</f>
        <v>0</v>
      </c>
      <c r="B55" s="378" t="str">
        <f>'2-4'!B6</f>
        <v>1-(2)-ア・ウ</v>
      </c>
      <c r="C55" s="379" t="str">
        <f>'2-4'!C6</f>
        <v>授業力向上</v>
      </c>
      <c r="D55" s="254">
        <v>303</v>
      </c>
      <c r="E55" s="315" t="str">
        <f>IF($R55=1,"",VLOOKUP($D55,'2-4'!$D$4:$L$103,2))</f>
        <v>消耗需用費</v>
      </c>
      <c r="F55" s="487" t="str">
        <f>IF($R55=1,"取消し",VLOOKUP($D55,'2-4'!$D$4:$L$103,3))</f>
        <v>第65回全国工業高等学校長秋季研究協議会（栃木大会）資料代</v>
      </c>
      <c r="G55" s="224">
        <f>IF($R55=1,,VLOOKUP($D55,'2-4'!$D$4:$L$103,4))</f>
        <v>3000</v>
      </c>
      <c r="H55" s="316">
        <f>IF($R55=1,,VLOOKUP($D55,'2-4'!$D$4:$L$103,5))</f>
        <v>1</v>
      </c>
      <c r="I55" s="316">
        <f>IF($R55=1,,VLOOKUP($D55,'2-4'!$D$4:$L$103,6))</f>
        <v>1</v>
      </c>
      <c r="J55" s="224">
        <f>IF($R55=1,,VLOOKUP($D55,'2-4'!$D$4:$L$103,7))</f>
        <v>3000</v>
      </c>
      <c r="K55" s="489" t="str">
        <f t="shared" si="4"/>
        <v>第65回全国工業高等学校長秋季研究協議会（栃木大会）資料代</v>
      </c>
      <c r="L55" s="319">
        <v>2000</v>
      </c>
      <c r="M55" s="320">
        <f t="shared" si="5"/>
        <v>1</v>
      </c>
      <c r="N55" s="320">
        <f t="shared" si="6"/>
        <v>1</v>
      </c>
      <c r="O55" s="309">
        <f t="shared" si="9"/>
        <v>2000</v>
      </c>
      <c r="P55" s="381">
        <f>IF($R55=1,"",VLOOKUP($D55,'2-4'!$D$4:$L$103,8))</f>
        <v>0</v>
      </c>
      <c r="Q55" s="279">
        <f>IF($R55=1,"",VLOOKUP($D55,'2-4'!$D$4:$L$103,9))</f>
        <v>0</v>
      </c>
      <c r="R55" s="25">
        <f>IF(AND(ISNA(MATCH($D55,'随時②-2'!$D$4:$D$18,0)),ISNA(MATCH($D55,'随時③-2'!$D$4:$D$18,0))),0,1)</f>
        <v>0</v>
      </c>
      <c r="S55" s="63">
        <f t="shared" si="7"/>
      </c>
      <c r="T55" s="63">
        <f t="shared" si="8"/>
      </c>
    </row>
    <row r="56" spans="1:20" ht="34.5" customHeight="1">
      <c r="A56" s="377">
        <f>'2-4'!A7</f>
        <v>0</v>
      </c>
      <c r="B56" s="378" t="str">
        <f>'2-4'!B7</f>
        <v>1-(2)-ア・ウ</v>
      </c>
      <c r="C56" s="379" t="str">
        <f>'2-4'!C7</f>
        <v>授業力向上</v>
      </c>
      <c r="D56" s="254">
        <v>304</v>
      </c>
      <c r="E56" s="315" t="str">
        <f>IF($R56=1,"",VLOOKUP($D56,'2-4'!$D$4:$L$103,2))</f>
        <v>負担金、補助及び交付金</v>
      </c>
      <c r="F56" s="487" t="str">
        <f>IF($R56=1,"取消し",VLOOKUP($D56,'2-4'!$D$4:$L$103,3))</f>
        <v>第66回全国工業高等学校長秋季研究協議会（栃木大会）参加費</v>
      </c>
      <c r="G56" s="224">
        <f>IF($R56=1,,VLOOKUP($D56,'2-4'!$D$4:$L$103,4))</f>
        <v>6000</v>
      </c>
      <c r="H56" s="316">
        <f>IF($R56=1,,VLOOKUP($D56,'2-4'!$D$4:$L$103,5))</f>
        <v>1</v>
      </c>
      <c r="I56" s="316">
        <f>IF($R56=1,,VLOOKUP($D56,'2-4'!$D$4:$L$103,6))</f>
        <v>1</v>
      </c>
      <c r="J56" s="224">
        <f>IF($R56=1,,VLOOKUP($D56,'2-4'!$D$4:$L$103,7))</f>
        <v>6000</v>
      </c>
      <c r="K56" s="489" t="str">
        <f t="shared" si="4"/>
        <v>第66回全国工業高等学校長秋季研究協議会（栃木大会）参加費</v>
      </c>
      <c r="L56" s="319">
        <v>0</v>
      </c>
      <c r="M56" s="320">
        <f t="shared" si="5"/>
        <v>1</v>
      </c>
      <c r="N56" s="320">
        <f t="shared" si="6"/>
        <v>1</v>
      </c>
      <c r="O56" s="309">
        <f t="shared" si="9"/>
        <v>0</v>
      </c>
      <c r="P56" s="381">
        <f>IF($R56=1,"",VLOOKUP($D56,'2-4'!$D$4:$L$103,8))</f>
        <v>0</v>
      </c>
      <c r="Q56" s="279">
        <f>IF($R56=1,"",VLOOKUP($D56,'2-4'!$D$4:$L$103,9))</f>
        <v>0</v>
      </c>
      <c r="R56" s="25">
        <f>IF(AND(ISNA(MATCH($D56,'随時②-2'!$D$4:$D$18,0)),ISNA(MATCH($D56,'随時③-2'!$D$4:$D$18,0))),0,1)</f>
        <v>0</v>
      </c>
      <c r="S56" s="63">
        <f t="shared" si="7"/>
      </c>
      <c r="T56" s="63">
        <f t="shared" si="8"/>
      </c>
    </row>
    <row r="57" spans="1:20" ht="34.5" customHeight="1">
      <c r="A57" s="377">
        <f>'2-4'!A8</f>
        <v>0</v>
      </c>
      <c r="B57" s="378" t="str">
        <f>'2-4'!B8</f>
        <v>1-(3)-ア・ウ</v>
      </c>
      <c r="C57" s="379" t="str">
        <f>'2-4'!C8</f>
        <v>授業力向上</v>
      </c>
      <c r="D57" s="254">
        <v>305</v>
      </c>
      <c r="E57" s="315" t="str">
        <f>IF($R57=1,"",VLOOKUP($D57,'2-4'!$D$4:$L$103,2))</f>
        <v>旅費</v>
      </c>
      <c r="F57" s="487" t="str">
        <f>IF($R57=1,"取消し",VLOOKUP($D57,'2-4'!$D$4:$L$103,3))</f>
        <v>第67回全国工業高等学校長秋季研究協議会（栃木大会）旅費</v>
      </c>
      <c r="G57" s="224">
        <f>IF($R57=1,,VLOOKUP($D57,'2-4'!$D$4:$L$103,4))</f>
        <v>60000</v>
      </c>
      <c r="H57" s="316">
        <f>IF($R57=1,,VLOOKUP($D57,'2-4'!$D$4:$L$103,5))</f>
        <v>1</v>
      </c>
      <c r="I57" s="316">
        <f>IF($R57=1,,VLOOKUP($D57,'2-4'!$D$4:$L$103,6))</f>
        <v>1</v>
      </c>
      <c r="J57" s="224">
        <f>IF($R57=1,,VLOOKUP($D57,'2-4'!$D$4:$L$103,7))</f>
        <v>60000</v>
      </c>
      <c r="K57" s="489" t="str">
        <f t="shared" si="4"/>
        <v>第67回全国工業高等学校長秋季研究協議会（栃木大会）旅費</v>
      </c>
      <c r="L57" s="319">
        <v>0</v>
      </c>
      <c r="M57" s="320">
        <f t="shared" si="5"/>
        <v>1</v>
      </c>
      <c r="N57" s="320">
        <f t="shared" si="6"/>
        <v>1</v>
      </c>
      <c r="O57" s="309">
        <f t="shared" si="9"/>
        <v>0</v>
      </c>
      <c r="P57" s="381">
        <f>IF($R57=1,"",VLOOKUP($D57,'2-4'!$D$4:$L$103,8))</f>
        <v>0</v>
      </c>
      <c r="Q57" s="279">
        <f>IF($R57=1,"",VLOOKUP($D57,'2-4'!$D$4:$L$103,9))</f>
        <v>0</v>
      </c>
      <c r="R57" s="25">
        <f>IF(AND(ISNA(MATCH($D57,'随時②-2'!$D$4:$D$18,0)),ISNA(MATCH($D57,'随時③-2'!$D$4:$D$18,0))),0,1)</f>
        <v>0</v>
      </c>
      <c r="S57" s="63">
        <f t="shared" si="7"/>
      </c>
      <c r="T57" s="63">
        <f t="shared" si="8"/>
      </c>
    </row>
    <row r="58" spans="1:20" ht="30" customHeight="1">
      <c r="A58" s="377">
        <f>'2-4'!A9</f>
        <v>0</v>
      </c>
      <c r="B58" s="378" t="str">
        <f>'2-4'!B9</f>
        <v>2-(1)-ア</v>
      </c>
      <c r="C58" s="379" t="str">
        <f>'2-4'!C9</f>
        <v>キャリア教育の推進</v>
      </c>
      <c r="D58" s="254">
        <v>306</v>
      </c>
      <c r="E58" s="315" t="str">
        <f>IF($R58=1,"",VLOOKUP($D58,'2-4'!$D$4:$L$103,2))</f>
        <v>報償費</v>
      </c>
      <c r="F58" s="315" t="str">
        <f>IF($R58=1,"取消し",VLOOKUP($D58,'2-4'!$D$4:$L$103,3))</f>
        <v>キャリアカウンセラー謝礼</v>
      </c>
      <c r="G58" s="224">
        <f>IF($R58=1,,VLOOKUP($D58,'2-4'!$D$4:$L$103,4))</f>
        <v>15000</v>
      </c>
      <c r="H58" s="316">
        <f>IF($R58=1,,VLOOKUP($D58,'2-4'!$D$4:$L$103,5))</f>
        <v>8</v>
      </c>
      <c r="I58" s="316">
        <f>IF($R58=1,,VLOOKUP($D58,'2-4'!$D$4:$L$103,6))</f>
        <v>1</v>
      </c>
      <c r="J58" s="224">
        <f>IF($R58=1,,VLOOKUP($D58,'2-4'!$D$4:$L$103,7))</f>
        <v>120000</v>
      </c>
      <c r="K58" s="318" t="str">
        <f t="shared" si="4"/>
        <v>キャリアカウンセラー謝礼</v>
      </c>
      <c r="L58" s="319">
        <v>0</v>
      </c>
      <c r="M58" s="320">
        <f t="shared" si="5"/>
        <v>8</v>
      </c>
      <c r="N58" s="320">
        <f t="shared" si="6"/>
        <v>1</v>
      </c>
      <c r="O58" s="309">
        <f t="shared" si="9"/>
        <v>0</v>
      </c>
      <c r="P58" s="381">
        <f>IF($R58=1,"",VLOOKUP($D58,'2-4'!$D$4:$L$103,8))</f>
        <v>0</v>
      </c>
      <c r="Q58" s="279">
        <f>IF($R58=1,"",VLOOKUP($D58,'2-4'!$D$4:$L$103,9))</f>
        <v>0</v>
      </c>
      <c r="R58" s="25">
        <f>IF(AND(ISNA(MATCH($D58,'随時②-2'!$D$4:$D$18,0)),ISNA(MATCH($D58,'随時③-2'!$D$4:$D$18,0))),0,1)</f>
        <v>0</v>
      </c>
      <c r="S58" s="63">
        <f t="shared" si="7"/>
      </c>
      <c r="T58" s="63">
        <f t="shared" si="8"/>
      </c>
    </row>
    <row r="59" spans="1:20" ht="30" customHeight="1">
      <c r="A59" s="377">
        <f>'2-4'!A10</f>
        <v>0</v>
      </c>
      <c r="B59" s="378" t="str">
        <f>'2-4'!B10</f>
        <v>2-(2)-ア</v>
      </c>
      <c r="C59" s="379" t="str">
        <f>'2-4'!C10</f>
        <v>生徒の多角的な支援</v>
      </c>
      <c r="D59" s="254">
        <v>307</v>
      </c>
      <c r="E59" s="315" t="str">
        <f>IF($R59=1,"",VLOOKUP($D59,'2-4'!$D$4:$L$103,2))</f>
        <v>報償費</v>
      </c>
      <c r="F59" s="315" t="str">
        <f>IF($R59=1,"取消し",VLOOKUP($D59,'2-4'!$D$4:$L$103,3))</f>
        <v>スクールカウンセラー謝礼</v>
      </c>
      <c r="G59" s="224">
        <f>IF($R59=1,,VLOOKUP($D59,'2-4'!$D$4:$L$103,4))</f>
        <v>26000</v>
      </c>
      <c r="H59" s="316">
        <f>IF($R59=1,,VLOOKUP($D59,'2-4'!$D$4:$L$103,5))</f>
        <v>1</v>
      </c>
      <c r="I59" s="316">
        <f>IF($R59=1,,VLOOKUP($D59,'2-4'!$D$4:$L$103,6))</f>
        <v>4</v>
      </c>
      <c r="J59" s="224">
        <f>IF($R59=1,,VLOOKUP($D59,'2-4'!$D$4:$L$103,7))</f>
        <v>104000</v>
      </c>
      <c r="K59" s="318" t="str">
        <f t="shared" si="4"/>
        <v>スクールカウンセラー謝礼</v>
      </c>
      <c r="L59" s="319">
        <v>0</v>
      </c>
      <c r="M59" s="320">
        <f t="shared" si="5"/>
        <v>1</v>
      </c>
      <c r="N59" s="320">
        <f t="shared" si="6"/>
        <v>4</v>
      </c>
      <c r="O59" s="309">
        <f t="shared" si="9"/>
        <v>0</v>
      </c>
      <c r="P59" s="381">
        <f>IF($R59=1,"",VLOOKUP($D59,'2-4'!$D$4:$L$103,8))</f>
        <v>0</v>
      </c>
      <c r="Q59" s="279">
        <f>IF($R59=1,"",VLOOKUP($D59,'2-4'!$D$4:$L$103,9))</f>
        <v>0</v>
      </c>
      <c r="R59" s="25">
        <f>IF(AND(ISNA(MATCH($D59,'随時②-2'!$D$4:$D$18,0)),ISNA(MATCH($D59,'随時③-2'!$D$4:$D$18,0))),0,1)</f>
        <v>0</v>
      </c>
      <c r="S59" s="63">
        <f t="shared" si="7"/>
      </c>
      <c r="T59" s="63">
        <f t="shared" si="8"/>
      </c>
    </row>
    <row r="60" spans="1:20" ht="30" customHeight="1">
      <c r="A60" s="377">
        <f>'2-4'!A11</f>
        <v>0</v>
      </c>
      <c r="B60" s="378" t="str">
        <f>'2-4'!B11</f>
        <v>2-(2)-ウ</v>
      </c>
      <c r="C60" s="379" t="str">
        <f>'2-4'!C11</f>
        <v>人権教育の推進</v>
      </c>
      <c r="D60" s="254">
        <v>308</v>
      </c>
      <c r="E60" s="315" t="str">
        <f>IF($R60=1,"",VLOOKUP($D60,'2-4'!$D$4:$L$103,2))</f>
        <v>消耗需用費</v>
      </c>
      <c r="F60" s="315" t="str">
        <f>IF($R60=1,"取消し",VLOOKUP($D60,'2-4'!$D$4:$L$103,3))</f>
        <v>府立外教研究集会資料代</v>
      </c>
      <c r="G60" s="224">
        <f>IF($R60=1,,VLOOKUP($D60,'2-4'!$D$4:$L$103,4))</f>
        <v>1000</v>
      </c>
      <c r="H60" s="316">
        <f>IF($R60=1,,VLOOKUP($D60,'2-4'!$D$4:$L$103,5))</f>
        <v>2</v>
      </c>
      <c r="I60" s="316">
        <f>IF($R60=1,,VLOOKUP($D60,'2-4'!$D$4:$L$103,6))</f>
        <v>1</v>
      </c>
      <c r="J60" s="224">
        <f>IF($R60=1,,VLOOKUP($D60,'2-4'!$D$4:$L$103,7))</f>
        <v>2000</v>
      </c>
      <c r="K60" s="318" t="str">
        <f t="shared" si="4"/>
        <v>府立外教研究集会資料代</v>
      </c>
      <c r="L60" s="319">
        <v>0</v>
      </c>
      <c r="M60" s="320">
        <f t="shared" si="5"/>
        <v>2</v>
      </c>
      <c r="N60" s="320">
        <f t="shared" si="6"/>
        <v>1</v>
      </c>
      <c r="O60" s="309">
        <f t="shared" si="9"/>
        <v>0</v>
      </c>
      <c r="P60" s="381">
        <f>IF($R60=1,"",VLOOKUP($D60,'2-4'!$D$4:$L$103,8))</f>
        <v>0</v>
      </c>
      <c r="Q60" s="279">
        <f>IF($R60=1,"",VLOOKUP($D60,'2-4'!$D$4:$L$103,9))</f>
        <v>0</v>
      </c>
      <c r="R60" s="25">
        <f>IF(AND(ISNA(MATCH($D60,'随時②-2'!$D$4:$D$18,0)),ISNA(MATCH($D60,'随時③-2'!$D$4:$D$18,0))),0,1)</f>
        <v>0</v>
      </c>
      <c r="S60" s="63">
        <f t="shared" si="7"/>
      </c>
      <c r="T60" s="63">
        <f t="shared" si="8"/>
      </c>
    </row>
    <row r="61" spans="1:20" ht="30" customHeight="1">
      <c r="A61" s="377">
        <f>'2-4'!A12</f>
        <v>0</v>
      </c>
      <c r="B61" s="378" t="str">
        <f>'2-4'!B12</f>
        <v>2-(2)-ウ</v>
      </c>
      <c r="C61" s="379" t="str">
        <f>'2-4'!C12</f>
        <v>人権教育の推進</v>
      </c>
      <c r="D61" s="254">
        <v>309</v>
      </c>
      <c r="E61" s="315" t="str">
        <f>IF($R61=1,"",VLOOKUP($D61,'2-4'!$D$4:$L$103,2))</f>
        <v>報償費</v>
      </c>
      <c r="F61" s="315" t="str">
        <f>IF($R61=1,"取消し",VLOOKUP($D61,'2-4'!$D$4:$L$103,3))</f>
        <v>職員研修講師謝礼</v>
      </c>
      <c r="G61" s="224">
        <f>IF($R61=1,,VLOOKUP($D61,'2-4'!$D$4:$L$103,4))</f>
        <v>50000</v>
      </c>
      <c r="H61" s="316">
        <f>IF($R61=1,,VLOOKUP($D61,'2-4'!$D$4:$L$103,5))</f>
        <v>1</v>
      </c>
      <c r="I61" s="316">
        <f>IF($R61=1,,VLOOKUP($D61,'2-4'!$D$4:$L$103,6))</f>
        <v>1</v>
      </c>
      <c r="J61" s="224">
        <f>IF($R61=1,,VLOOKUP($D61,'2-4'!$D$4:$L$103,7))</f>
        <v>50000</v>
      </c>
      <c r="K61" s="318" t="str">
        <f t="shared" si="4"/>
        <v>職員研修講師謝礼</v>
      </c>
      <c r="L61" s="319">
        <v>0</v>
      </c>
      <c r="M61" s="320">
        <f t="shared" si="5"/>
        <v>1</v>
      </c>
      <c r="N61" s="320">
        <f t="shared" si="6"/>
        <v>1</v>
      </c>
      <c r="O61" s="309">
        <f t="shared" si="9"/>
        <v>0</v>
      </c>
      <c r="P61" s="381">
        <f>IF($R61=1,"",VLOOKUP($D61,'2-4'!$D$4:$L$103,8))</f>
        <v>0</v>
      </c>
      <c r="Q61" s="279">
        <f>IF($R61=1,"",VLOOKUP($D61,'2-4'!$D$4:$L$103,9))</f>
        <v>0</v>
      </c>
      <c r="R61" s="25">
        <f>IF(AND(ISNA(MATCH($D61,'随時②-2'!$D$4:$D$18,0)),ISNA(MATCH($D61,'随時③-2'!$D$4:$D$18,0))),0,1)</f>
        <v>0</v>
      </c>
      <c r="S61" s="63">
        <f t="shared" si="7"/>
      </c>
      <c r="T61" s="63">
        <f t="shared" si="8"/>
      </c>
    </row>
    <row r="62" spans="1:20" ht="30" customHeight="1">
      <c r="A62" s="377">
        <f>'2-4'!A13</f>
        <v>0</v>
      </c>
      <c r="B62" s="378" t="str">
        <f>'2-4'!B13</f>
        <v>2-(2)-ウ</v>
      </c>
      <c r="C62" s="379" t="str">
        <f>'2-4'!C13</f>
        <v>人権教育の推進</v>
      </c>
      <c r="D62" s="254">
        <v>310</v>
      </c>
      <c r="E62" s="315" t="str">
        <f>IF($R62=1,"",VLOOKUP($D62,'2-4'!$D$4:$L$103,2))</f>
        <v>旅費</v>
      </c>
      <c r="F62" s="315" t="str">
        <f>IF($R62=1,"取消し",VLOOKUP($D62,'2-4'!$D$4:$L$103,3))</f>
        <v>職員研修講師交通費</v>
      </c>
      <c r="G62" s="224">
        <f>IF($R62=1,,VLOOKUP($D62,'2-4'!$D$4:$L$103,4))</f>
        <v>2000</v>
      </c>
      <c r="H62" s="316">
        <f>IF($R62=1,,VLOOKUP($D62,'2-4'!$D$4:$L$103,5))</f>
        <v>1</v>
      </c>
      <c r="I62" s="316">
        <f>IF($R62=1,,VLOOKUP($D62,'2-4'!$D$4:$L$103,6))</f>
        <v>1</v>
      </c>
      <c r="J62" s="224">
        <f>IF($R62=1,,VLOOKUP($D62,'2-4'!$D$4:$L$103,7))</f>
        <v>2000</v>
      </c>
      <c r="K62" s="318" t="str">
        <f t="shared" si="4"/>
        <v>職員研修講師交通費</v>
      </c>
      <c r="L62" s="319">
        <v>0</v>
      </c>
      <c r="M62" s="320">
        <f t="shared" si="5"/>
        <v>1</v>
      </c>
      <c r="N62" s="320">
        <f t="shared" si="6"/>
        <v>1</v>
      </c>
      <c r="O62" s="309">
        <f t="shared" si="9"/>
        <v>0</v>
      </c>
      <c r="P62" s="381">
        <f>IF($R62=1,"",VLOOKUP($D62,'2-4'!$D$4:$L$103,8))</f>
        <v>0</v>
      </c>
      <c r="Q62" s="279">
        <f>IF($R62=1,"",VLOOKUP($D62,'2-4'!$D$4:$L$103,9))</f>
        <v>0</v>
      </c>
      <c r="R62" s="25">
        <f>IF(AND(ISNA(MATCH($D62,'随時②-2'!$D$4:$D$18,0)),ISNA(MATCH($D62,'随時③-2'!$D$4:$D$18,0))),0,1)</f>
        <v>0</v>
      </c>
      <c r="S62" s="63">
        <f t="shared" si="7"/>
      </c>
      <c r="T62" s="63">
        <f t="shared" si="8"/>
      </c>
    </row>
    <row r="63" spans="1:20" ht="30" customHeight="1">
      <c r="A63" s="377">
        <f>'2-4'!A14</f>
        <v>0</v>
      </c>
      <c r="B63" s="378" t="str">
        <f>'2-4'!B14</f>
        <v>3-(1)-ウ</v>
      </c>
      <c r="C63" s="379" t="str">
        <f>'2-4'!C14</f>
        <v>情報発信</v>
      </c>
      <c r="D63" s="254">
        <v>311</v>
      </c>
      <c r="E63" s="315" t="str">
        <f>IF($R63=1,"",VLOOKUP($D63,'2-4'!$D$4:$L$103,2))</f>
        <v>消耗需用費</v>
      </c>
      <c r="F63" s="315" t="str">
        <f>IF($R63=1,"取消し",VLOOKUP($D63,'2-4'!$D$4:$L$103,3))</f>
        <v>広報関係（学校案内パンフレット等）</v>
      </c>
      <c r="G63" s="224">
        <f>IF($R63=1,,VLOOKUP($D63,'2-4'!$D$4:$L$103,4))</f>
        <v>43304</v>
      </c>
      <c r="H63" s="316">
        <f>IF($R63=1,,VLOOKUP($D63,'2-4'!$D$4:$L$103,5))</f>
        <v>1</v>
      </c>
      <c r="I63" s="316">
        <f>IF($R63=1,,VLOOKUP($D63,'2-4'!$D$4:$L$103,6))</f>
        <v>1</v>
      </c>
      <c r="J63" s="224">
        <f>IF($R63=1,,VLOOKUP($D63,'2-4'!$D$4:$L$103,7))</f>
        <v>43304</v>
      </c>
      <c r="K63" s="318" t="str">
        <f t="shared" si="4"/>
        <v>広報関係（学校案内パンフレット等）</v>
      </c>
      <c r="L63" s="319">
        <v>84240</v>
      </c>
      <c r="M63" s="320">
        <f t="shared" si="5"/>
        <v>1</v>
      </c>
      <c r="N63" s="320">
        <f t="shared" si="6"/>
        <v>1</v>
      </c>
      <c r="O63" s="309">
        <f t="shared" si="9"/>
        <v>84240</v>
      </c>
      <c r="P63" s="381">
        <f>IF($R63=1,"",VLOOKUP($D63,'2-4'!$D$4:$L$103,8))</f>
        <v>0</v>
      </c>
      <c r="Q63" s="279">
        <f>IF($R63=1,"",VLOOKUP($D63,'2-4'!$D$4:$L$103,9))</f>
        <v>0</v>
      </c>
      <c r="R63" s="25">
        <f>IF(AND(ISNA(MATCH($D63,'随時②-2'!$D$4:$D$18,0)),ISNA(MATCH($D63,'随時③-2'!$D$4:$D$18,0))),0,1)</f>
        <v>0</v>
      </c>
      <c r="S63" s="63">
        <f t="shared" si="7"/>
      </c>
      <c r="T63" s="63">
        <f t="shared" si="8"/>
      </c>
    </row>
    <row r="64" spans="1:20" ht="30" customHeight="1">
      <c r="A64" s="377">
        <f>'2-4'!A15</f>
        <v>0</v>
      </c>
      <c r="B64" s="378" t="str">
        <f>'2-4'!B15</f>
        <v>3-(1)-ウ</v>
      </c>
      <c r="C64" s="379" t="str">
        <f>'2-4'!C15</f>
        <v>情報発信</v>
      </c>
      <c r="D64" s="254">
        <v>312</v>
      </c>
      <c r="E64" s="315" t="str">
        <f>IF($R64=1,"",VLOOKUP($D64,'2-4'!$D$4:$L$103,2))</f>
        <v>消耗需用費</v>
      </c>
      <c r="F64" s="315" t="str">
        <f>IF($R64=1,"取消し",VLOOKUP($D64,'2-4'!$D$4:$L$103,3))</f>
        <v>広報関係（印刷消耗品等代）</v>
      </c>
      <c r="G64" s="224">
        <f>IF($R64=1,,VLOOKUP($D64,'2-4'!$D$4:$L$103,4))</f>
        <v>51000</v>
      </c>
      <c r="H64" s="316">
        <f>IF($R64=1,,VLOOKUP($D64,'2-4'!$D$4:$L$103,5))</f>
        <v>1</v>
      </c>
      <c r="I64" s="316">
        <f>IF($R64=1,,VLOOKUP($D64,'2-4'!$D$4:$L$103,6))</f>
        <v>1</v>
      </c>
      <c r="J64" s="224">
        <f>IF($R64=1,,VLOOKUP($D64,'2-4'!$D$4:$L$103,7))</f>
        <v>51000</v>
      </c>
      <c r="K64" s="318" t="str">
        <f t="shared" si="4"/>
        <v>広報関係（印刷消耗品等代）</v>
      </c>
      <c r="L64" s="319">
        <v>53901</v>
      </c>
      <c r="M64" s="320">
        <f t="shared" si="5"/>
        <v>1</v>
      </c>
      <c r="N64" s="320">
        <f t="shared" si="6"/>
        <v>1</v>
      </c>
      <c r="O64" s="309">
        <f t="shared" si="9"/>
        <v>53901</v>
      </c>
      <c r="P64" s="381">
        <f>IF($R64=1,"",VLOOKUP($D64,'2-4'!$D$4:$L$103,8))</f>
        <v>0</v>
      </c>
      <c r="Q64" s="279">
        <f>IF($R64=1,"",VLOOKUP($D64,'2-4'!$D$4:$L$103,9))</f>
        <v>0</v>
      </c>
      <c r="R64" s="25">
        <f>IF(AND(ISNA(MATCH($D64,'随時②-2'!$D$4:$D$18,0)),ISNA(MATCH($D64,'随時③-2'!$D$4:$D$18,0))),0,1)</f>
        <v>0</v>
      </c>
      <c r="S64" s="63">
        <f t="shared" si="7"/>
      </c>
      <c r="T64" s="63">
        <f t="shared" si="8"/>
      </c>
    </row>
    <row r="65" spans="1:20" ht="30" customHeight="1">
      <c r="A65" s="377">
        <f>'2-4'!A16</f>
        <v>0</v>
      </c>
      <c r="B65" s="378" t="str">
        <f>'2-4'!B16</f>
        <v>3-(1)-ウ</v>
      </c>
      <c r="C65" s="379" t="str">
        <f>'2-4'!C16</f>
        <v>情報発信</v>
      </c>
      <c r="D65" s="254">
        <v>313</v>
      </c>
      <c r="E65" s="315" t="str">
        <f>IF($R65=1,"",VLOOKUP($D65,'2-4'!$D$4:$L$103,2))</f>
        <v>消耗需用費</v>
      </c>
      <c r="F65" s="315" t="str">
        <f>IF($R65=1,"取消し",VLOOKUP($D65,'2-4'!$D$4:$L$103,3))</f>
        <v>広報関係（記念品等）</v>
      </c>
      <c r="G65" s="224">
        <f>IF($R65=1,,VLOOKUP($D65,'2-4'!$D$4:$L$103,4))</f>
        <v>97500</v>
      </c>
      <c r="H65" s="316">
        <f>IF($R65=1,,VLOOKUP($D65,'2-4'!$D$4:$L$103,5))</f>
        <v>1</v>
      </c>
      <c r="I65" s="316">
        <f>IF($R65=1,,VLOOKUP($D65,'2-4'!$D$4:$L$103,6))</f>
        <v>1</v>
      </c>
      <c r="J65" s="224">
        <f>IF($R65=1,,VLOOKUP($D65,'2-4'!$D$4:$L$103,7))</f>
        <v>97500</v>
      </c>
      <c r="K65" s="318" t="str">
        <f t="shared" si="4"/>
        <v>広報関係（記念品等）</v>
      </c>
      <c r="L65" s="319">
        <v>97416</v>
      </c>
      <c r="M65" s="320">
        <f t="shared" si="5"/>
        <v>1</v>
      </c>
      <c r="N65" s="320">
        <f t="shared" si="6"/>
        <v>1</v>
      </c>
      <c r="O65" s="309">
        <f t="shared" si="9"/>
        <v>97416</v>
      </c>
      <c r="P65" s="381">
        <f>IF($R65=1,"",VLOOKUP($D65,'2-4'!$D$4:$L$103,8))</f>
        <v>0</v>
      </c>
      <c r="Q65" s="279">
        <f>IF($R65=1,"",VLOOKUP($D65,'2-4'!$D$4:$L$103,9))</f>
        <v>0</v>
      </c>
      <c r="R65" s="25">
        <f>IF(AND(ISNA(MATCH($D65,'随時②-2'!$D$4:$D$18,0)),ISNA(MATCH($D65,'随時③-2'!$D$4:$D$18,0))),0,1)</f>
        <v>0</v>
      </c>
      <c r="S65" s="63">
        <f t="shared" si="7"/>
      </c>
      <c r="T65" s="63">
        <f t="shared" si="8"/>
      </c>
    </row>
    <row r="66" spans="1:20" ht="30" customHeight="1">
      <c r="A66" s="377">
        <f>'2-4'!A17</f>
        <v>0</v>
      </c>
      <c r="B66" s="378" t="str">
        <f>'2-4'!B17</f>
        <v>3-(1)-ウ</v>
      </c>
      <c r="C66" s="379" t="str">
        <f>'2-4'!C17</f>
        <v>情報発信</v>
      </c>
      <c r="D66" s="254">
        <v>314</v>
      </c>
      <c r="E66" s="315" t="str">
        <f>IF($R66=1,"",VLOOKUP($D66,'2-4'!$D$4:$L$103,2))</f>
        <v>備品購入費</v>
      </c>
      <c r="F66" s="315" t="str">
        <f>IF($R66=1,"取消し",VLOOKUP($D66,'2-4'!$D$4:$L$103,3))</f>
        <v>広報関係（大判ポスタープリンター）</v>
      </c>
      <c r="G66" s="224">
        <f>IF($R66=1,,VLOOKUP($D66,'2-4'!$D$4:$L$103,4))</f>
        <v>170000</v>
      </c>
      <c r="H66" s="316">
        <f>IF($R66=1,,VLOOKUP($D66,'2-4'!$D$4:$L$103,5))</f>
        <v>1</v>
      </c>
      <c r="I66" s="316">
        <f>IF($R66=1,,VLOOKUP($D66,'2-4'!$D$4:$L$103,6))</f>
        <v>1</v>
      </c>
      <c r="J66" s="224">
        <f>IF($R66=1,,VLOOKUP($D66,'2-4'!$D$4:$L$103,7))</f>
        <v>170000</v>
      </c>
      <c r="K66" s="318" t="str">
        <f t="shared" si="4"/>
        <v>広報関係（大判ポスタープリンター）</v>
      </c>
      <c r="L66" s="319">
        <v>169992</v>
      </c>
      <c r="M66" s="320">
        <f t="shared" si="5"/>
        <v>1</v>
      </c>
      <c r="N66" s="320">
        <f t="shared" si="6"/>
        <v>1</v>
      </c>
      <c r="O66" s="309">
        <f t="shared" si="9"/>
        <v>169992</v>
      </c>
      <c r="P66" s="381">
        <f>IF($R66=1,"",VLOOKUP($D66,'2-4'!$D$4:$L$103,8))</f>
        <v>0</v>
      </c>
      <c r="Q66" s="279">
        <f>IF($R66=1,"",VLOOKUP($D66,'2-4'!$D$4:$L$103,9))</f>
        <v>0</v>
      </c>
      <c r="R66" s="25">
        <f>IF(AND(ISNA(MATCH($D66,'随時②-2'!$D$4:$D$18,0)),ISNA(MATCH($D66,'随時③-2'!$D$4:$D$18,0))),0,1)</f>
        <v>0</v>
      </c>
      <c r="S66" s="63">
        <f t="shared" si="7"/>
      </c>
      <c r="T66" s="63">
        <f t="shared" si="8"/>
      </c>
    </row>
    <row r="67" spans="1:20" ht="30" customHeight="1">
      <c r="A67" s="377">
        <f>'2-4'!A18</f>
        <v>0</v>
      </c>
      <c r="B67" s="378" t="str">
        <f>'2-4'!B18</f>
        <v>3-(1)-ウ</v>
      </c>
      <c r="C67" s="379" t="str">
        <f>'2-4'!C18</f>
        <v>情報発信</v>
      </c>
      <c r="D67" s="254">
        <v>315</v>
      </c>
      <c r="E67" s="315" t="str">
        <f>IF($R67=1,"",VLOOKUP($D67,'2-4'!$D$4:$L$103,2))</f>
        <v>消耗需用費</v>
      </c>
      <c r="F67" s="315" t="str">
        <f>IF($R67=1,"取消し",VLOOKUP($D67,'2-4'!$D$4:$L$103,3))</f>
        <v>体験入学用材料費</v>
      </c>
      <c r="G67" s="224">
        <f>IF($R67=1,,VLOOKUP($D67,'2-4'!$D$4:$L$103,4))</f>
        <v>80000</v>
      </c>
      <c r="H67" s="316">
        <f>IF($R67=1,,VLOOKUP($D67,'2-4'!$D$4:$L$103,5))</f>
        <v>1</v>
      </c>
      <c r="I67" s="316">
        <f>IF($R67=1,,VLOOKUP($D67,'2-4'!$D$4:$L$103,6))</f>
        <v>1</v>
      </c>
      <c r="J67" s="224">
        <f>IF($R67=1,,VLOOKUP($D67,'2-4'!$D$4:$L$103,7))</f>
        <v>80000</v>
      </c>
      <c r="K67" s="318" t="str">
        <f t="shared" si="4"/>
        <v>体験入学用材料費</v>
      </c>
      <c r="L67" s="319">
        <v>22674</v>
      </c>
      <c r="M67" s="320">
        <f t="shared" si="5"/>
        <v>1</v>
      </c>
      <c r="N67" s="320">
        <f t="shared" si="6"/>
        <v>1</v>
      </c>
      <c r="O67" s="309">
        <f t="shared" si="9"/>
        <v>22674</v>
      </c>
      <c r="P67" s="381">
        <f>IF($R67=1,"",VLOOKUP($D67,'2-4'!$D$4:$L$103,8))</f>
        <v>0</v>
      </c>
      <c r="Q67" s="279">
        <f>IF($R67=1,"",VLOOKUP($D67,'2-4'!$D$4:$L$103,9))</f>
        <v>0</v>
      </c>
      <c r="R67" s="25">
        <f>IF(AND(ISNA(MATCH($D67,'随時②-2'!$D$4:$D$18,0)),ISNA(MATCH($D67,'随時③-2'!$D$4:$D$18,0))),0,1)</f>
        <v>0</v>
      </c>
      <c r="S67" s="63">
        <f t="shared" si="7"/>
      </c>
      <c r="T67" s="63">
        <f t="shared" si="8"/>
      </c>
    </row>
    <row r="68" spans="1:20" ht="30" customHeight="1">
      <c r="A68" s="377">
        <f>'2-4'!A19</f>
        <v>0</v>
      </c>
      <c r="B68" s="378" t="str">
        <f>'2-4'!B19</f>
        <v>3-(1)-ウ</v>
      </c>
      <c r="C68" s="379" t="str">
        <f>'2-4'!C19</f>
        <v>情報発信</v>
      </c>
      <c r="D68" s="254">
        <v>316</v>
      </c>
      <c r="E68" s="315" t="str">
        <f>IF($R68=1,"",VLOOKUP($D68,'2-4'!$D$4:$L$103,2))</f>
        <v>役務費</v>
      </c>
      <c r="F68" s="315" t="str">
        <f>IF($R68=1,"取消し",VLOOKUP($D68,'2-4'!$D$4:$L$103,3))</f>
        <v>体験入学保険料</v>
      </c>
      <c r="G68" s="224">
        <f>IF($R68=1,,VLOOKUP($D68,'2-4'!$D$4:$L$103,4))</f>
        <v>5000</v>
      </c>
      <c r="H68" s="316">
        <f>IF($R68=1,,VLOOKUP($D68,'2-4'!$D$4:$L$103,5))</f>
        <v>1</v>
      </c>
      <c r="I68" s="316">
        <f>IF($R68=1,,VLOOKUP($D68,'2-4'!$D$4:$L$103,6))</f>
        <v>1</v>
      </c>
      <c r="J68" s="224">
        <f>IF($R68=1,,VLOOKUP($D68,'2-4'!$D$4:$L$103,7))</f>
        <v>5000</v>
      </c>
      <c r="K68" s="318" t="str">
        <f t="shared" si="4"/>
        <v>体験入学保険料</v>
      </c>
      <c r="L68" s="319">
        <v>0</v>
      </c>
      <c r="M68" s="320">
        <f t="shared" si="5"/>
        <v>1</v>
      </c>
      <c r="N68" s="320">
        <f t="shared" si="6"/>
        <v>1</v>
      </c>
      <c r="O68" s="309">
        <f t="shared" si="9"/>
        <v>0</v>
      </c>
      <c r="P68" s="381">
        <f>IF($R68=1,"",VLOOKUP($D68,'2-4'!$D$4:$L$103,8))</f>
        <v>0</v>
      </c>
      <c r="Q68" s="279">
        <f>IF($R68=1,"",VLOOKUP($D68,'2-4'!$D$4:$L$103,9))</f>
        <v>0</v>
      </c>
      <c r="R68" s="25">
        <f>IF(AND(ISNA(MATCH($D68,'随時②-2'!$D$4:$D$18,0)),ISNA(MATCH($D68,'随時③-2'!$D$4:$D$18,0))),0,1)</f>
        <v>0</v>
      </c>
      <c r="S68" s="63">
        <f t="shared" si="7"/>
      </c>
      <c r="T68" s="63">
        <f t="shared" si="8"/>
      </c>
    </row>
    <row r="69" spans="1:20" ht="30" customHeight="1">
      <c r="A69" s="377">
        <f>'2-4'!A20</f>
        <v>0</v>
      </c>
      <c r="B69" s="378" t="str">
        <f>'2-4'!B20</f>
        <v>3-(1)-ウ</v>
      </c>
      <c r="C69" s="379" t="str">
        <f>'2-4'!C20</f>
        <v>情報発信</v>
      </c>
      <c r="D69" s="254">
        <v>317</v>
      </c>
      <c r="E69" s="315" t="str">
        <f>IF($R69=1,"",VLOOKUP($D69,'2-4'!$D$4:$L$103,2))</f>
        <v>役務費</v>
      </c>
      <c r="F69" s="315" t="str">
        <f>IF($R69=1,"取消し",VLOOKUP($D69,'2-4'!$D$4:$L$103,3))</f>
        <v>広報通信費（郵券代82円・92円・140円）</v>
      </c>
      <c r="G69" s="224">
        <f>IF($R69=1,,VLOOKUP($D69,'2-4'!$D$4:$L$103,4))</f>
        <v>22146</v>
      </c>
      <c r="H69" s="316">
        <f>IF($R69=1,,VLOOKUP($D69,'2-4'!$D$4:$L$103,5))</f>
        <v>1</v>
      </c>
      <c r="I69" s="316">
        <f>IF($R69=1,,VLOOKUP($D69,'2-4'!$D$4:$L$103,6))</f>
        <v>1</v>
      </c>
      <c r="J69" s="224">
        <f>IF($R69=1,,VLOOKUP($D69,'2-4'!$D$4:$L$103,7))</f>
        <v>22146</v>
      </c>
      <c r="K69" s="318" t="str">
        <f t="shared" si="4"/>
        <v>広報通信費（郵券代82円・92円・140円）</v>
      </c>
      <c r="L69" s="319">
        <v>19802</v>
      </c>
      <c r="M69" s="320">
        <f t="shared" si="5"/>
        <v>1</v>
      </c>
      <c r="N69" s="320">
        <f t="shared" si="6"/>
        <v>1</v>
      </c>
      <c r="O69" s="309">
        <f t="shared" si="9"/>
        <v>19802</v>
      </c>
      <c r="P69" s="381">
        <f>IF($R69=1,"",VLOOKUP($D69,'2-4'!$D$4:$L$103,8))</f>
        <v>0</v>
      </c>
      <c r="Q69" s="279">
        <f>IF($R69=1,"",VLOOKUP($D69,'2-4'!$D$4:$L$103,9))</f>
        <v>0</v>
      </c>
      <c r="R69" s="25">
        <f>IF(AND(ISNA(MATCH($D69,'随時②-2'!$D$4:$D$18,0)),ISNA(MATCH($D69,'随時③-2'!$D$4:$D$18,0))),0,1)</f>
        <v>0</v>
      </c>
      <c r="S69" s="63">
        <f t="shared" si="7"/>
      </c>
      <c r="T69" s="63">
        <f t="shared" si="8"/>
      </c>
    </row>
    <row r="70" spans="1:20" ht="30" customHeight="1">
      <c r="A70" s="377">
        <f>'2-4'!A21</f>
        <v>0</v>
      </c>
      <c r="B70" s="378" t="str">
        <f>'2-4'!B21</f>
        <v>3-(1)-ウ</v>
      </c>
      <c r="C70" s="379" t="str">
        <f>'2-4'!C21</f>
        <v>情報発信</v>
      </c>
      <c r="D70" s="254">
        <v>318</v>
      </c>
      <c r="E70" s="315" t="str">
        <f>IF($R70=1,"",VLOOKUP($D70,'2-4'!$D$4:$L$103,2))</f>
        <v>使用料及び賃借料</v>
      </c>
      <c r="F70" s="315" t="str">
        <f>IF($R70=1,"取消し",VLOOKUP($D70,'2-4'!$D$4:$L$103,3))</f>
        <v>出前授業タクシー代（実習機材運搬）</v>
      </c>
      <c r="G70" s="224">
        <f>IF($R70=1,,VLOOKUP($D70,'2-4'!$D$4:$L$103,4))</f>
        <v>5200</v>
      </c>
      <c r="H70" s="316">
        <f>IF($R70=1,,VLOOKUP($D70,'2-4'!$D$4:$L$103,5))</f>
        <v>1</v>
      </c>
      <c r="I70" s="316">
        <f>IF($R70=1,,VLOOKUP($D70,'2-4'!$D$4:$L$103,6))</f>
        <v>7</v>
      </c>
      <c r="J70" s="224">
        <f>IF($R70=1,,VLOOKUP($D70,'2-4'!$D$4:$L$103,7))</f>
        <v>36400</v>
      </c>
      <c r="K70" s="318" t="str">
        <f t="shared" si="4"/>
        <v>出前授業タクシー代（実習機材運搬）</v>
      </c>
      <c r="L70" s="319">
        <v>15600</v>
      </c>
      <c r="M70" s="320">
        <f t="shared" si="5"/>
        <v>1</v>
      </c>
      <c r="N70" s="320">
        <v>1</v>
      </c>
      <c r="O70" s="309">
        <f t="shared" si="9"/>
        <v>15600</v>
      </c>
      <c r="P70" s="381">
        <f>IF($R70=1,"",VLOOKUP($D70,'2-4'!$D$4:$L$103,8))</f>
        <v>0</v>
      </c>
      <c r="Q70" s="279">
        <f>IF($R70=1,"",VLOOKUP($D70,'2-4'!$D$4:$L$103,9))</f>
        <v>0</v>
      </c>
      <c r="R70" s="25">
        <f>IF(AND(ISNA(MATCH($D70,'随時②-2'!$D$4:$D$18,0)),ISNA(MATCH($D70,'随時③-2'!$D$4:$D$18,0))),0,1)</f>
        <v>0</v>
      </c>
      <c r="S70" s="63">
        <f t="shared" si="7"/>
      </c>
      <c r="T70" s="63">
        <f t="shared" si="8"/>
      </c>
    </row>
    <row r="71" spans="1:20" ht="30" customHeight="1">
      <c r="A71" s="377">
        <f>'2-4'!A22</f>
        <v>0</v>
      </c>
      <c r="B71" s="378" t="str">
        <f>'2-4'!B22</f>
        <v>3-4-(2)ｲ</v>
      </c>
      <c r="C71" s="379" t="str">
        <f>'2-4'!C22</f>
        <v>教職員の資質向上</v>
      </c>
      <c r="D71" s="254">
        <v>319</v>
      </c>
      <c r="E71" s="315" t="str">
        <f>IF($R71=1,"",VLOOKUP($D71,'2-4'!$D$4:$L$103,2))</f>
        <v>負担金、補助及び交付金</v>
      </c>
      <c r="F71" s="315" t="str">
        <f>IF($R71=1,"取消し",VLOOKUP($D71,'2-4'!$D$4:$L$103,3))</f>
        <v>近畿定時制通信制高等学校長協会総会　参加費</v>
      </c>
      <c r="G71" s="224">
        <f>IF($R71=1,,VLOOKUP($D71,'2-4'!$D$4:$L$103,4))</f>
        <v>2000</v>
      </c>
      <c r="H71" s="316">
        <f>IF($R71=1,,VLOOKUP($D71,'2-4'!$D$4:$L$103,5))</f>
        <v>1</v>
      </c>
      <c r="I71" s="316">
        <f>IF($R71=1,,VLOOKUP($D71,'2-4'!$D$4:$L$103,6))</f>
        <v>1</v>
      </c>
      <c r="J71" s="224">
        <f>IF($R71=1,,VLOOKUP($D71,'2-4'!$D$4:$L$103,7))</f>
        <v>2000</v>
      </c>
      <c r="K71" s="318" t="str">
        <f t="shared" si="4"/>
        <v>近畿定時制通信制高等学校長協会総会　参加費</v>
      </c>
      <c r="L71" s="319">
        <f>G71</f>
        <v>2000</v>
      </c>
      <c r="M71" s="320">
        <f t="shared" si="5"/>
        <v>1</v>
      </c>
      <c r="N71" s="320">
        <f t="shared" si="6"/>
        <v>1</v>
      </c>
      <c r="O71" s="309">
        <f t="shared" si="9"/>
        <v>2000</v>
      </c>
      <c r="P71" s="381">
        <f>IF($R71=1,"",VLOOKUP($D71,'2-4'!$D$4:$L$103,8))</f>
        <v>0</v>
      </c>
      <c r="Q71" s="279">
        <f>IF($R71=1,"",VLOOKUP($D71,'2-4'!$D$4:$L$103,9))</f>
        <v>0</v>
      </c>
      <c r="R71" s="25">
        <f>IF(AND(ISNA(MATCH($D71,'随時②-2'!$D$4:$D$18,0)),ISNA(MATCH($D71,'随時③-2'!$D$4:$D$18,0))),0,1)</f>
        <v>0</v>
      </c>
      <c r="S71" s="63">
        <f t="shared" si="7"/>
      </c>
      <c r="T71" s="63">
        <f t="shared" si="8"/>
      </c>
    </row>
    <row r="72" spans="1:20" ht="30" customHeight="1">
      <c r="A72" s="377">
        <f>'2-4'!A23</f>
        <v>0</v>
      </c>
      <c r="B72" s="378" t="str">
        <f>'2-4'!B23</f>
        <v>3-4-(2)ｲ</v>
      </c>
      <c r="C72" s="379" t="str">
        <f>'2-4'!C23</f>
        <v>基礎学力の向上</v>
      </c>
      <c r="D72" s="254">
        <v>320</v>
      </c>
      <c r="E72" s="315" t="str">
        <f>IF($R72=1,"",VLOOKUP($D72,'2-4'!$D$4:$L$103,2))</f>
        <v>委託料</v>
      </c>
      <c r="F72" s="315" t="str">
        <f>IF($R72=1,"取消し",VLOOKUP($D72,'2-4'!$D$4:$L$103,3))</f>
        <v>授業アンケートシステム運用業務委託</v>
      </c>
      <c r="G72" s="224">
        <f>IF($R72=1,,VLOOKUP($D72,'2-4'!$D$4:$L$103,4))</f>
        <v>15066</v>
      </c>
      <c r="H72" s="316">
        <f>IF($R72=1,,VLOOKUP($D72,'2-4'!$D$4:$L$103,5))</f>
        <v>1</v>
      </c>
      <c r="I72" s="316">
        <f>IF($R72=1,,VLOOKUP($D72,'2-4'!$D$4:$L$103,6))</f>
        <v>1</v>
      </c>
      <c r="J72" s="224">
        <f>IF($R72=1,,VLOOKUP($D72,'2-4'!$D$4:$L$103,7))</f>
        <v>15066</v>
      </c>
      <c r="K72" s="318" t="str">
        <f t="shared" si="4"/>
        <v>授業アンケートシステム運用業務委託</v>
      </c>
      <c r="L72" s="319">
        <f>G72</f>
        <v>15066</v>
      </c>
      <c r="M72" s="320">
        <f t="shared" si="5"/>
        <v>1</v>
      </c>
      <c r="N72" s="320">
        <f t="shared" si="6"/>
        <v>1</v>
      </c>
      <c r="O72" s="309">
        <f t="shared" si="9"/>
        <v>15066</v>
      </c>
      <c r="P72" s="381">
        <f>IF($R72=1,"",VLOOKUP($D72,'2-4'!$D$4:$L$103,8))</f>
        <v>0</v>
      </c>
      <c r="Q72" s="279">
        <f>IF($R72=1,"",VLOOKUP($D72,'2-4'!$D$4:$L$103,9))</f>
        <v>0</v>
      </c>
      <c r="R72" s="25">
        <f>IF(AND(ISNA(MATCH($D72,'随時②-2'!$D$4:$D$18,0)),ISNA(MATCH($D72,'随時③-2'!$D$4:$D$18,0))),0,1)</f>
        <v>0</v>
      </c>
      <c r="S72" s="63">
        <f t="shared" si="7"/>
      </c>
      <c r="T72" s="63">
        <f t="shared" si="8"/>
      </c>
    </row>
    <row r="73" spans="1:20" ht="30" customHeight="1">
      <c r="A73" s="377">
        <f>'2-4'!A24</f>
        <v>0</v>
      </c>
      <c r="B73" s="378" t="str">
        <f>'2-4'!B24</f>
        <v>3-3-(1)ｱ</v>
      </c>
      <c r="C73" s="379" t="str">
        <f>'2-4'!C24</f>
        <v>安全・安心のための取組み</v>
      </c>
      <c r="D73" s="254">
        <v>321</v>
      </c>
      <c r="E73" s="315" t="str">
        <f>IF($R73=1,"",VLOOKUP($D73,'2-4'!$D$4:$L$103,2))</f>
        <v>消耗需用費</v>
      </c>
      <c r="F73" s="315" t="str">
        <f>IF($R73=1,"取消し",VLOOKUP($D73,'2-4'!$D$4:$L$103,3))</f>
        <v>府立人権教育研究集会資料代</v>
      </c>
      <c r="G73" s="224">
        <f>IF($R73=1,,VLOOKUP($D73,'2-4'!$D$4:$L$103,4))</f>
        <v>1000</v>
      </c>
      <c r="H73" s="316">
        <f>IF($R73=1,,VLOOKUP($D73,'2-4'!$D$4:$L$103,5))</f>
        <v>1</v>
      </c>
      <c r="I73" s="316">
        <f>IF($R73=1,,VLOOKUP($D73,'2-4'!$D$4:$L$103,6))</f>
        <v>1</v>
      </c>
      <c r="J73" s="224">
        <f>IF($R73=1,,VLOOKUP($D73,'2-4'!$D$4:$L$103,7))</f>
        <v>1000</v>
      </c>
      <c r="K73" s="318" t="str">
        <f t="shared" si="4"/>
        <v>府立人権教育研究集会資料代</v>
      </c>
      <c r="L73" s="319">
        <v>0</v>
      </c>
      <c r="M73" s="320">
        <f t="shared" si="5"/>
        <v>1</v>
      </c>
      <c r="N73" s="320">
        <f t="shared" si="6"/>
        <v>1</v>
      </c>
      <c r="O73" s="309">
        <f t="shared" si="9"/>
        <v>0</v>
      </c>
      <c r="P73" s="381">
        <f>IF($R73=1,"",VLOOKUP($D73,'2-4'!$D$4:$L$103,8))</f>
        <v>0</v>
      </c>
      <c r="Q73" s="279">
        <f>IF($R73=1,"",VLOOKUP($D73,'2-4'!$D$4:$L$103,9))</f>
        <v>0</v>
      </c>
      <c r="R73" s="25">
        <f>IF(AND(ISNA(MATCH($D73,'随時②-2'!$D$4:$D$18,0)),ISNA(MATCH($D73,'随時③-2'!$D$4:$D$18,0))),0,1)</f>
        <v>0</v>
      </c>
      <c r="S73" s="63">
        <f t="shared" si="7"/>
      </c>
      <c r="T73" s="63">
        <f t="shared" si="8"/>
      </c>
    </row>
    <row r="74" spans="1:20" ht="30" customHeight="1">
      <c r="A74" s="377">
        <f>'2-4'!A25</f>
        <v>0</v>
      </c>
      <c r="B74" s="378" t="str">
        <f>'2-4'!B25</f>
        <v>3-1-(1)ｱ</v>
      </c>
      <c r="C74" s="379" t="str">
        <f>'2-4'!C25</f>
        <v>基礎学力の向上</v>
      </c>
      <c r="D74" s="254">
        <v>322</v>
      </c>
      <c r="E74" s="315" t="str">
        <f>IF($R74=1,"",VLOOKUP($D74,'2-4'!$D$4:$L$103,2))</f>
        <v>消耗需用費</v>
      </c>
      <c r="F74" s="315" t="str">
        <f>IF($R74=1,"取消し",VLOOKUP($D74,'2-4'!$D$4:$L$103,3))</f>
        <v>プロジェクター</v>
      </c>
      <c r="G74" s="224">
        <f>IF($R74=1,,VLOOKUP($D74,'2-4'!$D$4:$L$103,4))</f>
        <v>99990</v>
      </c>
      <c r="H74" s="316">
        <f>IF($R74=1,,VLOOKUP($D74,'2-4'!$D$4:$L$103,5))</f>
        <v>1</v>
      </c>
      <c r="I74" s="316">
        <f>IF($R74=1,,VLOOKUP($D74,'2-4'!$D$4:$L$103,6))</f>
        <v>1</v>
      </c>
      <c r="J74" s="224">
        <f>IF($R74=1,,VLOOKUP($D74,'2-4'!$D$4:$L$103,7))</f>
        <v>99990</v>
      </c>
      <c r="K74" s="318" t="str">
        <f t="shared" si="4"/>
        <v>プロジェクター</v>
      </c>
      <c r="L74" s="319">
        <v>67430</v>
      </c>
      <c r="M74" s="320">
        <f t="shared" si="5"/>
        <v>1</v>
      </c>
      <c r="N74" s="320">
        <f t="shared" si="6"/>
        <v>1</v>
      </c>
      <c r="O74" s="309">
        <f t="shared" si="9"/>
        <v>67430</v>
      </c>
      <c r="P74" s="381">
        <f>IF($R74=1,"",VLOOKUP($D74,'2-4'!$D$4:$L$103,8))</f>
        <v>0</v>
      </c>
      <c r="Q74" s="279">
        <f>IF($R74=1,"",VLOOKUP($D74,'2-4'!$D$4:$L$103,9))</f>
        <v>0</v>
      </c>
      <c r="R74" s="25">
        <f>IF(AND(ISNA(MATCH($D74,'随時②-2'!$D$4:$D$18,0)),ISNA(MATCH($D74,'随時③-2'!$D$4:$D$18,0))),0,1)</f>
        <v>0</v>
      </c>
      <c r="S74" s="63">
        <f t="shared" si="7"/>
      </c>
      <c r="T74" s="63">
        <f t="shared" si="8"/>
      </c>
    </row>
    <row r="75" spans="1:20" ht="30" customHeight="1">
      <c r="A75" s="377">
        <f>'2-4'!A26</f>
        <v>0</v>
      </c>
      <c r="B75" s="378" t="str">
        <f>'2-4'!B26</f>
        <v>3-1-(1)ｱ</v>
      </c>
      <c r="C75" s="379" t="str">
        <f>'2-4'!C26</f>
        <v>基礎学力の向上</v>
      </c>
      <c r="D75" s="254">
        <v>323</v>
      </c>
      <c r="E75" s="315" t="str">
        <f>IF($R75=1,"",VLOOKUP($D75,'2-4'!$D$4:$L$103,2))</f>
        <v>消耗需用費</v>
      </c>
      <c r="F75" s="315" t="str">
        <f>IF($R75=1,"取消し",VLOOKUP($D75,'2-4'!$D$4:$L$103,3))</f>
        <v>ICT機器セット</v>
      </c>
      <c r="G75" s="224">
        <f>IF($R75=1,,VLOOKUP($D75,'2-4'!$D$4:$L$103,4))</f>
        <v>180284</v>
      </c>
      <c r="H75" s="316">
        <f>IF($R75=1,,VLOOKUP($D75,'2-4'!$D$4:$L$103,5))</f>
        <v>1</v>
      </c>
      <c r="I75" s="316">
        <f>IF($R75=1,,VLOOKUP($D75,'2-4'!$D$4:$L$103,6))</f>
        <v>1</v>
      </c>
      <c r="J75" s="224">
        <f>IF($R75=1,,VLOOKUP($D75,'2-4'!$D$4:$L$103,7))</f>
        <v>180284</v>
      </c>
      <c r="K75" s="318" t="str">
        <f t="shared" si="4"/>
        <v>ICT機器セット</v>
      </c>
      <c r="L75" s="319">
        <v>119198</v>
      </c>
      <c r="M75" s="320">
        <f t="shared" si="5"/>
        <v>1</v>
      </c>
      <c r="N75" s="320">
        <f t="shared" si="6"/>
        <v>1</v>
      </c>
      <c r="O75" s="309">
        <f t="shared" si="9"/>
        <v>119198</v>
      </c>
      <c r="P75" s="381">
        <f>IF($R75=1,"",VLOOKUP($D75,'2-4'!$D$4:$L$103,8))</f>
        <v>0</v>
      </c>
      <c r="Q75" s="279">
        <f>IF($R75=1,"",VLOOKUP($D75,'2-4'!$D$4:$L$103,9))</f>
        <v>0</v>
      </c>
      <c r="R75" s="25">
        <f>IF(AND(ISNA(MATCH($D75,'随時②-2'!$D$4:$D$18,0)),ISNA(MATCH($D75,'随時③-2'!$D$4:$D$18,0))),0,1)</f>
        <v>0</v>
      </c>
      <c r="S75" s="63">
        <f t="shared" si="7"/>
      </c>
      <c r="T75" s="63">
        <f t="shared" si="8"/>
      </c>
    </row>
    <row r="76" spans="1:20" ht="36.75" customHeight="1">
      <c r="A76" s="377">
        <f>'2-4'!A27</f>
        <v>0</v>
      </c>
      <c r="B76" s="378" t="str">
        <f>'2-4'!B27</f>
        <v>3-4-(2)ｲ</v>
      </c>
      <c r="C76" s="379" t="str">
        <f>'2-4'!C27</f>
        <v>教職員の資質向上</v>
      </c>
      <c r="D76" s="254">
        <v>324</v>
      </c>
      <c r="E76" s="315" t="str">
        <f>IF($R76=1,"",VLOOKUP($D76,'2-4'!$D$4:$L$103,2))</f>
        <v>負担金、補助及び交付金</v>
      </c>
      <c r="F76" s="487" t="str">
        <f>IF($R76=1,"取消し",VLOOKUP($D76,'2-4'!$D$4:$L$103,3))</f>
        <v>第64回全国高等学校定時制通信制教育振興会近畿支部大会研究協議会参</v>
      </c>
      <c r="G76" s="224">
        <f>IF($R76=1,,VLOOKUP($D76,'2-4'!$D$4:$L$103,4))</f>
        <v>4000</v>
      </c>
      <c r="H76" s="316">
        <f>IF($R76=1,,VLOOKUP($D76,'2-4'!$D$4:$L$103,5))</f>
        <v>1</v>
      </c>
      <c r="I76" s="316">
        <f>IF($R76=1,,VLOOKUP($D76,'2-4'!$D$4:$L$103,6))</f>
        <v>1</v>
      </c>
      <c r="J76" s="224">
        <f>IF($R76=1,,VLOOKUP($D76,'2-4'!$D$4:$L$103,7))</f>
        <v>4000</v>
      </c>
      <c r="K76" s="489" t="str">
        <f t="shared" si="4"/>
        <v>第64回全国高等学校定時制通信制教育振興会近畿支部大会研究協議会参</v>
      </c>
      <c r="L76" s="319">
        <f>G76</f>
        <v>4000</v>
      </c>
      <c r="M76" s="320">
        <f t="shared" si="5"/>
        <v>1</v>
      </c>
      <c r="N76" s="320">
        <f t="shared" si="6"/>
        <v>1</v>
      </c>
      <c r="O76" s="309">
        <f t="shared" si="9"/>
        <v>4000</v>
      </c>
      <c r="P76" s="381">
        <f>IF($R76=1,"",VLOOKUP($D76,'2-4'!$D$4:$L$103,8))</f>
        <v>0</v>
      </c>
      <c r="Q76" s="279">
        <f>IF($R76=1,"",VLOOKUP($D76,'2-4'!$D$4:$L$103,9))</f>
        <v>0</v>
      </c>
      <c r="R76" s="25">
        <f>IF(AND(ISNA(MATCH($D76,'随時②-2'!$D$4:$D$18,0)),ISNA(MATCH($D76,'随時③-2'!$D$4:$D$18,0))),0,1)</f>
        <v>0</v>
      </c>
      <c r="S76" s="63">
        <f t="shared" si="7"/>
      </c>
      <c r="T76" s="63">
        <f t="shared" si="8"/>
      </c>
    </row>
    <row r="77" spans="1:20" ht="36.75" customHeight="1">
      <c r="A77" s="377">
        <f>'2-4'!A28</f>
        <v>0</v>
      </c>
      <c r="B77" s="378" t="str">
        <f>'2-4'!B28</f>
        <v>3-4-(2)ｲ</v>
      </c>
      <c r="C77" s="379" t="str">
        <f>'2-4'!C28</f>
        <v>教職員の資質向上</v>
      </c>
      <c r="D77" s="254">
        <v>325</v>
      </c>
      <c r="E77" s="315" t="str">
        <f>IF($R77=1,"",VLOOKUP($D77,'2-4'!$D$4:$L$103,2))</f>
        <v>消耗需用費</v>
      </c>
      <c r="F77" s="487" t="str">
        <f>IF($R77=1,"取消し",VLOOKUP($D77,'2-4'!$D$4:$L$103,3))</f>
        <v>第65回全国高等学校定時制通信制教育振興会近畿支部大会研究協議会資料代</v>
      </c>
      <c r="G77" s="224">
        <f>IF($R77=1,,VLOOKUP($D77,'2-4'!$D$4:$L$103,4))</f>
        <v>2000</v>
      </c>
      <c r="H77" s="316">
        <f>IF($R77=1,,VLOOKUP($D77,'2-4'!$D$4:$L$103,5))</f>
        <v>1</v>
      </c>
      <c r="I77" s="316">
        <f>IF($R77=1,,VLOOKUP($D77,'2-4'!$D$4:$L$103,6))</f>
        <v>1</v>
      </c>
      <c r="J77" s="224">
        <f>IF($R77=1,,VLOOKUP($D77,'2-4'!$D$4:$L$103,7))</f>
        <v>2000</v>
      </c>
      <c r="K77" s="489" t="str">
        <f t="shared" si="4"/>
        <v>第65回全国高等学校定時制通信制教育振興会近畿支部大会研究協議会資料代</v>
      </c>
      <c r="L77" s="319">
        <f>G77</f>
        <v>2000</v>
      </c>
      <c r="M77" s="320">
        <f t="shared" si="5"/>
        <v>1</v>
      </c>
      <c r="N77" s="320">
        <f t="shared" si="6"/>
        <v>1</v>
      </c>
      <c r="O77" s="309">
        <f t="shared" si="9"/>
        <v>2000</v>
      </c>
      <c r="P77" s="381">
        <f>IF($R77=1,"",VLOOKUP($D77,'2-4'!$D$4:$L$103,8))</f>
        <v>0</v>
      </c>
      <c r="Q77" s="279">
        <f>IF($R77=1,"",VLOOKUP($D77,'2-4'!$D$4:$L$103,9))</f>
        <v>0</v>
      </c>
      <c r="R77" s="25">
        <f>IF(AND(ISNA(MATCH($D77,'随時②-2'!$D$4:$D$18,0)),ISNA(MATCH($D77,'随時③-2'!$D$4:$D$18,0))),0,1)</f>
        <v>0</v>
      </c>
      <c r="S77" s="63">
        <f t="shared" si="7"/>
      </c>
      <c r="T77" s="63">
        <f t="shared" si="8"/>
      </c>
    </row>
    <row r="78" spans="1:20" ht="36.75" customHeight="1">
      <c r="A78" s="377">
        <f>'2-4'!A29</f>
        <v>0</v>
      </c>
      <c r="B78" s="378" t="str">
        <f>'2-4'!B29</f>
        <v>3-4-(2)ｲ</v>
      </c>
      <c r="C78" s="379" t="str">
        <f>'2-4'!C29</f>
        <v>教職員の資質向上</v>
      </c>
      <c r="D78" s="254">
        <v>326</v>
      </c>
      <c r="E78" s="315" t="str">
        <f>IF($R78=1,"",VLOOKUP($D78,'2-4'!$D$4:$L$103,2))</f>
        <v>負担金、補助及び交付金</v>
      </c>
      <c r="F78" s="487" t="str">
        <f>IF($R78=1,"取消し",VLOOKUP($D78,'2-4'!$D$4:$L$103,3))</f>
        <v>第60回全国定時制通信制教頭・副校長会教育研究協議会近畿支部大会参加費</v>
      </c>
      <c r="G78" s="224">
        <f>IF($R78=1,,VLOOKUP($D78,'2-4'!$D$4:$L$103,4))</f>
        <v>2000</v>
      </c>
      <c r="H78" s="316">
        <f>IF($R78=1,,VLOOKUP($D78,'2-4'!$D$4:$L$103,5))</f>
        <v>1</v>
      </c>
      <c r="I78" s="316">
        <f>IF($R78=1,,VLOOKUP($D78,'2-4'!$D$4:$L$103,6))</f>
        <v>1</v>
      </c>
      <c r="J78" s="224">
        <f>IF($R78=1,,VLOOKUP($D78,'2-4'!$D$4:$L$103,7))</f>
        <v>2000</v>
      </c>
      <c r="K78" s="489" t="str">
        <f t="shared" si="4"/>
        <v>第60回全国定時制通信制教頭・副校長会教育研究協議会近畿支部大会参加費</v>
      </c>
      <c r="L78" s="319">
        <f>G78</f>
        <v>2000</v>
      </c>
      <c r="M78" s="320">
        <f t="shared" si="5"/>
        <v>1</v>
      </c>
      <c r="N78" s="320">
        <f t="shared" si="6"/>
        <v>1</v>
      </c>
      <c r="O78" s="309">
        <f t="shared" si="9"/>
        <v>2000</v>
      </c>
      <c r="P78" s="381">
        <f>IF($R78=1,"",VLOOKUP($D78,'2-4'!$D$4:$L$103,8))</f>
        <v>0</v>
      </c>
      <c r="Q78" s="279">
        <f>IF($R78=1,"",VLOOKUP($D78,'2-4'!$D$4:$L$103,9))</f>
        <v>0</v>
      </c>
      <c r="R78" s="25">
        <f>IF(AND(ISNA(MATCH($D78,'随時②-2'!$D$4:$D$18,0)),ISNA(MATCH($D78,'随時③-2'!$D$4:$D$18,0))),0,1)</f>
        <v>0</v>
      </c>
      <c r="S78" s="63">
        <f t="shared" si="7"/>
      </c>
      <c r="T78" s="63">
        <f t="shared" si="8"/>
      </c>
    </row>
    <row r="79" spans="1:20" ht="36.75" customHeight="1">
      <c r="A79" s="377">
        <f>'2-4'!A30</f>
        <v>0</v>
      </c>
      <c r="B79" s="378" t="str">
        <f>'2-4'!B30</f>
        <v>3-4-(2)ｲ</v>
      </c>
      <c r="C79" s="379" t="str">
        <f>'2-4'!C30</f>
        <v>教職員の資質向上</v>
      </c>
      <c r="D79" s="254">
        <v>327</v>
      </c>
      <c r="E79" s="315" t="str">
        <f>IF($R79=1,"",VLOOKUP($D79,'2-4'!$D$4:$L$103,2))</f>
        <v>消耗需用費</v>
      </c>
      <c r="F79" s="487" t="str">
        <f>IF($R79=1,"取消し",VLOOKUP($D79,'2-4'!$D$4:$L$103,3))</f>
        <v>第61回全国定時制通信制教頭・副校長会教育研究協議会近畿支部大会資料代</v>
      </c>
      <c r="G79" s="224">
        <f>IF($R79=1,,VLOOKUP($D79,'2-4'!$D$4:$L$103,4))</f>
        <v>2000</v>
      </c>
      <c r="H79" s="316">
        <f>IF($R79=1,,VLOOKUP($D79,'2-4'!$D$4:$L$103,5))</f>
        <v>1</v>
      </c>
      <c r="I79" s="316">
        <f>IF($R79=1,,VLOOKUP($D79,'2-4'!$D$4:$L$103,6))</f>
        <v>1</v>
      </c>
      <c r="J79" s="224">
        <f>IF($R79=1,,VLOOKUP($D79,'2-4'!$D$4:$L$103,7))</f>
        <v>2000</v>
      </c>
      <c r="K79" s="489" t="str">
        <f t="shared" si="4"/>
        <v>第61回全国定時制通信制教頭・副校長会教育研究協議会近畿支部大会資料代</v>
      </c>
      <c r="L79" s="319">
        <f>G79</f>
        <v>2000</v>
      </c>
      <c r="M79" s="320">
        <f t="shared" si="5"/>
        <v>1</v>
      </c>
      <c r="N79" s="320">
        <f t="shared" si="6"/>
        <v>1</v>
      </c>
      <c r="O79" s="309">
        <f t="shared" si="9"/>
        <v>2000</v>
      </c>
      <c r="P79" s="381">
        <f>IF($R79=1,"",VLOOKUP($D79,'2-4'!$D$4:$L$103,8))</f>
        <v>0</v>
      </c>
      <c r="Q79" s="279">
        <f>IF($R79=1,"",VLOOKUP($D79,'2-4'!$D$4:$L$103,9))</f>
        <v>0</v>
      </c>
      <c r="R79" s="25">
        <f>IF(AND(ISNA(MATCH($D79,'随時②-2'!$D$4:$D$18,0)),ISNA(MATCH($D79,'随時③-2'!$D$4:$D$18,0))),0,1)</f>
        <v>0</v>
      </c>
      <c r="S79" s="63">
        <f t="shared" si="7"/>
      </c>
      <c r="T79" s="63">
        <f t="shared" si="8"/>
      </c>
    </row>
    <row r="80" spans="1:20" ht="30" customHeight="1">
      <c r="A80" s="377">
        <f>'2-4'!A31</f>
        <v>0</v>
      </c>
      <c r="B80" s="378" t="str">
        <f>'2-4'!B31</f>
        <v>3-2-(1)ｱ</v>
      </c>
      <c r="C80" s="379" t="str">
        <f>'2-4'!C31</f>
        <v>豊かな人間性の涵養</v>
      </c>
      <c r="D80" s="254">
        <v>328</v>
      </c>
      <c r="E80" s="315" t="str">
        <f>IF($R80=1,"",VLOOKUP($D80,'2-4'!$D$4:$L$103,2))</f>
        <v>消耗需用費</v>
      </c>
      <c r="F80" s="315" t="str">
        <f>IF($R80=1,"取消し",VLOOKUP($D80,'2-4'!$D$4:$L$103,3))</f>
        <v>農園活用費用代</v>
      </c>
      <c r="G80" s="224">
        <f>IF($R80=1,,VLOOKUP($D80,'2-4'!$D$4:$L$103,4))</f>
        <v>99990</v>
      </c>
      <c r="H80" s="316">
        <f>IF($R80=1,,VLOOKUP($D80,'2-4'!$D$4:$L$103,5))</f>
        <v>1</v>
      </c>
      <c r="I80" s="316">
        <f>IF($R80=1,,VLOOKUP($D80,'2-4'!$D$4:$L$103,6))</f>
        <v>1</v>
      </c>
      <c r="J80" s="224">
        <f>IF($R80=1,,VLOOKUP($D80,'2-4'!$D$4:$L$103,7))</f>
        <v>99990</v>
      </c>
      <c r="K80" s="318" t="str">
        <f t="shared" si="4"/>
        <v>農園活用費用代</v>
      </c>
      <c r="L80" s="319">
        <v>113508</v>
      </c>
      <c r="M80" s="320">
        <f t="shared" si="5"/>
        <v>1</v>
      </c>
      <c r="N80" s="320">
        <f t="shared" si="6"/>
        <v>1</v>
      </c>
      <c r="O80" s="309">
        <f t="shared" si="9"/>
        <v>113508</v>
      </c>
      <c r="P80" s="381">
        <f>IF($R80=1,"",VLOOKUP($D80,'2-4'!$D$4:$L$103,8))</f>
        <v>0</v>
      </c>
      <c r="Q80" s="279">
        <f>IF($R80=1,"",VLOOKUP($D80,'2-4'!$D$4:$L$103,9))</f>
        <v>0</v>
      </c>
      <c r="R80" s="25">
        <f>IF(AND(ISNA(MATCH($D80,'随時②-2'!$D$4:$D$18,0)),ISNA(MATCH($D80,'随時③-2'!$D$4:$D$18,0))),0,1)</f>
        <v>0</v>
      </c>
      <c r="S80" s="63">
        <f t="shared" si="7"/>
      </c>
      <c r="T80" s="63">
        <f t="shared" si="8"/>
      </c>
    </row>
    <row r="81" spans="1:20" ht="30" customHeight="1">
      <c r="A81" s="377">
        <f>'2-4'!A32</f>
        <v>0</v>
      </c>
      <c r="B81" s="378" t="str">
        <f>'2-4'!B32</f>
        <v>3-3-(2)ｴ</v>
      </c>
      <c r="C81" s="379" t="str">
        <f>'2-4'!C32</f>
        <v>地域から信頼される学校づくり</v>
      </c>
      <c r="D81" s="254">
        <v>329</v>
      </c>
      <c r="E81" s="315" t="str">
        <f>IF($R81=1,"",VLOOKUP($D81,'2-4'!$D$4:$L$103,2))</f>
        <v>消耗需用費</v>
      </c>
      <c r="F81" s="315" t="str">
        <f>IF($R81=1,"取消し",VLOOKUP($D81,'2-4'!$D$4:$L$103,3))</f>
        <v>信楽粘土</v>
      </c>
      <c r="G81" s="224">
        <f>IF($R81=1,,VLOOKUP($D81,'2-4'!$D$4:$L$103,4))</f>
        <v>2200</v>
      </c>
      <c r="H81" s="316">
        <f>IF($R81=1,,VLOOKUP($D81,'2-4'!$D$4:$L$103,5))</f>
        <v>10</v>
      </c>
      <c r="I81" s="316">
        <f>IF($R81=1,,VLOOKUP($D81,'2-4'!$D$4:$L$103,6))</f>
        <v>1</v>
      </c>
      <c r="J81" s="224">
        <f>IF($R81=1,,VLOOKUP($D81,'2-4'!$D$4:$L$103,7))</f>
        <v>22000</v>
      </c>
      <c r="K81" s="318" t="str">
        <f t="shared" si="4"/>
        <v>信楽粘土</v>
      </c>
      <c r="L81" s="319">
        <v>20839</v>
      </c>
      <c r="M81" s="320">
        <v>1</v>
      </c>
      <c r="N81" s="320">
        <f t="shared" si="6"/>
        <v>1</v>
      </c>
      <c r="O81" s="309">
        <f t="shared" si="9"/>
        <v>20839</v>
      </c>
      <c r="P81" s="381">
        <f>IF($R81=1,"",VLOOKUP($D81,'2-4'!$D$4:$L$103,8))</f>
        <v>0</v>
      </c>
      <c r="Q81" s="279">
        <f>IF($R81=1,"",VLOOKUP($D81,'2-4'!$D$4:$L$103,9))</f>
        <v>0</v>
      </c>
      <c r="R81" s="25">
        <f>IF(AND(ISNA(MATCH($D81,'随時②-2'!$D$4:$D$18,0)),ISNA(MATCH($D81,'随時③-2'!$D$4:$D$18,0))),0,1)</f>
        <v>0</v>
      </c>
      <c r="S81" s="63">
        <f t="shared" si="7"/>
      </c>
      <c r="T81" s="63">
        <f t="shared" si="8"/>
      </c>
    </row>
    <row r="82" spans="1:20" ht="30" customHeight="1">
      <c r="A82" s="377">
        <f>'2-4'!A33</f>
        <v>0</v>
      </c>
      <c r="B82" s="378" t="str">
        <f>'2-4'!B33</f>
        <v>3-3-(2)ｴ</v>
      </c>
      <c r="C82" s="379" t="str">
        <f>'2-4'!C33</f>
        <v>地域から信頼される学校づくり</v>
      </c>
      <c r="D82" s="254">
        <v>330</v>
      </c>
      <c r="E82" s="315" t="str">
        <f>IF($R82=1,"",VLOOKUP($D82,'2-4'!$D$4:$L$103,2))</f>
        <v>消耗需用費</v>
      </c>
      <c r="F82" s="315" t="str">
        <f>IF($R82=1,"取消し",VLOOKUP($D82,'2-4'!$D$4:$L$103,3))</f>
        <v>ガラスロッド</v>
      </c>
      <c r="G82" s="224">
        <f>IF($R82=1,,VLOOKUP($D82,'2-4'!$D$4:$L$103,4))</f>
        <v>4500</v>
      </c>
      <c r="H82" s="316">
        <f>IF($R82=1,,VLOOKUP($D82,'2-4'!$D$4:$L$103,5))</f>
        <v>7</v>
      </c>
      <c r="I82" s="316">
        <f>IF($R82=1,,VLOOKUP($D82,'2-4'!$D$4:$L$103,6))</f>
        <v>1</v>
      </c>
      <c r="J82" s="224">
        <f>IF($R82=1,,VLOOKUP($D82,'2-4'!$D$4:$L$103,7))</f>
        <v>31500</v>
      </c>
      <c r="K82" s="318" t="str">
        <f t="shared" si="4"/>
        <v>ガラスロッド</v>
      </c>
      <c r="L82" s="319">
        <v>31482</v>
      </c>
      <c r="M82" s="320">
        <v>1</v>
      </c>
      <c r="N82" s="320">
        <f t="shared" si="6"/>
        <v>1</v>
      </c>
      <c r="O82" s="309">
        <f t="shared" si="9"/>
        <v>31482</v>
      </c>
      <c r="P82" s="381">
        <f>IF($R82=1,"",VLOOKUP($D82,'2-4'!$D$4:$L$103,8))</f>
        <v>0</v>
      </c>
      <c r="Q82" s="279">
        <f>IF($R82=1,"",VLOOKUP($D82,'2-4'!$D$4:$L$103,9))</f>
        <v>0</v>
      </c>
      <c r="R82" s="25">
        <f>IF(AND(ISNA(MATCH($D82,'随時②-2'!$D$4:$D$18,0)),ISNA(MATCH($D82,'随時③-2'!$D$4:$D$18,0))),0,1)</f>
        <v>0</v>
      </c>
      <c r="S82" s="63">
        <f t="shared" si="7"/>
      </c>
      <c r="T82" s="63">
        <f t="shared" si="8"/>
      </c>
    </row>
    <row r="83" spans="1:20" ht="30" customHeight="1" thickBot="1">
      <c r="A83" s="377">
        <f>'2-4'!A34</f>
        <v>0</v>
      </c>
      <c r="B83" s="378" t="str">
        <f>'2-4'!B34</f>
        <v>3-2-(3)ｲ</v>
      </c>
      <c r="C83" s="379" t="str">
        <f>'2-4'!C34</f>
        <v>豊かな人間性の涵養</v>
      </c>
      <c r="D83" s="254">
        <v>331</v>
      </c>
      <c r="E83" s="315" t="str">
        <f>IF($R83=1,"",VLOOKUP($D83,'2-4'!$D$4:$L$103,2))</f>
        <v>消耗需用費</v>
      </c>
      <c r="F83" s="315" t="str">
        <f>IF($R83=1,"取消し",VLOOKUP($D83,'2-4'!$D$4:$L$103,3))</f>
        <v>中退防止書籍類</v>
      </c>
      <c r="G83" s="224">
        <f>IF($R83=1,,VLOOKUP($D83,'2-4'!$D$4:$L$103,4))</f>
        <v>3797</v>
      </c>
      <c r="H83" s="316">
        <f>IF($R83=1,,VLOOKUP($D83,'2-4'!$D$4:$L$103,5))</f>
        <v>1</v>
      </c>
      <c r="I83" s="316">
        <f>IF($R83=1,,VLOOKUP($D83,'2-4'!$D$4:$L$103,6))</f>
        <v>1</v>
      </c>
      <c r="J83" s="224">
        <f>IF($R83=1,,VLOOKUP($D83,'2-4'!$D$4:$L$103,7))</f>
        <v>3797</v>
      </c>
      <c r="K83" s="318" t="str">
        <f t="shared" si="4"/>
        <v>中退防止書籍類</v>
      </c>
      <c r="L83" s="319">
        <v>3516</v>
      </c>
      <c r="M83" s="320">
        <f t="shared" si="5"/>
        <v>1</v>
      </c>
      <c r="N83" s="320">
        <f t="shared" si="6"/>
        <v>1</v>
      </c>
      <c r="O83" s="309">
        <f t="shared" si="9"/>
        <v>3516</v>
      </c>
      <c r="P83" s="381">
        <f>IF($R83=1,"",VLOOKUP($D83,'2-4'!$D$4:$L$103,8))</f>
        <v>0</v>
      </c>
      <c r="Q83" s="279">
        <f>IF($R83=1,"",VLOOKUP($D83,'2-4'!$D$4:$L$103,9))</f>
        <v>0</v>
      </c>
      <c r="R83" s="25">
        <f>IF(AND(ISNA(MATCH($D83,'随時②-2'!$D$4:$D$18,0)),ISNA(MATCH($D83,'随時③-2'!$D$4:$D$18,0))),0,1)</f>
        <v>0</v>
      </c>
      <c r="S83" s="63">
        <f t="shared" si="7"/>
      </c>
      <c r="T83" s="63">
        <f t="shared" si="8"/>
      </c>
    </row>
    <row r="84" spans="1:17" ht="13.5">
      <c r="A84" s="51"/>
      <c r="B84" s="51"/>
      <c r="C84" s="51"/>
      <c r="D84" s="73"/>
      <c r="E84" s="64"/>
      <c r="F84" s="64"/>
      <c r="G84" s="49"/>
      <c r="H84" s="65"/>
      <c r="I84" s="65"/>
      <c r="J84" s="52">
        <f>G84*H84*I84</f>
        <v>0</v>
      </c>
      <c r="K84" s="64"/>
      <c r="L84" s="36"/>
      <c r="M84" s="68"/>
      <c r="N84" s="68"/>
      <c r="O84" s="36"/>
      <c r="P84" s="37"/>
      <c r="Q84" s="69"/>
    </row>
    <row r="85" spans="6:10" ht="24" customHeight="1" thickBot="1">
      <c r="F85" s="28"/>
      <c r="G85" s="28"/>
      <c r="I85" s="548" t="s">
        <v>15</v>
      </c>
      <c r="J85" s="548"/>
    </row>
    <row r="86" spans="4:15" ht="24" customHeight="1" thickBot="1">
      <c r="D86" s="5"/>
      <c r="F86" s="24"/>
      <c r="G86" s="24"/>
      <c r="I86" s="562" t="s">
        <v>96</v>
      </c>
      <c r="J86" s="563"/>
      <c r="K86" s="38" t="s">
        <v>191</v>
      </c>
      <c r="L86" s="549" t="s">
        <v>176</v>
      </c>
      <c r="M86" s="550"/>
      <c r="N86" s="551" t="s">
        <v>192</v>
      </c>
      <c r="O86" s="552"/>
    </row>
    <row r="87" spans="4:15" ht="14.25" thickTop="1">
      <c r="D87" s="5"/>
      <c r="I87" s="564" t="s">
        <v>85</v>
      </c>
      <c r="J87" s="565"/>
      <c r="K87" s="348">
        <f aca="true" t="shared" si="10" ref="K87:K95">SUMIF($E$4:$E$83,$I87,$O$4:$O$83)</f>
        <v>50000</v>
      </c>
      <c r="L87" s="558">
        <f aca="true" t="shared" si="11" ref="L87:L94">SUMIF($E$4:$E$83,$I87,$T$4:$T$83)</f>
        <v>0</v>
      </c>
      <c r="M87" s="559">
        <f aca="true" t="shared" si="12" ref="M87:M95">SUMIF($E$4:$E$83,$I87,$O$4:$O$83)</f>
        <v>50000</v>
      </c>
      <c r="N87" s="560">
        <f>K87-L87</f>
        <v>50000</v>
      </c>
      <c r="O87" s="561"/>
    </row>
    <row r="88" spans="4:15" ht="13.5">
      <c r="D88" s="5"/>
      <c r="I88" s="530" t="s">
        <v>86</v>
      </c>
      <c r="J88" s="531"/>
      <c r="K88" s="351">
        <f t="shared" si="10"/>
        <v>76920</v>
      </c>
      <c r="L88" s="536">
        <f t="shared" si="11"/>
        <v>0</v>
      </c>
      <c r="M88" s="537">
        <f t="shared" si="12"/>
        <v>76920</v>
      </c>
      <c r="N88" s="538">
        <f aca="true" t="shared" si="13" ref="N88:N95">K88-L88</f>
        <v>76920</v>
      </c>
      <c r="O88" s="539"/>
    </row>
    <row r="89" spans="4:15" ht="13.5">
      <c r="D89" s="5"/>
      <c r="I89" s="530" t="s">
        <v>125</v>
      </c>
      <c r="J89" s="531"/>
      <c r="K89" s="347">
        <f t="shared" si="10"/>
        <v>660900</v>
      </c>
      <c r="L89" s="536">
        <f t="shared" si="11"/>
        <v>0</v>
      </c>
      <c r="M89" s="537">
        <f t="shared" si="12"/>
        <v>660900</v>
      </c>
      <c r="N89" s="538">
        <f t="shared" si="13"/>
        <v>660900</v>
      </c>
      <c r="O89" s="539"/>
    </row>
    <row r="90" spans="4:15" ht="13.5">
      <c r="D90" s="5"/>
      <c r="I90" s="530" t="s">
        <v>126</v>
      </c>
      <c r="J90" s="531"/>
      <c r="K90" s="347">
        <f t="shared" si="10"/>
        <v>0</v>
      </c>
      <c r="L90" s="536">
        <f t="shared" si="11"/>
        <v>0</v>
      </c>
      <c r="M90" s="537">
        <f t="shared" si="12"/>
        <v>0</v>
      </c>
      <c r="N90" s="538">
        <f t="shared" si="13"/>
        <v>0</v>
      </c>
      <c r="O90" s="539"/>
    </row>
    <row r="91" spans="4:15" ht="13.5">
      <c r="D91" s="5"/>
      <c r="I91" s="530" t="s">
        <v>87</v>
      </c>
      <c r="J91" s="531"/>
      <c r="K91" s="347">
        <f t="shared" si="10"/>
        <v>29496</v>
      </c>
      <c r="L91" s="536">
        <f t="shared" si="11"/>
        <v>0</v>
      </c>
      <c r="M91" s="537">
        <f t="shared" si="12"/>
        <v>29496</v>
      </c>
      <c r="N91" s="538">
        <f t="shared" si="13"/>
        <v>29496</v>
      </c>
      <c r="O91" s="539"/>
    </row>
    <row r="92" spans="4:15" ht="13.5">
      <c r="D92" s="5"/>
      <c r="I92" s="530" t="s">
        <v>88</v>
      </c>
      <c r="J92" s="531"/>
      <c r="K92" s="347">
        <f t="shared" si="10"/>
        <v>61614</v>
      </c>
      <c r="L92" s="536">
        <f t="shared" si="11"/>
        <v>0</v>
      </c>
      <c r="M92" s="537">
        <f t="shared" si="12"/>
        <v>61614</v>
      </c>
      <c r="N92" s="538">
        <f t="shared" si="13"/>
        <v>61614</v>
      </c>
      <c r="O92" s="539"/>
    </row>
    <row r="93" spans="4:15" ht="13.5">
      <c r="D93" s="5"/>
      <c r="I93" s="530" t="s">
        <v>89</v>
      </c>
      <c r="J93" s="531"/>
      <c r="K93" s="347">
        <f t="shared" si="10"/>
        <v>31120</v>
      </c>
      <c r="L93" s="536">
        <f t="shared" si="11"/>
        <v>0</v>
      </c>
      <c r="M93" s="537">
        <f t="shared" si="12"/>
        <v>31120</v>
      </c>
      <c r="N93" s="538">
        <f t="shared" si="13"/>
        <v>31120</v>
      </c>
      <c r="O93" s="539"/>
    </row>
    <row r="94" spans="4:15" ht="13.5">
      <c r="D94" s="5"/>
      <c r="I94" s="530" t="s">
        <v>90</v>
      </c>
      <c r="J94" s="531"/>
      <c r="K94" s="347">
        <f t="shared" si="10"/>
        <v>169992</v>
      </c>
      <c r="L94" s="536">
        <f t="shared" si="11"/>
        <v>0</v>
      </c>
      <c r="M94" s="537">
        <f t="shared" si="12"/>
        <v>169992</v>
      </c>
      <c r="N94" s="538">
        <f t="shared" si="13"/>
        <v>169992</v>
      </c>
      <c r="O94" s="539"/>
    </row>
    <row r="95" spans="4:15" ht="14.25" thickBot="1">
      <c r="D95" s="5"/>
      <c r="I95" s="544" t="s">
        <v>138</v>
      </c>
      <c r="J95" s="545"/>
      <c r="K95" s="347">
        <f t="shared" si="10"/>
        <v>239790</v>
      </c>
      <c r="L95" s="540">
        <f>SUMIF($E$4:$E$83,$I95,$T$4:$T$83)+'3-3'!F34</f>
        <v>11000</v>
      </c>
      <c r="M95" s="541">
        <f t="shared" si="12"/>
        <v>239790</v>
      </c>
      <c r="N95" s="542">
        <f t="shared" si="13"/>
        <v>228790</v>
      </c>
      <c r="O95" s="543"/>
    </row>
    <row r="96" spans="4:15" ht="15" thickBot="1" thickTop="1">
      <c r="D96" s="5"/>
      <c r="I96" s="546" t="s">
        <v>15</v>
      </c>
      <c r="J96" s="547"/>
      <c r="K96" s="354">
        <f>SUM(K87:K95)</f>
        <v>1319832</v>
      </c>
      <c r="L96" s="532">
        <f>SUM(L87:L95)</f>
        <v>11000</v>
      </c>
      <c r="M96" s="533"/>
      <c r="N96" s="534">
        <f>SUM(N87:N95)</f>
        <v>1308832</v>
      </c>
      <c r="O96" s="535"/>
    </row>
  </sheetData>
  <sheetProtection formatCells="0" selectLockedCells="1"/>
  <mergeCells count="36">
    <mergeCell ref="I85:J85"/>
    <mergeCell ref="L86:M86"/>
    <mergeCell ref="N86:O86"/>
    <mergeCell ref="K2:O2"/>
    <mergeCell ref="F2:J2"/>
    <mergeCell ref="L87:M87"/>
    <mergeCell ref="N87:O87"/>
    <mergeCell ref="I86:J86"/>
    <mergeCell ref="I87:J87"/>
    <mergeCell ref="L88:M88"/>
    <mergeCell ref="N88:O88"/>
    <mergeCell ref="L89:M89"/>
    <mergeCell ref="N89:O89"/>
    <mergeCell ref="I88:J88"/>
    <mergeCell ref="I89:J89"/>
    <mergeCell ref="L90:M90"/>
    <mergeCell ref="N90:O90"/>
    <mergeCell ref="L91:M91"/>
    <mergeCell ref="N91:O91"/>
    <mergeCell ref="I90:J90"/>
    <mergeCell ref="I91:J91"/>
    <mergeCell ref="L92:M92"/>
    <mergeCell ref="N92:O92"/>
    <mergeCell ref="L93:M93"/>
    <mergeCell ref="N93:O93"/>
    <mergeCell ref="I92:J92"/>
    <mergeCell ref="I93:J93"/>
    <mergeCell ref="I94:J94"/>
    <mergeCell ref="L96:M96"/>
    <mergeCell ref="N96:O96"/>
    <mergeCell ref="L94:M94"/>
    <mergeCell ref="N94:O94"/>
    <mergeCell ref="L95:M95"/>
    <mergeCell ref="N95:O95"/>
    <mergeCell ref="I95:J95"/>
    <mergeCell ref="I96:J96"/>
  </mergeCells>
  <conditionalFormatting sqref="B2:E2 J84 J4:J52">
    <cfRule type="cellIs" priority="32" dxfId="28" operator="equal" stopIfTrue="1">
      <formula>0</formula>
    </cfRule>
  </conditionalFormatting>
  <conditionalFormatting sqref="O4:O52 K53:O84">
    <cfRule type="cellIs" priority="30" dxfId="16" operator="notEqual" stopIfTrue="1">
      <formula>F4</formula>
    </cfRule>
  </conditionalFormatting>
  <dataValidations count="2">
    <dataValidation type="list" allowBlank="1" showInputMessage="1" showErrorMessage="1" sqref="E84 I87:I95">
      <formula1>"報償費,旅費,消耗需用費,維持需用費,役務費,委託料,使用料及び賃借料,備品購入費,負担金、補助及び交付金"</formula1>
    </dataValidation>
    <dataValidation type="list" allowBlank="1" showInputMessage="1" showErrorMessage="1" sqref="P8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3" manualBreakCount="3">
    <brk id="30" max="16" man="1"/>
    <brk id="56" max="16" man="1"/>
    <brk id="84"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265</v>
      </c>
      <c r="B1" s="566"/>
      <c r="C1" s="566"/>
      <c r="D1" s="566"/>
      <c r="E1" s="566"/>
      <c r="F1" s="566"/>
    </row>
    <row r="2" spans="1:6" ht="15" customHeight="1" thickBot="1">
      <c r="A2" s="8"/>
      <c r="B2" s="7" t="s">
        <v>244</v>
      </c>
      <c r="C2" s="87"/>
      <c r="E2" s="72" t="s">
        <v>220</v>
      </c>
      <c r="F2" s="184">
        <f>SUM(E4:E31)</f>
        <v>195890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09">
        <f>IF('2-3'!H11="",'2-3'!E11,'2-3'!H11)</f>
        <v>8000</v>
      </c>
      <c r="F5" s="83">
        <f>IF('2-3'!I11="",'2-3'!G11,'2-3'!I11)</f>
      </c>
    </row>
    <row r="6" spans="1:6" ht="15" customHeight="1">
      <c r="A6" s="104">
        <v>13</v>
      </c>
      <c r="B6" s="127" t="str">
        <f>IF('1-3'!B16="","",'1-3'!B16)</f>
        <v>全国</v>
      </c>
      <c r="C6" s="127" t="str">
        <f>IF('1-3'!C16="","",'1-3'!C16)</f>
        <v>校長</v>
      </c>
      <c r="D6" s="143" t="str">
        <f>IF('1-3'!D16="","",'1-3'!D16)</f>
        <v>全国工業高等学校長協会</v>
      </c>
      <c r="E6" s="209">
        <f>IF('2-3'!H17="",'2-3'!E17,'2-3'!H17)</f>
        <v>32360</v>
      </c>
      <c r="F6" s="83">
        <f>IF('2-3'!I17="",'2-3'!G17,'2-3'!I17)</f>
      </c>
    </row>
    <row r="7" spans="1:6" ht="15" customHeight="1">
      <c r="A7" s="104">
        <v>21</v>
      </c>
      <c r="B7" s="127" t="str">
        <f>IF('1-3'!B24="","",'1-3'!B24)</f>
        <v>全国</v>
      </c>
      <c r="C7" s="138" t="str">
        <f>IF('1-3'!C24="","",'1-3'!C24)</f>
        <v>教頭</v>
      </c>
      <c r="D7" s="141" t="str">
        <f>IF('1-3'!D24="","",'1-3'!D24)</f>
        <v>全国高等学校教頭・副校長会</v>
      </c>
      <c r="E7" s="211">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09">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1">
        <f>IF('2-3'!H32="",'2-3'!E32,'2-3'!H32)</f>
        <v>3000</v>
      </c>
      <c r="F9" s="140" t="str">
        <f>IF('2-3'!I32="",'2-3'!G32,'2-3'!I32)</f>
        <v>◎</v>
      </c>
    </row>
    <row r="10" spans="1:6" ht="15" customHeight="1">
      <c r="A10" s="102">
        <v>46</v>
      </c>
      <c r="B10" s="171" t="str">
        <f>IF('1-3'!B49="","",'1-3'!B49)</f>
        <v>近畿・西日本</v>
      </c>
      <c r="C10" s="171" t="str">
        <f>IF('1-3'!C49="","",'1-3'!C49)</f>
        <v>校長</v>
      </c>
      <c r="D10" s="179" t="str">
        <f>IF('1-3'!D49="","",'1-3'!D49)</f>
        <v>近畿地区定時制通信制高等学校長会</v>
      </c>
      <c r="E10" s="209">
        <f>IF('2-3'!H50="",'2-3'!E50,'2-3'!H50)</f>
        <v>2000</v>
      </c>
      <c r="F10" s="83">
        <f>IF('2-3'!I50="",'2-3'!G50,'2-3'!I50)</f>
      </c>
    </row>
    <row r="11" spans="1:6" ht="15" customHeight="1">
      <c r="A11" s="104">
        <v>48</v>
      </c>
      <c r="B11" s="127" t="str">
        <f>IF('1-3'!B51="","",'1-3'!B51)</f>
        <v>近畿・西日本</v>
      </c>
      <c r="C11" s="127" t="str">
        <f>IF('1-3'!C51="","",'1-3'!C51)</f>
        <v>校長</v>
      </c>
      <c r="D11" s="143" t="str">
        <f>IF('1-3'!D51="","",'1-3'!D51)</f>
        <v>近畿工業高等学校長協会</v>
      </c>
      <c r="E11" s="209">
        <f>IF('2-3'!H52="",'2-3'!E52,'2-3'!H52)</f>
        <v>5000</v>
      </c>
      <c r="F11" s="83">
        <f>IF('2-3'!I52="",'2-3'!G52,'2-3'!I52)</f>
      </c>
    </row>
    <row r="12" spans="1:6" ht="15" customHeight="1">
      <c r="A12" s="104">
        <v>60</v>
      </c>
      <c r="B12" s="127" t="str">
        <f>IF('1-3'!B63="","",'1-3'!B63)</f>
        <v>近畿・西日本</v>
      </c>
      <c r="C12" s="171" t="str">
        <f>IF('1-3'!C63="","",'1-3'!C63)</f>
        <v>事務長</v>
      </c>
      <c r="D12" s="179" t="str">
        <f>IF('1-3'!D63="","",'1-3'!D63)</f>
        <v>近畿公立学校事務長会</v>
      </c>
      <c r="E12" s="209">
        <f>IF('2-3'!H64="",'2-3'!E64,'2-3'!H64)</f>
        <v>1800</v>
      </c>
      <c r="F12" s="83">
        <f>IF('2-3'!I64="",'2-3'!G64,'2-3'!I64)</f>
      </c>
    </row>
    <row r="13" spans="1:6" ht="15" customHeight="1">
      <c r="A13" s="104">
        <v>63</v>
      </c>
      <c r="B13" s="127" t="str">
        <f>IF('1-3'!B66="","",'1-3'!B66)</f>
        <v>近畿・西日本</v>
      </c>
      <c r="C13" s="127">
        <f>IF('1-3'!C66="","",'1-3'!C66)</f>
      </c>
      <c r="D13" s="143" t="str">
        <f>IF('1-3'!D66="","",'1-3'!D66)</f>
        <v>近畿工業高等学校科長連絡協議会</v>
      </c>
      <c r="E13" s="209">
        <f>IF('2-3'!H67="",'2-3'!E67,'2-3'!H67)</f>
        <v>3000</v>
      </c>
      <c r="F13" s="83">
        <f>IF('2-3'!I67="",'2-3'!G67,'2-3'!I67)</f>
      </c>
    </row>
    <row r="14" spans="1:6" ht="15" customHeight="1">
      <c r="A14" s="104">
        <v>65</v>
      </c>
      <c r="B14" s="127" t="str">
        <f>IF('1-3'!B68="","",'1-3'!B68)</f>
        <v>近畿・西日本</v>
      </c>
      <c r="C14" s="127">
        <f>IF('1-3'!C68="","",'1-3'!C68)</f>
      </c>
      <c r="D14" s="143" t="str">
        <f>IF('1-3'!D68="","",'1-3'!D68)</f>
        <v>近畿地区機械教育研究会</v>
      </c>
      <c r="E14" s="209">
        <f>IF('2-3'!H69="",'2-3'!E69,'2-3'!H69)</f>
        <v>8000</v>
      </c>
      <c r="F14" s="83">
        <f>IF('2-3'!I69="",'2-3'!G69,'2-3'!I69)</f>
      </c>
    </row>
    <row r="15" spans="1:6" ht="15" customHeight="1">
      <c r="A15" s="104">
        <v>67</v>
      </c>
      <c r="B15" s="127" t="str">
        <f>IF('1-3'!B70="","",'1-3'!B70)</f>
        <v>近畿・西日本</v>
      </c>
      <c r="C15" s="127">
        <f>IF('1-3'!C70="","",'1-3'!C70)</f>
      </c>
      <c r="D15" s="143" t="str">
        <f>IF('1-3'!D70="","",'1-3'!D70)</f>
        <v>近畿地区電気教育研究会</v>
      </c>
      <c r="E15" s="209">
        <f>IF('2-3'!H71="",'2-3'!E71,'2-3'!H71)</f>
        <v>5000</v>
      </c>
      <c r="F15" s="83">
        <f>IF('2-3'!I71="",'2-3'!G71,'2-3'!I71)</f>
      </c>
    </row>
    <row r="16" spans="1:6" ht="15" customHeight="1">
      <c r="A16" s="104">
        <v>78</v>
      </c>
      <c r="B16" s="127" t="str">
        <f>IF('1-3'!B81="","",'1-3'!B81)</f>
        <v>大阪</v>
      </c>
      <c r="C16" s="176" t="str">
        <f>IF('1-3'!C81="","",'1-3'!C81)</f>
        <v>教頭</v>
      </c>
      <c r="D16" s="180" t="str">
        <f>IF('1-3'!D81="","",'1-3'!D81)</f>
        <v>大阪府高等学校定時制通信制教頭協会</v>
      </c>
      <c r="E16" s="214">
        <f>IF('2-3'!H82="",'2-3'!E82,'2-3'!H82)</f>
        <v>5000</v>
      </c>
      <c r="F16" s="178">
        <f>IF('2-3'!I82="",'2-3'!G82,'2-3'!I82)</f>
      </c>
    </row>
    <row r="17" spans="1:6" ht="15" customHeight="1">
      <c r="A17" s="104">
        <v>79</v>
      </c>
      <c r="B17" s="127" t="str">
        <f>IF('1-3'!B82="","",'1-3'!B82)</f>
        <v>大阪</v>
      </c>
      <c r="C17" s="176" t="str">
        <f>IF('1-3'!C82="","",'1-3'!C82)</f>
        <v>事務長</v>
      </c>
      <c r="D17" s="180" t="str">
        <f>IF('1-3'!D82="","",'1-3'!D82)</f>
        <v>大阪府立学校事務長会</v>
      </c>
      <c r="E17" s="214">
        <f>IF('2-3'!H83="",'2-3'!E83,'2-3'!H83)</f>
        <v>1000</v>
      </c>
      <c r="F17" s="178">
        <f>IF('2-3'!I83="",'2-3'!G83,'2-3'!I83)</f>
      </c>
    </row>
    <row r="18" spans="1:6" ht="15" customHeight="1">
      <c r="A18" s="104">
        <v>80</v>
      </c>
      <c r="B18" s="127" t="str">
        <f>IF('1-3'!B83="","",'1-3'!B83)</f>
        <v>大阪</v>
      </c>
      <c r="C18" s="171">
        <f>IF('1-3'!C83="","",'1-3'!C83)</f>
      </c>
      <c r="D18" s="179" t="str">
        <f>IF('1-3'!D83="","",'1-3'!D83)</f>
        <v>大阪産業教育振興協議会</v>
      </c>
      <c r="E18" s="209">
        <f>IF('2-3'!H84="",'2-3'!E84,'2-3'!H84)</f>
        <v>7000</v>
      </c>
      <c r="F18" s="83">
        <f>IF('2-3'!I84="",'2-3'!G84,'2-3'!I84)</f>
      </c>
    </row>
    <row r="19" spans="1:6" ht="15" customHeight="1">
      <c r="A19" s="104">
        <v>81</v>
      </c>
      <c r="B19" s="127" t="str">
        <f>IF('1-3'!B84="","",'1-3'!B84)</f>
        <v>大阪</v>
      </c>
      <c r="C19" s="127">
        <f>IF('1-3'!C84="","",'1-3'!C84)</f>
      </c>
      <c r="D19" s="143" t="str">
        <f>IF('1-3'!D84="","",'1-3'!D84)</f>
        <v>大阪実業教育協会</v>
      </c>
      <c r="E19" s="209">
        <v>28000</v>
      </c>
      <c r="F19" s="83">
        <f>IF('2-3'!I85="",'2-3'!G85,'2-3'!I85)</f>
      </c>
    </row>
    <row r="20" spans="1:6" ht="15" customHeight="1">
      <c r="A20" s="104">
        <v>82</v>
      </c>
      <c r="B20" s="127" t="str">
        <f>IF('1-3'!B85="","",'1-3'!B85)</f>
        <v>大阪</v>
      </c>
      <c r="C20" s="127">
        <f>IF('1-3'!C85="","",'1-3'!C85)</f>
      </c>
      <c r="D20" s="143" t="str">
        <f>IF('1-3'!D85="","",'1-3'!D85)</f>
        <v>大阪府高等学校家庭クラブ連合会</v>
      </c>
      <c r="E20" s="209">
        <f>IF('2-3'!H86="",'2-3'!E86,'2-3'!H86)</f>
        <v>2000</v>
      </c>
      <c r="F20" s="83">
        <f>IF('2-3'!I86="",'2-3'!G86,'2-3'!I86)</f>
      </c>
    </row>
    <row r="21" spans="1:6" ht="15" customHeight="1">
      <c r="A21" s="104">
        <v>85</v>
      </c>
      <c r="B21" s="127" t="str">
        <f>IF('1-3'!B88="","",'1-3'!B88)</f>
        <v>大阪</v>
      </c>
      <c r="C21" s="127">
        <f>IF('1-3'!C88="","",'1-3'!C88)</f>
      </c>
      <c r="D21" s="143" t="str">
        <f>IF('1-3'!D88="","",'1-3'!D88)</f>
        <v>大阪府高等学校進路指導研究会</v>
      </c>
      <c r="E21" s="209">
        <f>IF('2-3'!H89="",'2-3'!E89,'2-3'!H89)</f>
        <v>2000</v>
      </c>
      <c r="F21" s="83">
        <f>IF('2-3'!I89="",'2-3'!G89,'2-3'!I89)</f>
      </c>
    </row>
    <row r="22" spans="1:6" ht="15" customHeight="1">
      <c r="A22" s="104">
        <v>86</v>
      </c>
      <c r="B22" s="127" t="str">
        <f>IF('1-3'!B89="","",'1-3'!B89)</f>
        <v>大阪</v>
      </c>
      <c r="C22" s="127">
        <f>IF('1-3'!C89="","",'1-3'!C89)</f>
      </c>
      <c r="D22" s="143" t="str">
        <f>IF('1-3'!D89="","",'1-3'!D89)</f>
        <v>大阪府高等学校定時制通信制教育研究会</v>
      </c>
      <c r="E22" s="209">
        <f>IF('2-3'!H90="",'2-3'!E90,'2-3'!H90)</f>
        <v>10000</v>
      </c>
      <c r="F22" s="83">
        <f>IF('2-3'!I90="",'2-3'!G90,'2-3'!I90)</f>
      </c>
    </row>
    <row r="23" spans="1:6" ht="15" customHeight="1">
      <c r="A23" s="104">
        <v>88</v>
      </c>
      <c r="B23" s="127" t="str">
        <f>IF('1-3'!B91="","",'1-3'!B91)</f>
        <v>大阪</v>
      </c>
      <c r="C23" s="127">
        <f>IF('1-3'!C91="","",'1-3'!C91)</f>
      </c>
      <c r="D23" s="143" t="str">
        <f>IF('1-3'!D91="","",'1-3'!D91)</f>
        <v>大阪府自動車整備振興会</v>
      </c>
      <c r="E23" s="209">
        <f>IF('2-3'!H92="",'2-3'!E92,'2-3'!H92)</f>
        <v>10000</v>
      </c>
      <c r="F23" s="83">
        <f>IF('2-3'!I92="",'2-3'!G92,'2-3'!I92)</f>
      </c>
    </row>
    <row r="24" spans="1:6" ht="15" customHeight="1">
      <c r="A24" s="104">
        <v>90</v>
      </c>
      <c r="B24" s="127" t="str">
        <f>IF('1-3'!B93="","",'1-3'!B93)</f>
        <v>大阪</v>
      </c>
      <c r="C24" s="127">
        <f>IF('1-3'!C93="","",'1-3'!C93)</f>
      </c>
      <c r="D24" s="143" t="str">
        <f>IF('1-3'!D93="","",'1-3'!D93)</f>
        <v>大阪府立学校在日外国人教育研究会</v>
      </c>
      <c r="E24" s="209">
        <f>IF('2-3'!H94="",'2-3'!E94,'2-3'!H94)</f>
        <v>2580</v>
      </c>
      <c r="F24" s="83">
        <f>IF('2-3'!I94="",'2-3'!G94,'2-3'!I94)</f>
      </c>
    </row>
    <row r="25" spans="1:6" ht="15" customHeight="1">
      <c r="A25" s="104">
        <v>91</v>
      </c>
      <c r="B25" s="127" t="str">
        <f>IF('1-3'!B94="","",'1-3'!B94)</f>
        <v>大阪</v>
      </c>
      <c r="C25" s="127">
        <f>IF('1-3'!C94="","",'1-3'!C94)</f>
      </c>
      <c r="D25" s="143" t="str">
        <f>IF('1-3'!D94="","",'1-3'!D94)</f>
        <v>大阪府立学校人権教育研究会</v>
      </c>
      <c r="E25" s="209">
        <f>IF('2-3'!H95="",'2-3'!E95,'2-3'!H95)</f>
        <v>3050</v>
      </c>
      <c r="F25" s="83">
        <f>IF('2-3'!I95="",'2-3'!G95,'2-3'!I95)</f>
      </c>
    </row>
    <row r="26" spans="1:6" ht="15" customHeight="1">
      <c r="A26" s="104">
        <v>92</v>
      </c>
      <c r="B26" s="127" t="str">
        <f>IF('1-3'!B95="","",'1-3'!B95)</f>
        <v>大阪</v>
      </c>
      <c r="C26" s="127">
        <f>IF('1-3'!C95="","",'1-3'!C95)</f>
      </c>
      <c r="D26" s="143" t="str">
        <f>IF('1-3'!D95="","",'1-3'!D95)</f>
        <v>大阪府立高等学校教務研究会</v>
      </c>
      <c r="E26" s="209">
        <f>IF('2-3'!H96="",'2-3'!E96,'2-3'!H96)</f>
        <v>4000</v>
      </c>
      <c r="F26" s="83">
        <f>IF('2-3'!I96="",'2-3'!G96,'2-3'!I96)</f>
      </c>
    </row>
    <row r="27" spans="1:6" ht="15" customHeight="1">
      <c r="A27" s="104">
        <v>93</v>
      </c>
      <c r="B27" s="127" t="str">
        <f>IF('1-3'!B96="","",'1-3'!B96)</f>
        <v>大阪</v>
      </c>
      <c r="C27" s="127">
        <f>IF('1-3'!C96="","",'1-3'!C96)</f>
      </c>
      <c r="D27" s="143" t="str">
        <f>IF('1-3'!D96="","",'1-3'!D96)</f>
        <v>大阪府立高等学校保健研究会</v>
      </c>
      <c r="E27" s="209">
        <f>IF('2-3'!H97="",'2-3'!E97,'2-3'!H97)</f>
        <v>2400</v>
      </c>
      <c r="F27" s="83">
        <f>IF('2-3'!I97="",'2-3'!G97,'2-3'!I97)</f>
      </c>
    </row>
    <row r="28" spans="1:6" ht="15" customHeight="1">
      <c r="A28" s="104">
        <v>94</v>
      </c>
      <c r="B28" s="127" t="str">
        <f>IF('1-3'!B97="","",'1-3'!B97)</f>
        <v>大阪</v>
      </c>
      <c r="C28" s="127">
        <f>IF('1-3'!C97="","",'1-3'!C97)</f>
      </c>
      <c r="D28" s="143" t="str">
        <f>IF('1-3'!D97="","",'1-3'!D97)</f>
        <v>大阪府立高等学校養護教諭研究会(府養研)</v>
      </c>
      <c r="E28" s="209">
        <f>IF('2-3'!H98="",'2-3'!E98,'2-3'!H98)</f>
        <v>5000</v>
      </c>
      <c r="F28" s="83">
        <f>IF('2-3'!I98="",'2-3'!G98,'2-3'!I98)</f>
      </c>
    </row>
    <row r="29" spans="1:6" ht="15" customHeight="1" thickBot="1">
      <c r="A29" s="104">
        <v>97</v>
      </c>
      <c r="B29" s="127" t="str">
        <f>IF('1-3'!B100="","",'1-3'!B100)</f>
        <v>大阪</v>
      </c>
      <c r="C29" s="127">
        <f>IF('1-3'!C100="","",'1-3'!C100)</f>
      </c>
      <c r="D29" s="143" t="str">
        <f>IF('1-3'!D100="","",'1-3'!D100)</f>
        <v>大阪府高等学校生活指導研究会</v>
      </c>
      <c r="E29" s="209">
        <f>IF('2-3'!H101="",'2-3'!E101,'2-3'!H101)</f>
        <v>4000</v>
      </c>
      <c r="F29" s="83">
        <f>IF('2-3'!I101="",'2-3'!G101,'2-3'!I101)</f>
      </c>
    </row>
    <row r="30" spans="1:6" ht="15" customHeight="1">
      <c r="A30" s="109">
        <v>101</v>
      </c>
      <c r="B30" s="152">
        <f>IF('2-3'!B105="","",'2-3'!B105)</f>
      </c>
      <c r="C30" s="152">
        <f>IF('2-3'!C105="","",'2-3'!C105)</f>
      </c>
      <c r="D30" s="131" t="str">
        <f>IF('2-3'!D105="","",'2-3'!D105)</f>
        <v>日本教育会</v>
      </c>
      <c r="E30" s="215">
        <f>IF('2-3'!H105="",'2-3'!E105,'2-3'!H105)</f>
        <v>7200</v>
      </c>
      <c r="F30" s="128">
        <f>IF('2-3'!I105="",'2-3'!G105,'2-3'!I105)</f>
      </c>
    </row>
    <row r="31" spans="1:6" ht="15" customHeight="1" thickBot="1">
      <c r="A31" s="108">
        <v>102</v>
      </c>
      <c r="B31" s="155">
        <f>IF('2-3'!B106="","",'2-3'!B106)</f>
      </c>
      <c r="C31" s="155">
        <f>IF('2-3'!C106="","",'2-3'!C106)</f>
      </c>
      <c r="D31" s="134" t="str">
        <f>IF('2-3'!D106="","",'2-3'!D106)</f>
        <v>産業教育中央会</v>
      </c>
      <c r="E31" s="213">
        <f>IF('2-3'!H106="",'2-3'!E106,'2-3'!H106)</f>
        <v>13000</v>
      </c>
      <c r="F31" s="85">
        <f>IF('2-3'!I106="",'2-3'!G106,'2-3'!I106)</f>
      </c>
    </row>
    <row r="32" spans="4:6" ht="15" customHeight="1" thickBot="1">
      <c r="D32" s="80"/>
      <c r="E32" s="80"/>
      <c r="F32" s="81"/>
    </row>
    <row r="33" spans="4:6" ht="15" customHeight="1">
      <c r="D33" s="80"/>
      <c r="E33" s="10" t="s">
        <v>220</v>
      </c>
      <c r="F33" s="181">
        <f>SUM(E4:E31)</f>
        <v>195890</v>
      </c>
    </row>
    <row r="34" spans="4:6" ht="15" customHeight="1">
      <c r="D34" s="80"/>
      <c r="E34" s="39" t="s">
        <v>176</v>
      </c>
      <c r="F34" s="182">
        <f>SUMIF($F$4:$F$31,"◎",$E$4:$E$31)</f>
        <v>11000</v>
      </c>
    </row>
    <row r="35" spans="4:6" ht="15" customHeight="1" thickBot="1">
      <c r="D35" s="80"/>
      <c r="E35" s="82" t="s">
        <v>13</v>
      </c>
      <c r="F35" s="183">
        <f>F33-F34</f>
        <v>184890</v>
      </c>
    </row>
  </sheetData>
  <sheetProtection formatCells="0" selectLockedCells="1"/>
  <mergeCells count="1">
    <mergeCell ref="A1:F1"/>
  </mergeCells>
  <conditionalFormatting sqref="E4:F31">
    <cfRule type="cellIs" priority="35" dxfId="14" operator="notEqual" stopIfTrue="1">
      <formula>'3-3'!#REF!</formula>
    </cfRule>
  </conditionalFormatting>
  <dataValidations count="1">
    <dataValidation type="list" allowBlank="1" showInputMessage="1" showErrorMessage="1" sqref="F4: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C22" sqref="C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1" t="s">
        <v>282</v>
      </c>
      <c r="I1" s="511"/>
      <c r="J1" s="511"/>
      <c r="K1" s="511"/>
    </row>
    <row r="2" spans="8:11" s="1" customFormat="1" ht="18" customHeight="1">
      <c r="H2" s="511" t="s">
        <v>283</v>
      </c>
      <c r="I2" s="511"/>
      <c r="J2" s="511"/>
      <c r="K2" s="511"/>
    </row>
    <row r="3" s="1" customFormat="1" ht="18" customHeight="1">
      <c r="K3" s="2"/>
    </row>
    <row r="4" spans="8:11" s="1" customFormat="1" ht="18" customHeight="1">
      <c r="H4" s="512" t="s">
        <v>359</v>
      </c>
      <c r="I4" s="512"/>
      <c r="J4" s="512"/>
      <c r="K4" s="512"/>
    </row>
    <row r="5" spans="8:11" s="1" customFormat="1" ht="18" customHeight="1">
      <c r="H5" s="513">
        <v>42857</v>
      </c>
      <c r="I5" s="512"/>
      <c r="J5" s="512"/>
      <c r="K5" s="512"/>
    </row>
    <row r="6" spans="1:11" s="1" customFormat="1" ht="18" customHeight="1">
      <c r="A6" s="3" t="s">
        <v>2</v>
      </c>
      <c r="H6" s="4"/>
      <c r="K6" s="11"/>
    </row>
    <row r="7" spans="1:11" s="1" customFormat="1" ht="18" customHeight="1">
      <c r="A7" s="4"/>
      <c r="H7" s="512" t="s">
        <v>284</v>
      </c>
      <c r="I7" s="512"/>
      <c r="J7" s="512"/>
      <c r="K7" s="512"/>
    </row>
    <row r="8" spans="1:11" s="1" customFormat="1" ht="18" customHeight="1">
      <c r="A8" s="4"/>
      <c r="H8" s="512" t="s">
        <v>285</v>
      </c>
      <c r="I8" s="512"/>
      <c r="J8" s="512"/>
      <c r="K8" s="512"/>
    </row>
    <row r="9" spans="1:11" s="1" customFormat="1" ht="42" customHeight="1">
      <c r="A9" s="4"/>
      <c r="H9" s="2"/>
      <c r="K9" s="46"/>
    </row>
    <row r="10" spans="1:11" ht="24" customHeight="1">
      <c r="A10" s="502" t="s">
        <v>256</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72">
        <v>1790000</v>
      </c>
      <c r="E14" s="573"/>
      <c r="F14" s="574"/>
      <c r="G14" s="575"/>
      <c r="H14" s="576"/>
      <c r="I14" s="576"/>
      <c r="J14" s="576"/>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30000</v>
      </c>
      <c r="C16" s="224">
        <f>'随時①-2'!G28</f>
        <v>50000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80000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442000</v>
      </c>
      <c r="C18" s="321">
        <f>'1-2'!G108</f>
        <v>100000</v>
      </c>
      <c r="D18" s="321">
        <f>'1-2'!G109</f>
        <v>638767</v>
      </c>
      <c r="E18" s="321">
        <f>'1-2'!G110</f>
        <v>0</v>
      </c>
      <c r="F18" s="321">
        <f>'1-2'!G111</f>
        <v>46840</v>
      </c>
      <c r="G18" s="321">
        <f>'1-2'!G112</f>
        <v>61614</v>
      </c>
      <c r="H18" s="321">
        <f>'1-2'!G113</f>
        <v>40000</v>
      </c>
      <c r="I18" s="321">
        <f>'1-2'!G114</f>
        <v>0</v>
      </c>
      <c r="J18" s="436">
        <f>'1-2'!G115</f>
        <v>241180</v>
      </c>
      <c r="K18" s="437">
        <f t="shared" si="0"/>
        <v>1570401</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442000</v>
      </c>
      <c r="C20" s="443">
        <f>C18-C19</f>
        <v>100000</v>
      </c>
      <c r="D20" s="443">
        <f aca="true" t="shared" si="1" ref="D20:J20">D18-D19</f>
        <v>638767</v>
      </c>
      <c r="E20" s="443">
        <f t="shared" si="1"/>
        <v>0</v>
      </c>
      <c r="F20" s="443">
        <f t="shared" si="1"/>
        <v>46840</v>
      </c>
      <c r="G20" s="443">
        <f t="shared" si="1"/>
        <v>61614</v>
      </c>
      <c r="H20" s="443">
        <f t="shared" si="1"/>
        <v>40000</v>
      </c>
      <c r="I20" s="443">
        <f t="shared" si="1"/>
        <v>0</v>
      </c>
      <c r="J20" s="443">
        <f t="shared" si="1"/>
        <v>230180</v>
      </c>
      <c r="K20" s="444">
        <f t="shared" si="0"/>
        <v>1559401</v>
      </c>
    </row>
    <row r="21" spans="1:11" ht="58.5" customHeight="1" thickBot="1">
      <c r="A21" s="32" t="s">
        <v>102</v>
      </c>
      <c r="B21" s="442">
        <f>B16+B18</f>
        <v>472000</v>
      </c>
      <c r="C21" s="442">
        <f aca="true" t="shared" si="2" ref="C21:J21">C16+C18</f>
        <v>150000</v>
      </c>
      <c r="D21" s="442">
        <f t="shared" si="2"/>
        <v>638767</v>
      </c>
      <c r="E21" s="442">
        <f t="shared" si="2"/>
        <v>0</v>
      </c>
      <c r="F21" s="442">
        <f t="shared" si="2"/>
        <v>46840</v>
      </c>
      <c r="G21" s="442">
        <f t="shared" si="2"/>
        <v>61614</v>
      </c>
      <c r="H21" s="442">
        <f t="shared" si="2"/>
        <v>40000</v>
      </c>
      <c r="I21" s="442">
        <f t="shared" si="2"/>
        <v>0</v>
      </c>
      <c r="J21" s="442">
        <f t="shared" si="2"/>
        <v>241180</v>
      </c>
      <c r="K21" s="444">
        <f t="shared" si="0"/>
        <v>1650401</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472000</v>
      </c>
      <c r="C23" s="220">
        <f>C21+C22</f>
        <v>150000</v>
      </c>
      <c r="D23" s="220">
        <f aca="true" t="shared" si="3" ref="D23:J23">D21+D22</f>
        <v>638767</v>
      </c>
      <c r="E23" s="220">
        <f t="shared" si="3"/>
        <v>0</v>
      </c>
      <c r="F23" s="220">
        <f t="shared" si="3"/>
        <v>46840</v>
      </c>
      <c r="G23" s="220">
        <f t="shared" si="3"/>
        <v>61614</v>
      </c>
      <c r="H23" s="220">
        <f t="shared" si="3"/>
        <v>40000</v>
      </c>
      <c r="I23" s="220">
        <f t="shared" si="3"/>
        <v>0</v>
      </c>
      <c r="J23" s="220">
        <f t="shared" si="3"/>
        <v>241180</v>
      </c>
      <c r="K23" s="222">
        <f t="shared" si="0"/>
        <v>1650401</v>
      </c>
    </row>
    <row r="24" spans="1:11" ht="39" customHeight="1" thickBot="1">
      <c r="A24" s="32" t="s">
        <v>104</v>
      </c>
      <c r="B24" s="567" t="s">
        <v>360</v>
      </c>
      <c r="C24" s="567"/>
      <c r="D24" s="567"/>
      <c r="E24" s="567"/>
      <c r="F24" s="567"/>
      <c r="G24" s="567"/>
      <c r="H24" s="567"/>
      <c r="I24" s="567"/>
      <c r="J24" s="567"/>
      <c r="K24" s="56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28" activePane="bottomLeft" state="frozen"/>
      <selection pane="topLeft" activeCell="C18" sqref="C18"/>
      <selection pane="bottomLeft" activeCell="B47" sqref="B47:B5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196280</v>
      </c>
      <c r="H4" s="247">
        <v>1</v>
      </c>
      <c r="I4" s="247">
        <v>1</v>
      </c>
      <c r="J4" s="248">
        <f>G4*H4*I4</f>
        <v>196280</v>
      </c>
      <c r="K4" s="249"/>
      <c r="L4" s="250" t="s">
        <v>226</v>
      </c>
      <c r="M4" s="29">
        <f aca="true" t="shared" si="0" ref="M4:M67">IF(K4="◎",J4,"")</f>
      </c>
    </row>
    <row r="5" spans="1:13" ht="13.5" customHeight="1">
      <c r="A5" s="251"/>
      <c r="B5" s="577" t="s">
        <v>291</v>
      </c>
      <c r="C5" s="253" t="s">
        <v>276</v>
      </c>
      <c r="D5" s="254">
        <v>2</v>
      </c>
      <c r="E5" s="255" t="s">
        <v>125</v>
      </c>
      <c r="F5" s="256" t="s">
        <v>293</v>
      </c>
      <c r="G5" s="257">
        <v>3000</v>
      </c>
      <c r="H5" s="258">
        <v>1</v>
      </c>
      <c r="I5" s="258">
        <v>1</v>
      </c>
      <c r="J5" s="259">
        <f>G5*H5*I5</f>
        <v>3000</v>
      </c>
      <c r="K5" s="260"/>
      <c r="L5" s="261"/>
      <c r="M5" s="29">
        <f t="shared" si="0"/>
      </c>
    </row>
    <row r="6" spans="1:13" ht="13.5" customHeight="1">
      <c r="A6" s="251"/>
      <c r="B6" s="578"/>
      <c r="C6" s="253" t="s">
        <v>276</v>
      </c>
      <c r="D6" s="254">
        <v>3</v>
      </c>
      <c r="E6" s="255" t="s">
        <v>138</v>
      </c>
      <c r="F6" s="256" t="s">
        <v>294</v>
      </c>
      <c r="G6" s="257">
        <v>2000</v>
      </c>
      <c r="H6" s="258">
        <v>1</v>
      </c>
      <c r="I6" s="258">
        <v>1</v>
      </c>
      <c r="J6" s="259">
        <f aca="true" t="shared" si="1" ref="J6:J69">G6*H6*I6</f>
        <v>2000</v>
      </c>
      <c r="K6" s="260"/>
      <c r="L6" s="261"/>
      <c r="M6" s="29">
        <f t="shared" si="0"/>
      </c>
    </row>
    <row r="7" spans="1:13" ht="13.5" customHeight="1">
      <c r="A7" s="251"/>
      <c r="B7" s="280" t="s">
        <v>317</v>
      </c>
      <c r="C7" s="253" t="s">
        <v>276</v>
      </c>
      <c r="D7" s="254">
        <v>4</v>
      </c>
      <c r="E7" s="255" t="s">
        <v>88</v>
      </c>
      <c r="F7" s="256" t="s">
        <v>288</v>
      </c>
      <c r="G7" s="257">
        <v>46548</v>
      </c>
      <c r="H7" s="258">
        <v>1</v>
      </c>
      <c r="I7" s="258">
        <v>1</v>
      </c>
      <c r="J7" s="259">
        <f t="shared" si="1"/>
        <v>46548</v>
      </c>
      <c r="K7" s="260"/>
      <c r="L7" s="261"/>
      <c r="M7" s="29">
        <f t="shared" si="0"/>
      </c>
    </row>
    <row r="8" spans="1:13" ht="13.5" customHeight="1">
      <c r="A8" s="251"/>
      <c r="B8" s="280" t="s">
        <v>317</v>
      </c>
      <c r="C8" s="253" t="s">
        <v>276</v>
      </c>
      <c r="D8" s="263">
        <v>5</v>
      </c>
      <c r="E8" s="255" t="s">
        <v>125</v>
      </c>
      <c r="F8" s="256" t="s">
        <v>289</v>
      </c>
      <c r="G8" s="257">
        <v>2000</v>
      </c>
      <c r="H8" s="258">
        <v>1</v>
      </c>
      <c r="I8" s="258">
        <v>1</v>
      </c>
      <c r="J8" s="259">
        <f t="shared" si="1"/>
        <v>2000</v>
      </c>
      <c r="K8" s="260"/>
      <c r="L8" s="261"/>
      <c r="M8" s="29">
        <f t="shared" si="0"/>
      </c>
    </row>
    <row r="9" spans="1:13" ht="13.5" customHeight="1">
      <c r="A9" s="251"/>
      <c r="B9" s="280" t="s">
        <v>317</v>
      </c>
      <c r="C9" s="253" t="s">
        <v>276</v>
      </c>
      <c r="D9" s="254">
        <v>6</v>
      </c>
      <c r="E9" s="255" t="s">
        <v>125</v>
      </c>
      <c r="F9" s="256" t="s">
        <v>295</v>
      </c>
      <c r="G9" s="257">
        <v>3000</v>
      </c>
      <c r="H9" s="258">
        <v>1</v>
      </c>
      <c r="I9" s="258">
        <v>1</v>
      </c>
      <c r="J9" s="259">
        <f t="shared" si="1"/>
        <v>3000</v>
      </c>
      <c r="K9" s="260"/>
      <c r="L9" s="261"/>
      <c r="M9" s="29">
        <f t="shared" si="0"/>
      </c>
    </row>
    <row r="10" spans="1:13" ht="13.5" customHeight="1">
      <c r="A10" s="251"/>
      <c r="B10" s="280" t="s">
        <v>317</v>
      </c>
      <c r="C10" s="253" t="s">
        <v>276</v>
      </c>
      <c r="D10" s="254">
        <v>7</v>
      </c>
      <c r="E10" s="256" t="s">
        <v>125</v>
      </c>
      <c r="F10" s="256" t="s">
        <v>296</v>
      </c>
      <c r="G10" s="257">
        <v>4000</v>
      </c>
      <c r="H10" s="258">
        <v>1</v>
      </c>
      <c r="I10" s="258">
        <v>1</v>
      </c>
      <c r="J10" s="259">
        <f t="shared" si="1"/>
        <v>4000</v>
      </c>
      <c r="K10" s="260"/>
      <c r="L10" s="261"/>
      <c r="M10" s="29">
        <f t="shared" si="0"/>
      </c>
    </row>
    <row r="11" spans="1:13" ht="13.5" customHeight="1">
      <c r="A11" s="251"/>
      <c r="B11" s="280" t="s">
        <v>317</v>
      </c>
      <c r="C11" s="253" t="s">
        <v>276</v>
      </c>
      <c r="D11" s="263">
        <v>8</v>
      </c>
      <c r="E11" s="264" t="s">
        <v>138</v>
      </c>
      <c r="F11" s="256" t="s">
        <v>297</v>
      </c>
      <c r="G11" s="265">
        <v>6000</v>
      </c>
      <c r="H11" s="266">
        <v>1</v>
      </c>
      <c r="I11" s="266">
        <v>1</v>
      </c>
      <c r="J11" s="259">
        <f t="shared" si="1"/>
        <v>6000</v>
      </c>
      <c r="K11" s="267"/>
      <c r="L11" s="268"/>
      <c r="M11" s="29">
        <f t="shared" si="0"/>
      </c>
    </row>
    <row r="12" spans="1:13" ht="13.5" customHeight="1">
      <c r="A12" s="251"/>
      <c r="B12" s="280" t="s">
        <v>317</v>
      </c>
      <c r="C12" s="253" t="s">
        <v>276</v>
      </c>
      <c r="D12" s="263">
        <v>9</v>
      </c>
      <c r="E12" s="255" t="s">
        <v>138</v>
      </c>
      <c r="F12" s="256" t="s">
        <v>290</v>
      </c>
      <c r="G12" s="269">
        <v>3000</v>
      </c>
      <c r="H12" s="270">
        <v>1</v>
      </c>
      <c r="I12" s="270">
        <v>1</v>
      </c>
      <c r="J12" s="259">
        <f t="shared" si="1"/>
        <v>3000</v>
      </c>
      <c r="K12" s="271"/>
      <c r="L12" s="272"/>
      <c r="M12" s="29">
        <f t="shared" si="0"/>
      </c>
    </row>
    <row r="13" spans="1:13" ht="13.5" customHeight="1">
      <c r="A13" s="251"/>
      <c r="B13" s="280" t="s">
        <v>317</v>
      </c>
      <c r="C13" s="253" t="s">
        <v>276</v>
      </c>
      <c r="D13" s="273">
        <v>10</v>
      </c>
      <c r="E13" s="255" t="s">
        <v>138</v>
      </c>
      <c r="F13" s="256" t="s">
        <v>298</v>
      </c>
      <c r="G13" s="269">
        <v>2500</v>
      </c>
      <c r="H13" s="270">
        <v>2</v>
      </c>
      <c r="I13" s="270">
        <v>1</v>
      </c>
      <c r="J13" s="259">
        <f t="shared" si="1"/>
        <v>5000</v>
      </c>
      <c r="K13" s="260"/>
      <c r="L13" s="261"/>
      <c r="M13" s="29">
        <f t="shared" si="0"/>
      </c>
    </row>
    <row r="14" spans="1:13" ht="13.5" customHeight="1">
      <c r="A14" s="251"/>
      <c r="B14" s="252" t="s">
        <v>309</v>
      </c>
      <c r="C14" s="253" t="s">
        <v>276</v>
      </c>
      <c r="D14" s="254">
        <v>11</v>
      </c>
      <c r="E14" s="256" t="s">
        <v>86</v>
      </c>
      <c r="F14" s="256" t="s">
        <v>299</v>
      </c>
      <c r="G14" s="257">
        <v>60000</v>
      </c>
      <c r="H14" s="258">
        <v>1</v>
      </c>
      <c r="I14" s="258">
        <v>1</v>
      </c>
      <c r="J14" s="259">
        <f t="shared" si="1"/>
        <v>60000</v>
      </c>
      <c r="K14" s="274"/>
      <c r="L14" s="261"/>
      <c r="M14" s="29">
        <f t="shared" si="0"/>
      </c>
    </row>
    <row r="15" spans="1:13" ht="13.5" customHeight="1">
      <c r="A15" s="251"/>
      <c r="B15" s="252" t="s">
        <v>361</v>
      </c>
      <c r="C15" s="253" t="s">
        <v>276</v>
      </c>
      <c r="D15" s="254">
        <v>12</v>
      </c>
      <c r="E15" s="275" t="s">
        <v>138</v>
      </c>
      <c r="F15" s="256" t="s">
        <v>343</v>
      </c>
      <c r="G15" s="276">
        <v>12000</v>
      </c>
      <c r="H15" s="277">
        <v>1</v>
      </c>
      <c r="I15" s="277">
        <v>1</v>
      </c>
      <c r="J15" s="259">
        <f t="shared" si="1"/>
        <v>12000</v>
      </c>
      <c r="K15" s="278"/>
      <c r="L15" s="279"/>
      <c r="M15" s="29">
        <f t="shared" si="0"/>
      </c>
    </row>
    <row r="16" spans="1:13" ht="13.5" customHeight="1">
      <c r="A16" s="251"/>
      <c r="B16" s="252" t="s">
        <v>278</v>
      </c>
      <c r="C16" s="253" t="s">
        <v>279</v>
      </c>
      <c r="D16" s="254">
        <v>13</v>
      </c>
      <c r="E16" s="275" t="s">
        <v>85</v>
      </c>
      <c r="F16" s="256" t="s">
        <v>280</v>
      </c>
      <c r="G16" s="276">
        <v>15000</v>
      </c>
      <c r="H16" s="277">
        <v>8</v>
      </c>
      <c r="I16" s="277">
        <v>1</v>
      </c>
      <c r="J16" s="259">
        <f t="shared" si="1"/>
        <v>120000</v>
      </c>
      <c r="K16" s="260"/>
      <c r="L16" s="261"/>
      <c r="M16" s="29">
        <f t="shared" si="0"/>
      </c>
    </row>
    <row r="17" spans="1:13" ht="13.5" customHeight="1">
      <c r="A17" s="251"/>
      <c r="B17" s="252" t="s">
        <v>310</v>
      </c>
      <c r="C17" s="253" t="s">
        <v>318</v>
      </c>
      <c r="D17" s="254">
        <v>14</v>
      </c>
      <c r="E17" s="256" t="s">
        <v>85</v>
      </c>
      <c r="F17" s="256" t="s">
        <v>292</v>
      </c>
      <c r="G17" s="257">
        <v>22200</v>
      </c>
      <c r="H17" s="258">
        <v>10</v>
      </c>
      <c r="I17" s="258">
        <v>1</v>
      </c>
      <c r="J17" s="259">
        <f t="shared" si="1"/>
        <v>222000</v>
      </c>
      <c r="K17" s="260"/>
      <c r="L17" s="261"/>
      <c r="M17" s="29">
        <f t="shared" si="0"/>
      </c>
    </row>
    <row r="18" spans="1:13" ht="13.5" customHeight="1">
      <c r="A18" s="251"/>
      <c r="B18" s="252" t="s">
        <v>312</v>
      </c>
      <c r="C18" s="253" t="s">
        <v>311</v>
      </c>
      <c r="D18" s="254">
        <v>15</v>
      </c>
      <c r="E18" s="256" t="s">
        <v>125</v>
      </c>
      <c r="F18" s="256" t="s">
        <v>300</v>
      </c>
      <c r="G18" s="257">
        <v>2000</v>
      </c>
      <c r="H18" s="258">
        <v>8</v>
      </c>
      <c r="I18" s="258">
        <v>1</v>
      </c>
      <c r="J18" s="259">
        <f t="shared" si="1"/>
        <v>16000</v>
      </c>
      <c r="K18" s="260"/>
      <c r="L18" s="261"/>
      <c r="M18" s="29">
        <f t="shared" si="0"/>
      </c>
    </row>
    <row r="19" spans="1:13" ht="13.5" customHeight="1">
      <c r="A19" s="251"/>
      <c r="B19" s="252" t="s">
        <v>312</v>
      </c>
      <c r="C19" s="253" t="s">
        <v>311</v>
      </c>
      <c r="D19" s="254">
        <v>16</v>
      </c>
      <c r="E19" s="256" t="s">
        <v>125</v>
      </c>
      <c r="F19" s="256" t="s">
        <v>301</v>
      </c>
      <c r="G19" s="257">
        <v>1000</v>
      </c>
      <c r="H19" s="258">
        <v>2</v>
      </c>
      <c r="I19" s="258">
        <v>1</v>
      </c>
      <c r="J19" s="259">
        <f t="shared" si="1"/>
        <v>2000</v>
      </c>
      <c r="K19" s="260"/>
      <c r="L19" s="261"/>
      <c r="M19" s="29">
        <f t="shared" si="0"/>
      </c>
    </row>
    <row r="20" spans="1:13" ht="13.5" customHeight="1">
      <c r="A20" s="251"/>
      <c r="B20" s="252" t="s">
        <v>312</v>
      </c>
      <c r="C20" s="253" t="s">
        <v>311</v>
      </c>
      <c r="D20" s="254">
        <v>17</v>
      </c>
      <c r="E20" s="256" t="s">
        <v>85</v>
      </c>
      <c r="F20" s="256" t="s">
        <v>302</v>
      </c>
      <c r="G20" s="257">
        <v>50000</v>
      </c>
      <c r="H20" s="258">
        <v>1</v>
      </c>
      <c r="I20" s="258">
        <v>1</v>
      </c>
      <c r="J20" s="259">
        <f t="shared" si="1"/>
        <v>50000</v>
      </c>
      <c r="K20" s="260"/>
      <c r="L20" s="261"/>
      <c r="M20" s="29">
        <f t="shared" si="0"/>
      </c>
    </row>
    <row r="21" spans="1:13" ht="13.5" customHeight="1">
      <c r="A21" s="251"/>
      <c r="B21" s="252" t="s">
        <v>312</v>
      </c>
      <c r="C21" s="253" t="s">
        <v>311</v>
      </c>
      <c r="D21" s="254">
        <v>18</v>
      </c>
      <c r="E21" s="256" t="s">
        <v>85</v>
      </c>
      <c r="F21" s="256" t="s">
        <v>303</v>
      </c>
      <c r="G21" s="257">
        <v>50000</v>
      </c>
      <c r="H21" s="258">
        <v>1</v>
      </c>
      <c r="I21" s="258">
        <v>1</v>
      </c>
      <c r="J21" s="259">
        <f t="shared" si="1"/>
        <v>50000</v>
      </c>
      <c r="K21" s="260"/>
      <c r="L21" s="261"/>
      <c r="M21" s="29">
        <f t="shared" si="0"/>
      </c>
    </row>
    <row r="22" spans="1:13" ht="13.5" customHeight="1">
      <c r="A22" s="251"/>
      <c r="B22" s="252" t="s">
        <v>312</v>
      </c>
      <c r="C22" s="253" t="s">
        <v>311</v>
      </c>
      <c r="D22" s="254">
        <v>19</v>
      </c>
      <c r="E22" s="256" t="s">
        <v>86</v>
      </c>
      <c r="F22" s="256" t="s">
        <v>304</v>
      </c>
      <c r="G22" s="257">
        <v>2000</v>
      </c>
      <c r="H22" s="258">
        <v>1</v>
      </c>
      <c r="I22" s="258">
        <v>1</v>
      </c>
      <c r="J22" s="259">
        <f t="shared" si="1"/>
        <v>2000</v>
      </c>
      <c r="K22" s="260"/>
      <c r="L22" s="261"/>
      <c r="M22" s="29">
        <f t="shared" si="0"/>
      </c>
    </row>
    <row r="23" spans="1:13" ht="13.5" customHeight="1">
      <c r="A23" s="251"/>
      <c r="B23" s="252" t="s">
        <v>314</v>
      </c>
      <c r="C23" s="253" t="s">
        <v>313</v>
      </c>
      <c r="D23" s="254">
        <v>20</v>
      </c>
      <c r="E23" s="256" t="s">
        <v>125</v>
      </c>
      <c r="F23" s="256" t="s">
        <v>305</v>
      </c>
      <c r="G23" s="257">
        <v>97500</v>
      </c>
      <c r="H23" s="258">
        <v>1</v>
      </c>
      <c r="I23" s="258">
        <v>1</v>
      </c>
      <c r="J23" s="259">
        <f t="shared" si="1"/>
        <v>97500</v>
      </c>
      <c r="K23" s="260"/>
      <c r="L23" s="261"/>
      <c r="M23" s="29">
        <f t="shared" si="0"/>
      </c>
    </row>
    <row r="24" spans="1:13" ht="13.5" customHeight="1">
      <c r="A24" s="251"/>
      <c r="B24" s="252" t="s">
        <v>314</v>
      </c>
      <c r="C24" s="253" t="s">
        <v>313</v>
      </c>
      <c r="D24" s="254">
        <v>21</v>
      </c>
      <c r="E24" s="256" t="s">
        <v>125</v>
      </c>
      <c r="F24" s="256" t="s">
        <v>319</v>
      </c>
      <c r="G24" s="257">
        <v>50000</v>
      </c>
      <c r="H24" s="258">
        <v>1</v>
      </c>
      <c r="I24" s="258">
        <v>1</v>
      </c>
      <c r="J24" s="259">
        <f t="shared" si="1"/>
        <v>50000</v>
      </c>
      <c r="K24" s="260"/>
      <c r="L24" s="261"/>
      <c r="M24" s="29">
        <f t="shared" si="0"/>
      </c>
    </row>
    <row r="25" spans="1:13" ht="13.5" customHeight="1">
      <c r="A25" s="251"/>
      <c r="B25" s="252" t="s">
        <v>314</v>
      </c>
      <c r="C25" s="253" t="s">
        <v>313</v>
      </c>
      <c r="D25" s="254">
        <v>22</v>
      </c>
      <c r="E25" s="255" t="s">
        <v>125</v>
      </c>
      <c r="F25" s="264" t="s">
        <v>306</v>
      </c>
      <c r="G25" s="257">
        <v>90000</v>
      </c>
      <c r="H25" s="258">
        <v>1</v>
      </c>
      <c r="I25" s="258">
        <v>1</v>
      </c>
      <c r="J25" s="259">
        <f t="shared" si="1"/>
        <v>90000</v>
      </c>
      <c r="K25" s="260"/>
      <c r="L25" s="261"/>
      <c r="M25" s="29">
        <f t="shared" si="0"/>
      </c>
    </row>
    <row r="26" spans="1:13" ht="13.5" customHeight="1">
      <c r="A26" s="251"/>
      <c r="B26" s="252" t="s">
        <v>314</v>
      </c>
      <c r="C26" s="253" t="s">
        <v>313</v>
      </c>
      <c r="D26" s="254">
        <v>23</v>
      </c>
      <c r="E26" s="255" t="s">
        <v>87</v>
      </c>
      <c r="F26" s="256" t="s">
        <v>307</v>
      </c>
      <c r="G26" s="257">
        <v>5000</v>
      </c>
      <c r="H26" s="258">
        <v>1</v>
      </c>
      <c r="I26" s="258">
        <v>1</v>
      </c>
      <c r="J26" s="259">
        <f t="shared" si="1"/>
        <v>5000</v>
      </c>
      <c r="K26" s="260"/>
      <c r="L26" s="261"/>
      <c r="M26" s="29">
        <f t="shared" si="0"/>
      </c>
    </row>
    <row r="27" spans="1:13" ht="13.5" customHeight="1">
      <c r="A27" s="251"/>
      <c r="B27" s="252" t="s">
        <v>314</v>
      </c>
      <c r="C27" s="253" t="s">
        <v>313</v>
      </c>
      <c r="D27" s="254">
        <v>24</v>
      </c>
      <c r="E27" s="255" t="s">
        <v>87</v>
      </c>
      <c r="F27" s="256" t="s">
        <v>308</v>
      </c>
      <c r="G27" s="257">
        <v>41840</v>
      </c>
      <c r="H27" s="258">
        <v>1</v>
      </c>
      <c r="I27" s="258">
        <v>1</v>
      </c>
      <c r="J27" s="259">
        <f t="shared" si="1"/>
        <v>41840</v>
      </c>
      <c r="K27" s="260"/>
      <c r="L27" s="261"/>
      <c r="M27" s="29">
        <f t="shared" si="0"/>
      </c>
    </row>
    <row r="28" spans="1:13" ht="13.5" customHeight="1">
      <c r="A28" s="251"/>
      <c r="B28" s="252" t="s">
        <v>314</v>
      </c>
      <c r="C28" s="253" t="s">
        <v>313</v>
      </c>
      <c r="D28" s="263">
        <v>25</v>
      </c>
      <c r="E28" s="255" t="s">
        <v>89</v>
      </c>
      <c r="F28" s="256" t="s">
        <v>320</v>
      </c>
      <c r="G28" s="257">
        <v>4000</v>
      </c>
      <c r="H28" s="258">
        <v>1</v>
      </c>
      <c r="I28" s="258">
        <v>10</v>
      </c>
      <c r="J28" s="259">
        <f t="shared" si="1"/>
        <v>40000</v>
      </c>
      <c r="K28" s="260"/>
      <c r="L28" s="261"/>
      <c r="M28" s="29">
        <f t="shared" si="0"/>
      </c>
    </row>
    <row r="29" spans="1:13" ht="13.5" customHeight="1">
      <c r="A29" s="251"/>
      <c r="B29" s="252" t="s">
        <v>321</v>
      </c>
      <c r="C29" s="253" t="s">
        <v>332</v>
      </c>
      <c r="D29" s="254">
        <v>26</v>
      </c>
      <c r="E29" s="255" t="s">
        <v>86</v>
      </c>
      <c r="F29" s="256" t="s">
        <v>337</v>
      </c>
      <c r="G29" s="257">
        <v>38000</v>
      </c>
      <c r="H29" s="258">
        <v>1</v>
      </c>
      <c r="I29" s="258">
        <v>1</v>
      </c>
      <c r="J29" s="259">
        <f t="shared" si="1"/>
        <v>38000</v>
      </c>
      <c r="K29" s="260"/>
      <c r="L29" s="261"/>
      <c r="M29" s="29">
        <f t="shared" si="0"/>
      </c>
    </row>
    <row r="30" spans="1:13" ht="13.5" customHeight="1">
      <c r="A30" s="251"/>
      <c r="B30" s="252" t="s">
        <v>322</v>
      </c>
      <c r="C30" s="262" t="s">
        <v>332</v>
      </c>
      <c r="D30" s="254">
        <v>27</v>
      </c>
      <c r="E30" s="255" t="s">
        <v>138</v>
      </c>
      <c r="F30" s="256" t="s">
        <v>338</v>
      </c>
      <c r="G30" s="257">
        <v>1000</v>
      </c>
      <c r="H30" s="258">
        <v>1</v>
      </c>
      <c r="I30" s="258">
        <v>1</v>
      </c>
      <c r="J30" s="259">
        <f t="shared" si="1"/>
        <v>1000</v>
      </c>
      <c r="K30" s="260"/>
      <c r="L30" s="261"/>
      <c r="M30" s="29">
        <f t="shared" si="0"/>
      </c>
    </row>
    <row r="31" spans="1:13" ht="13.5" customHeight="1">
      <c r="A31" s="251"/>
      <c r="B31" s="252" t="s">
        <v>322</v>
      </c>
      <c r="C31" s="253" t="s">
        <v>332</v>
      </c>
      <c r="D31" s="254">
        <v>28</v>
      </c>
      <c r="E31" s="255" t="s">
        <v>125</v>
      </c>
      <c r="F31" s="256" t="s">
        <v>339</v>
      </c>
      <c r="G31" s="257">
        <v>3000</v>
      </c>
      <c r="H31" s="258">
        <v>1</v>
      </c>
      <c r="I31" s="258">
        <v>1</v>
      </c>
      <c r="J31" s="259">
        <f t="shared" si="1"/>
        <v>3000</v>
      </c>
      <c r="K31" s="260"/>
      <c r="L31" s="261"/>
      <c r="M31" s="29">
        <f t="shared" si="0"/>
      </c>
    </row>
    <row r="32" spans="1:13" ht="13.5" customHeight="1">
      <c r="A32" s="251"/>
      <c r="B32" s="252" t="s">
        <v>322</v>
      </c>
      <c r="C32" s="253" t="s">
        <v>332</v>
      </c>
      <c r="D32" s="263">
        <v>29</v>
      </c>
      <c r="E32" s="255" t="s">
        <v>138</v>
      </c>
      <c r="F32" s="256" t="s">
        <v>340</v>
      </c>
      <c r="G32" s="257">
        <v>2000</v>
      </c>
      <c r="H32" s="258">
        <v>1</v>
      </c>
      <c r="I32" s="258">
        <v>1</v>
      </c>
      <c r="J32" s="259">
        <f t="shared" si="1"/>
        <v>2000</v>
      </c>
      <c r="K32" s="260"/>
      <c r="L32" s="261"/>
      <c r="M32" s="29">
        <f t="shared" si="0"/>
      </c>
    </row>
    <row r="33" spans="1:13" ht="13.5" customHeight="1">
      <c r="A33" s="251"/>
      <c r="B33" s="252" t="s">
        <v>322</v>
      </c>
      <c r="C33" s="253" t="s">
        <v>332</v>
      </c>
      <c r="D33" s="254">
        <v>30</v>
      </c>
      <c r="E33" s="255" t="s">
        <v>138</v>
      </c>
      <c r="F33" s="256" t="s">
        <v>341</v>
      </c>
      <c r="G33" s="257">
        <v>3000</v>
      </c>
      <c r="H33" s="258">
        <v>1</v>
      </c>
      <c r="I33" s="258">
        <v>1</v>
      </c>
      <c r="J33" s="259">
        <f t="shared" si="1"/>
        <v>3000</v>
      </c>
      <c r="K33" s="260"/>
      <c r="L33" s="261"/>
      <c r="M33" s="29">
        <f t="shared" si="0"/>
      </c>
    </row>
    <row r="34" spans="1:13" ht="13.5" customHeight="1">
      <c r="A34" s="251"/>
      <c r="B34" s="252" t="s">
        <v>322</v>
      </c>
      <c r="C34" s="253" t="s">
        <v>332</v>
      </c>
      <c r="D34" s="254">
        <v>31</v>
      </c>
      <c r="E34" s="256" t="s">
        <v>125</v>
      </c>
      <c r="F34" s="256" t="s">
        <v>342</v>
      </c>
      <c r="G34" s="257">
        <v>2000</v>
      </c>
      <c r="H34" s="258">
        <v>1</v>
      </c>
      <c r="I34" s="258">
        <v>1</v>
      </c>
      <c r="J34" s="259">
        <f t="shared" si="1"/>
        <v>2000</v>
      </c>
      <c r="K34" s="260"/>
      <c r="L34" s="261"/>
      <c r="M34" s="29">
        <f t="shared" si="0"/>
      </c>
    </row>
    <row r="35" spans="1:13" ht="13.5" customHeight="1">
      <c r="A35" s="251"/>
      <c r="B35" s="252" t="s">
        <v>323</v>
      </c>
      <c r="C35" s="253" t="s">
        <v>333</v>
      </c>
      <c r="D35" s="254">
        <v>32</v>
      </c>
      <c r="E35" s="256" t="s">
        <v>138</v>
      </c>
      <c r="F35" s="256" t="s">
        <v>343</v>
      </c>
      <c r="G35" s="257">
        <v>2400</v>
      </c>
      <c r="H35" s="266">
        <v>1</v>
      </c>
      <c r="I35" s="266">
        <v>1</v>
      </c>
      <c r="J35" s="259">
        <f t="shared" si="1"/>
        <v>2400</v>
      </c>
      <c r="K35" s="260"/>
      <c r="L35" s="261"/>
      <c r="M35" s="29">
        <f t="shared" si="0"/>
      </c>
    </row>
    <row r="36" spans="1:13" ht="13.5" customHeight="1">
      <c r="A36" s="251"/>
      <c r="B36" s="252" t="s">
        <v>324</v>
      </c>
      <c r="C36" s="253" t="s">
        <v>334</v>
      </c>
      <c r="D36" s="254">
        <v>33</v>
      </c>
      <c r="E36" s="264" t="s">
        <v>88</v>
      </c>
      <c r="F36" s="255" t="s">
        <v>344</v>
      </c>
      <c r="G36" s="269">
        <v>15066</v>
      </c>
      <c r="H36" s="270">
        <v>1</v>
      </c>
      <c r="I36" s="270">
        <v>1</v>
      </c>
      <c r="J36" s="259">
        <f t="shared" si="1"/>
        <v>15066</v>
      </c>
      <c r="K36" s="260"/>
      <c r="L36" s="261"/>
      <c r="M36" s="29">
        <f t="shared" si="0"/>
      </c>
    </row>
    <row r="37" spans="1:13" ht="13.5" customHeight="1">
      <c r="A37" s="251"/>
      <c r="B37" s="252" t="s">
        <v>325</v>
      </c>
      <c r="C37" s="253" t="s">
        <v>335</v>
      </c>
      <c r="D37" s="254">
        <v>34</v>
      </c>
      <c r="E37" s="255" t="s">
        <v>125</v>
      </c>
      <c r="F37" s="255" t="s">
        <v>345</v>
      </c>
      <c r="G37" s="269">
        <v>2000</v>
      </c>
      <c r="H37" s="270">
        <v>2</v>
      </c>
      <c r="I37" s="270">
        <v>1</v>
      </c>
      <c r="J37" s="259">
        <f t="shared" si="1"/>
        <v>4000</v>
      </c>
      <c r="K37" s="260"/>
      <c r="L37" s="261"/>
      <c r="M37" s="29">
        <f t="shared" si="0"/>
      </c>
    </row>
    <row r="38" spans="1:13" ht="13.5" customHeight="1">
      <c r="A38" s="251"/>
      <c r="B38" s="252" t="s">
        <v>326</v>
      </c>
      <c r="C38" s="253" t="s">
        <v>335</v>
      </c>
      <c r="D38" s="254">
        <v>35</v>
      </c>
      <c r="E38" s="256" t="s">
        <v>125</v>
      </c>
      <c r="F38" s="256" t="s">
        <v>346</v>
      </c>
      <c r="G38" s="257">
        <v>1000</v>
      </c>
      <c r="H38" s="258">
        <v>1</v>
      </c>
      <c r="I38" s="258">
        <v>1</v>
      </c>
      <c r="J38" s="259">
        <f t="shared" si="1"/>
        <v>1000</v>
      </c>
      <c r="K38" s="260"/>
      <c r="L38" s="261"/>
      <c r="M38" s="29">
        <f t="shared" si="0"/>
      </c>
    </row>
    <row r="39" spans="1:13" ht="13.5" customHeight="1">
      <c r="A39" s="251"/>
      <c r="B39" s="252" t="s">
        <v>327</v>
      </c>
      <c r="C39" s="253" t="s">
        <v>334</v>
      </c>
      <c r="D39" s="254">
        <v>36</v>
      </c>
      <c r="E39" s="256" t="s">
        <v>125</v>
      </c>
      <c r="F39" s="256" t="s">
        <v>347</v>
      </c>
      <c r="G39" s="276">
        <v>99990</v>
      </c>
      <c r="H39" s="277">
        <v>1</v>
      </c>
      <c r="I39" s="277">
        <v>1</v>
      </c>
      <c r="J39" s="259">
        <f t="shared" si="1"/>
        <v>99990</v>
      </c>
      <c r="K39" s="260"/>
      <c r="L39" s="261"/>
      <c r="M39" s="29">
        <f t="shared" si="0"/>
      </c>
    </row>
    <row r="40" spans="1:13" ht="13.5" customHeight="1">
      <c r="A40" s="251"/>
      <c r="B40" s="252" t="s">
        <v>327</v>
      </c>
      <c r="C40" s="253" t="s">
        <v>334</v>
      </c>
      <c r="D40" s="254">
        <v>37</v>
      </c>
      <c r="E40" s="256" t="s">
        <v>125</v>
      </c>
      <c r="F40" s="256" t="s">
        <v>348</v>
      </c>
      <c r="G40" s="276">
        <v>89990</v>
      </c>
      <c r="H40" s="277">
        <v>1</v>
      </c>
      <c r="I40" s="277">
        <v>1</v>
      </c>
      <c r="J40" s="259">
        <f t="shared" si="1"/>
        <v>89990</v>
      </c>
      <c r="K40" s="260"/>
      <c r="L40" s="261"/>
      <c r="M40" s="29">
        <f t="shared" si="0"/>
      </c>
    </row>
    <row r="41" spans="1:13" ht="13.5" customHeight="1">
      <c r="A41" s="251"/>
      <c r="B41" s="252" t="s">
        <v>322</v>
      </c>
      <c r="C41" s="253" t="s">
        <v>332</v>
      </c>
      <c r="D41" s="254">
        <v>38</v>
      </c>
      <c r="E41" s="256" t="s">
        <v>138</v>
      </c>
      <c r="F41" s="256" t="s">
        <v>349</v>
      </c>
      <c r="G41" s="257">
        <v>2500</v>
      </c>
      <c r="H41" s="258">
        <v>1</v>
      </c>
      <c r="I41" s="258">
        <v>1</v>
      </c>
      <c r="J41" s="259">
        <f t="shared" si="1"/>
        <v>2500</v>
      </c>
      <c r="K41" s="260"/>
      <c r="L41" s="261"/>
      <c r="M41" s="29">
        <f t="shared" si="0"/>
      </c>
    </row>
    <row r="42" spans="1:13" ht="13.5" customHeight="1">
      <c r="A42" s="251"/>
      <c r="B42" s="252" t="s">
        <v>322</v>
      </c>
      <c r="C42" s="253" t="s">
        <v>332</v>
      </c>
      <c r="D42" s="254">
        <v>39</v>
      </c>
      <c r="E42" s="256" t="s">
        <v>138</v>
      </c>
      <c r="F42" s="256" t="s">
        <v>350</v>
      </c>
      <c r="G42" s="257">
        <v>4000</v>
      </c>
      <c r="H42" s="258">
        <v>1</v>
      </c>
      <c r="I42" s="258">
        <v>1</v>
      </c>
      <c r="J42" s="259">
        <f t="shared" si="1"/>
        <v>4000</v>
      </c>
      <c r="K42" s="260"/>
      <c r="L42" s="261"/>
      <c r="M42" s="29">
        <f t="shared" si="0"/>
      </c>
    </row>
    <row r="43" spans="1:13" ht="13.5" customHeight="1">
      <c r="A43" s="251"/>
      <c r="B43" s="252" t="s">
        <v>322</v>
      </c>
      <c r="C43" s="253" t="s">
        <v>332</v>
      </c>
      <c r="D43" s="254">
        <v>40</v>
      </c>
      <c r="E43" s="256" t="s">
        <v>125</v>
      </c>
      <c r="F43" s="256" t="s">
        <v>351</v>
      </c>
      <c r="G43" s="257">
        <v>2000</v>
      </c>
      <c r="H43" s="258">
        <v>1</v>
      </c>
      <c r="I43" s="258">
        <v>1</v>
      </c>
      <c r="J43" s="259">
        <f t="shared" si="1"/>
        <v>2000</v>
      </c>
      <c r="K43" s="260"/>
      <c r="L43" s="261"/>
      <c r="M43" s="29">
        <f t="shared" si="0"/>
      </c>
    </row>
    <row r="44" spans="1:13" ht="13.5" customHeight="1">
      <c r="A44" s="251"/>
      <c r="B44" s="252" t="s">
        <v>322</v>
      </c>
      <c r="C44" s="253" t="s">
        <v>332</v>
      </c>
      <c r="D44" s="263">
        <v>41</v>
      </c>
      <c r="E44" s="256" t="s">
        <v>138</v>
      </c>
      <c r="F44" s="256" t="s">
        <v>352</v>
      </c>
      <c r="G44" s="257">
        <v>2000</v>
      </c>
      <c r="H44" s="258">
        <v>1</v>
      </c>
      <c r="I44" s="258">
        <v>1</v>
      </c>
      <c r="J44" s="259">
        <f t="shared" si="1"/>
        <v>2000</v>
      </c>
      <c r="K44" s="278"/>
      <c r="L44" s="279"/>
      <c r="M44" s="29">
        <f t="shared" si="0"/>
      </c>
    </row>
    <row r="45" spans="1:13" ht="13.5" customHeight="1">
      <c r="A45" s="251"/>
      <c r="B45" s="252" t="s">
        <v>322</v>
      </c>
      <c r="C45" s="253" t="s">
        <v>332</v>
      </c>
      <c r="D45" s="254">
        <v>42</v>
      </c>
      <c r="E45" s="256" t="s">
        <v>125</v>
      </c>
      <c r="F45" s="256" t="s">
        <v>353</v>
      </c>
      <c r="G45" s="257">
        <v>2000</v>
      </c>
      <c r="H45" s="258">
        <v>1</v>
      </c>
      <c r="I45" s="258">
        <v>1</v>
      </c>
      <c r="J45" s="259">
        <f t="shared" si="1"/>
        <v>2000</v>
      </c>
      <c r="K45" s="260"/>
      <c r="L45" s="261"/>
      <c r="M45" s="29">
        <f t="shared" si="0"/>
      </c>
    </row>
    <row r="46" spans="1:13" ht="13.5" customHeight="1">
      <c r="A46" s="251"/>
      <c r="B46" s="252" t="s">
        <v>322</v>
      </c>
      <c r="C46" s="253" t="s">
        <v>332</v>
      </c>
      <c r="D46" s="254">
        <v>43</v>
      </c>
      <c r="E46" s="256" t="s">
        <v>125</v>
      </c>
      <c r="F46" s="256" t="s">
        <v>354</v>
      </c>
      <c r="G46" s="257">
        <v>2000</v>
      </c>
      <c r="H46" s="258">
        <v>5</v>
      </c>
      <c r="I46" s="258">
        <v>1</v>
      </c>
      <c r="J46" s="259">
        <f t="shared" si="1"/>
        <v>10000</v>
      </c>
      <c r="K46" s="260"/>
      <c r="L46" s="261"/>
      <c r="M46" s="29">
        <f t="shared" si="0"/>
      </c>
    </row>
    <row r="47" spans="1:13" ht="13.5" customHeight="1">
      <c r="A47" s="251"/>
      <c r="B47" s="252" t="s">
        <v>328</v>
      </c>
      <c r="C47" s="253" t="s">
        <v>333</v>
      </c>
      <c r="D47" s="254">
        <v>44</v>
      </c>
      <c r="E47" s="256" t="s">
        <v>125</v>
      </c>
      <c r="F47" s="256" t="s">
        <v>355</v>
      </c>
      <c r="G47" s="257">
        <v>99990</v>
      </c>
      <c r="H47" s="258">
        <v>1</v>
      </c>
      <c r="I47" s="258">
        <v>1</v>
      </c>
      <c r="J47" s="259">
        <f t="shared" si="1"/>
        <v>99990</v>
      </c>
      <c r="K47" s="260"/>
      <c r="L47" s="261"/>
      <c r="M47" s="29">
        <f t="shared" si="0"/>
      </c>
    </row>
    <row r="48" spans="1:13" ht="13.5" customHeight="1">
      <c r="A48" s="251"/>
      <c r="B48" s="280" t="s">
        <v>329</v>
      </c>
      <c r="C48" s="256" t="s">
        <v>336</v>
      </c>
      <c r="D48" s="263">
        <v>45</v>
      </c>
      <c r="E48" s="255" t="s">
        <v>125</v>
      </c>
      <c r="F48" s="256" t="s">
        <v>356</v>
      </c>
      <c r="G48" s="257">
        <v>2200</v>
      </c>
      <c r="H48" s="258">
        <v>10</v>
      </c>
      <c r="I48" s="258">
        <v>1</v>
      </c>
      <c r="J48" s="259">
        <f t="shared" si="1"/>
        <v>22000</v>
      </c>
      <c r="K48" s="260"/>
      <c r="L48" s="261"/>
      <c r="M48" s="29">
        <f t="shared" si="0"/>
      </c>
    </row>
    <row r="49" spans="1:13" ht="13.5" customHeight="1">
      <c r="A49" s="251"/>
      <c r="B49" s="280" t="s">
        <v>330</v>
      </c>
      <c r="C49" s="256" t="s">
        <v>336</v>
      </c>
      <c r="D49" s="254">
        <v>46</v>
      </c>
      <c r="E49" s="255" t="s">
        <v>125</v>
      </c>
      <c r="F49" s="256" t="s">
        <v>357</v>
      </c>
      <c r="G49" s="257">
        <v>4500</v>
      </c>
      <c r="H49" s="258">
        <v>7</v>
      </c>
      <c r="I49" s="258">
        <v>1</v>
      </c>
      <c r="J49" s="259">
        <f t="shared" si="1"/>
        <v>31500</v>
      </c>
      <c r="K49" s="260"/>
      <c r="L49" s="261"/>
      <c r="M49" s="29">
        <f t="shared" si="0"/>
      </c>
    </row>
    <row r="50" spans="1:13" ht="13.5" customHeight="1">
      <c r="A50" s="251"/>
      <c r="B50" s="280" t="s">
        <v>331</v>
      </c>
      <c r="C50" s="253" t="s">
        <v>333</v>
      </c>
      <c r="D50" s="254">
        <v>47</v>
      </c>
      <c r="E50" s="255" t="s">
        <v>125</v>
      </c>
      <c r="F50" s="256" t="s">
        <v>358</v>
      </c>
      <c r="G50" s="257">
        <v>3797</v>
      </c>
      <c r="H50" s="258">
        <v>1</v>
      </c>
      <c r="I50" s="258">
        <v>1</v>
      </c>
      <c r="J50" s="259">
        <f t="shared" si="1"/>
        <v>3797</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81" t="s">
        <v>176</v>
      </c>
      <c r="I106" s="581"/>
      <c r="J106" s="581" t="s">
        <v>173</v>
      </c>
      <c r="K106" s="582"/>
    </row>
    <row r="107" spans="4:11" ht="14.25" thickTop="1">
      <c r="D107" s="67"/>
      <c r="F107" s="296" t="s">
        <v>85</v>
      </c>
      <c r="G107" s="226">
        <f>SUMIF($E$4:$E$103,F107,$J$4:$J$103)</f>
        <v>442000</v>
      </c>
      <c r="H107" s="583">
        <f>SUMIF($E$4:$E$103,F107,$M$4:$M$103)</f>
        <v>0</v>
      </c>
      <c r="I107" s="583"/>
      <c r="J107" s="583">
        <f aca="true" t="shared" si="5" ref="J107:J115">G107-H107</f>
        <v>442000</v>
      </c>
      <c r="K107" s="584"/>
    </row>
    <row r="108" spans="4:11" ht="13.5">
      <c r="D108" s="67"/>
      <c r="F108" s="297" t="s">
        <v>86</v>
      </c>
      <c r="G108" s="226">
        <f aca="true" t="shared" si="6" ref="G108:G115">SUMIF($E$4:$E$103,F108,$J$4:$J$103)</f>
        <v>100000</v>
      </c>
      <c r="H108" s="579">
        <f aca="true" t="shared" si="7" ref="H108:H114">SUMIF($E$4:$E$103,F108,$M$4:$M$103)</f>
        <v>0</v>
      </c>
      <c r="I108" s="579"/>
      <c r="J108" s="579">
        <f t="shared" si="5"/>
        <v>100000</v>
      </c>
      <c r="K108" s="580"/>
    </row>
    <row r="109" spans="4:11" ht="13.5">
      <c r="D109" s="67"/>
      <c r="F109" s="297" t="s">
        <v>125</v>
      </c>
      <c r="G109" s="226">
        <f t="shared" si="6"/>
        <v>638767</v>
      </c>
      <c r="H109" s="579">
        <f t="shared" si="7"/>
        <v>0</v>
      </c>
      <c r="I109" s="579"/>
      <c r="J109" s="579">
        <f t="shared" si="5"/>
        <v>638767</v>
      </c>
      <c r="K109" s="580"/>
    </row>
    <row r="110" spans="4:11" ht="13.5">
      <c r="D110" s="67"/>
      <c r="F110" s="297" t="s">
        <v>126</v>
      </c>
      <c r="G110" s="226">
        <f t="shared" si="6"/>
        <v>0</v>
      </c>
      <c r="H110" s="579">
        <f t="shared" si="7"/>
        <v>0</v>
      </c>
      <c r="I110" s="579"/>
      <c r="J110" s="579">
        <f t="shared" si="5"/>
        <v>0</v>
      </c>
      <c r="K110" s="580"/>
    </row>
    <row r="111" spans="4:11" ht="13.5">
      <c r="D111" s="67"/>
      <c r="F111" s="297" t="s">
        <v>87</v>
      </c>
      <c r="G111" s="226">
        <f t="shared" si="6"/>
        <v>46840</v>
      </c>
      <c r="H111" s="579">
        <f t="shared" si="7"/>
        <v>0</v>
      </c>
      <c r="I111" s="579"/>
      <c r="J111" s="579">
        <f t="shared" si="5"/>
        <v>46840</v>
      </c>
      <c r="K111" s="580"/>
    </row>
    <row r="112" spans="4:11" ht="13.5">
      <c r="D112" s="67"/>
      <c r="F112" s="297" t="s">
        <v>88</v>
      </c>
      <c r="G112" s="226">
        <f t="shared" si="6"/>
        <v>61614</v>
      </c>
      <c r="H112" s="579">
        <f t="shared" si="7"/>
        <v>0</v>
      </c>
      <c r="I112" s="579"/>
      <c r="J112" s="579">
        <f t="shared" si="5"/>
        <v>61614</v>
      </c>
      <c r="K112" s="580"/>
    </row>
    <row r="113" spans="4:11" ht="13.5">
      <c r="D113" s="67"/>
      <c r="F113" s="297" t="s">
        <v>89</v>
      </c>
      <c r="G113" s="226">
        <f t="shared" si="6"/>
        <v>40000</v>
      </c>
      <c r="H113" s="579">
        <f t="shared" si="7"/>
        <v>0</v>
      </c>
      <c r="I113" s="579"/>
      <c r="J113" s="579">
        <f t="shared" si="5"/>
        <v>40000</v>
      </c>
      <c r="K113" s="580"/>
    </row>
    <row r="114" spans="4:11" ht="13.5">
      <c r="D114" s="67"/>
      <c r="F114" s="297" t="s">
        <v>90</v>
      </c>
      <c r="G114" s="226">
        <f t="shared" si="6"/>
        <v>0</v>
      </c>
      <c r="H114" s="579">
        <f t="shared" si="7"/>
        <v>0</v>
      </c>
      <c r="I114" s="579"/>
      <c r="J114" s="579">
        <f t="shared" si="5"/>
        <v>0</v>
      </c>
      <c r="K114" s="580"/>
    </row>
    <row r="115" spans="4:11" ht="14.25" thickBot="1">
      <c r="D115" s="67"/>
      <c r="F115" s="429" t="s">
        <v>138</v>
      </c>
      <c r="G115" s="430">
        <f t="shared" si="6"/>
        <v>241180</v>
      </c>
      <c r="H115" s="585">
        <f>SUMIF($E$4:$E$103,F115,$M$4:$M$103)+'1-3'!F121</f>
        <v>11000</v>
      </c>
      <c r="I115" s="585"/>
      <c r="J115" s="585">
        <f t="shared" si="5"/>
        <v>230180</v>
      </c>
      <c r="K115" s="586"/>
    </row>
    <row r="116" spans="4:11" ht="15" thickBot="1" thickTop="1">
      <c r="D116" s="47"/>
      <c r="F116" s="427" t="s">
        <v>15</v>
      </c>
      <c r="G116" s="428">
        <f>SUM(G107:G115)</f>
        <v>1570401</v>
      </c>
      <c r="H116" s="587">
        <f>SUM(H107:I115)</f>
        <v>11000</v>
      </c>
      <c r="I116" s="587"/>
      <c r="J116" s="587">
        <f>SUM(J107:K115)</f>
        <v>1559401</v>
      </c>
      <c r="K116" s="588"/>
    </row>
  </sheetData>
  <sheetProtection sheet="1" formatCells="0" selectLockedCells="1"/>
  <mergeCells count="23">
    <mergeCell ref="H106:I106"/>
    <mergeCell ref="H107:I107"/>
    <mergeCell ref="H108:I108"/>
    <mergeCell ref="H109:I109"/>
    <mergeCell ref="H110:I110"/>
    <mergeCell ref="J114:K114"/>
    <mergeCell ref="J115:K115"/>
    <mergeCell ref="J116:K116"/>
    <mergeCell ref="H112:I112"/>
    <mergeCell ref="H113:I113"/>
    <mergeCell ref="H114:I114"/>
    <mergeCell ref="H115:I115"/>
    <mergeCell ref="H116:I116"/>
    <mergeCell ref="B5:B6"/>
    <mergeCell ref="J111:K111"/>
    <mergeCell ref="J112:K112"/>
    <mergeCell ref="J113:K113"/>
    <mergeCell ref="J106:K106"/>
    <mergeCell ref="J107:K107"/>
    <mergeCell ref="J108:K108"/>
    <mergeCell ref="J109:K109"/>
    <mergeCell ref="H111:I111"/>
    <mergeCell ref="J110:K110"/>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E105" sqref="E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258</v>
      </c>
      <c r="B1" s="566"/>
      <c r="C1" s="566"/>
      <c r="D1" s="566"/>
      <c r="E1" s="566"/>
      <c r="F1" s="566"/>
    </row>
    <row r="2" spans="1:6" ht="15" customHeight="1" thickBot="1">
      <c r="A2" s="8"/>
      <c r="B2" s="7" t="s">
        <v>244</v>
      </c>
      <c r="C2" s="87"/>
      <c r="E2" s="72" t="s">
        <v>185</v>
      </c>
      <c r="F2" s="465">
        <f>SUM(E4:E118)</f>
        <v>196280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315</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v>8000</v>
      </c>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v>33390</v>
      </c>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v>9000</v>
      </c>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315</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v>2000</v>
      </c>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v>5000</v>
      </c>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v>3000</v>
      </c>
      <c r="F66" s="78"/>
    </row>
    <row r="67" spans="1:6" ht="15" customHeight="1">
      <c r="A67" s="104">
        <v>64</v>
      </c>
      <c r="B67" s="160" t="s">
        <v>212</v>
      </c>
      <c r="C67" s="160"/>
      <c r="D67" s="161" t="s">
        <v>59</v>
      </c>
      <c r="E67" s="186"/>
      <c r="F67" s="78"/>
    </row>
    <row r="68" spans="1:6" ht="15" customHeight="1">
      <c r="A68" s="104">
        <v>65</v>
      </c>
      <c r="B68" s="160" t="s">
        <v>212</v>
      </c>
      <c r="C68" s="160"/>
      <c r="D68" s="161" t="s">
        <v>57</v>
      </c>
      <c r="E68" s="186">
        <v>8000</v>
      </c>
      <c r="F68" s="78"/>
    </row>
    <row r="69" spans="1:6" ht="15" customHeight="1">
      <c r="A69" s="104">
        <v>66</v>
      </c>
      <c r="B69" s="160" t="s">
        <v>212</v>
      </c>
      <c r="C69" s="162"/>
      <c r="D69" s="163" t="s">
        <v>240</v>
      </c>
      <c r="E69" s="187"/>
      <c r="F69" s="107"/>
    </row>
    <row r="70" spans="1:6" ht="15" customHeight="1">
      <c r="A70" s="104">
        <v>67</v>
      </c>
      <c r="B70" s="160" t="s">
        <v>212</v>
      </c>
      <c r="C70" s="164"/>
      <c r="D70" s="165" t="s">
        <v>58</v>
      </c>
      <c r="E70" s="188">
        <v>5000</v>
      </c>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v>5000</v>
      </c>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7000</v>
      </c>
      <c r="F83" s="103"/>
    </row>
    <row r="84" spans="1:6" ht="15" customHeight="1">
      <c r="A84" s="104">
        <v>81</v>
      </c>
      <c r="B84" s="160" t="s">
        <v>216</v>
      </c>
      <c r="C84" s="160"/>
      <c r="D84" s="161" t="s">
        <v>63</v>
      </c>
      <c r="E84" s="186">
        <v>28000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v>10000</v>
      </c>
      <c r="F89" s="78"/>
    </row>
    <row r="90" spans="1:6" ht="15" customHeight="1">
      <c r="A90" s="104">
        <v>87</v>
      </c>
      <c r="B90" s="160" t="s">
        <v>216</v>
      </c>
      <c r="C90" s="160"/>
      <c r="D90" s="161" t="s">
        <v>130</v>
      </c>
      <c r="E90" s="186"/>
      <c r="F90" s="78"/>
    </row>
    <row r="91" spans="1:6" ht="15" customHeight="1">
      <c r="A91" s="104">
        <v>88</v>
      </c>
      <c r="B91" s="160" t="s">
        <v>216</v>
      </c>
      <c r="C91" s="160"/>
      <c r="D91" s="161" t="s">
        <v>217</v>
      </c>
      <c r="E91" s="186">
        <v>10000</v>
      </c>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7200</v>
      </c>
      <c r="F104" s="110"/>
    </row>
    <row r="105" spans="1:6" ht="15" customHeight="1">
      <c r="A105" s="102">
        <v>102</v>
      </c>
      <c r="B105" s="153"/>
      <c r="C105" s="153"/>
      <c r="D105" s="112" t="s">
        <v>316</v>
      </c>
      <c r="E105" s="185">
        <v>13000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196280</v>
      </c>
    </row>
    <row r="121" spans="4:6" ht="15" customHeight="1">
      <c r="D121" s="80"/>
      <c r="E121" s="39" t="s">
        <v>176</v>
      </c>
      <c r="F121" s="182">
        <f>SUMIF(F4:F118,"◎",E4:E118)</f>
        <v>11000</v>
      </c>
    </row>
    <row r="122" spans="4:6" ht="15" customHeight="1" thickBot="1">
      <c r="D122" s="80"/>
      <c r="E122" s="82" t="s">
        <v>13</v>
      </c>
      <c r="F122" s="183">
        <f>F120-F121</f>
        <v>185280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1" t="s">
        <v>282</v>
      </c>
      <c r="I1" s="511"/>
      <c r="J1" s="511"/>
      <c r="K1" s="511"/>
    </row>
    <row r="2" spans="8:11" s="1" customFormat="1" ht="18" customHeight="1">
      <c r="H2" s="511" t="s">
        <v>283</v>
      </c>
      <c r="I2" s="511"/>
      <c r="J2" s="511"/>
      <c r="K2" s="511"/>
    </row>
    <row r="3" s="1" customFormat="1" ht="18" customHeight="1">
      <c r="K3" s="2"/>
    </row>
    <row r="4" spans="8:11" s="1" customFormat="1" ht="18" customHeight="1">
      <c r="H4" s="512" t="s">
        <v>380</v>
      </c>
      <c r="I4" s="512"/>
      <c r="J4" s="512"/>
      <c r="K4" s="512"/>
    </row>
    <row r="5" spans="8:11" s="1" customFormat="1" ht="18" customHeight="1">
      <c r="H5" s="513">
        <v>42971</v>
      </c>
      <c r="I5" s="512"/>
      <c r="J5" s="512"/>
      <c r="K5" s="512"/>
    </row>
    <row r="6" spans="1:11" s="1" customFormat="1" ht="18" customHeight="1">
      <c r="A6" s="3" t="s">
        <v>2</v>
      </c>
      <c r="H6" s="4"/>
      <c r="K6" s="11"/>
    </row>
    <row r="7" spans="1:11" s="1" customFormat="1" ht="18" customHeight="1">
      <c r="A7" s="4"/>
      <c r="H7" s="512" t="s">
        <v>284</v>
      </c>
      <c r="I7" s="512"/>
      <c r="J7" s="512"/>
      <c r="K7" s="512"/>
    </row>
    <row r="8" spans="1:11" s="1" customFormat="1" ht="18" customHeight="1">
      <c r="A8" s="4"/>
      <c r="H8" s="512" t="s">
        <v>285</v>
      </c>
      <c r="I8" s="512"/>
      <c r="J8" s="512"/>
      <c r="K8" s="512"/>
    </row>
    <row r="9" spans="1:11" s="1" customFormat="1" ht="42" customHeight="1">
      <c r="A9" s="4"/>
      <c r="H9" s="2"/>
      <c r="K9" s="46"/>
    </row>
    <row r="10" spans="1:11" ht="24" customHeight="1">
      <c r="A10" s="502" t="s">
        <v>259</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89">
        <f>'1-1'!D14:F14</f>
        <v>1790000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472000</v>
      </c>
      <c r="C16" s="224">
        <f>'随時②-1'!C20</f>
        <v>150000</v>
      </c>
      <c r="D16" s="224">
        <f>'随時②-1'!D20</f>
        <v>638767</v>
      </c>
      <c r="E16" s="224">
        <f>'随時②-1'!E20</f>
        <v>0</v>
      </c>
      <c r="F16" s="224">
        <f>'随時②-1'!F20</f>
        <v>46840</v>
      </c>
      <c r="G16" s="224">
        <f>'随時②-1'!G20</f>
        <v>61614</v>
      </c>
      <c r="H16" s="224">
        <f>'随時②-1'!H20</f>
        <v>40000</v>
      </c>
      <c r="I16" s="224">
        <f>'随時②-1'!I20</f>
        <v>0</v>
      </c>
      <c r="J16" s="225">
        <f>'随時②-1'!J20</f>
        <v>241180</v>
      </c>
      <c r="K16" s="434">
        <f aca="true" t="shared" si="0" ref="K16:K26">SUM(B16:J16)</f>
        <v>1650401</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472000</v>
      </c>
      <c r="C18" s="224">
        <f>C16-C17</f>
        <v>150000</v>
      </c>
      <c r="D18" s="224">
        <f aca="true" t="shared" si="1" ref="D18:J18">D16-D17</f>
        <v>638767</v>
      </c>
      <c r="E18" s="224">
        <f t="shared" si="1"/>
        <v>0</v>
      </c>
      <c r="F18" s="224">
        <f t="shared" si="1"/>
        <v>46840</v>
      </c>
      <c r="G18" s="224">
        <f t="shared" si="1"/>
        <v>61614</v>
      </c>
      <c r="H18" s="224">
        <f t="shared" si="1"/>
        <v>40000</v>
      </c>
      <c r="I18" s="224">
        <f t="shared" si="1"/>
        <v>0</v>
      </c>
      <c r="J18" s="224">
        <f t="shared" si="1"/>
        <v>230180</v>
      </c>
      <c r="K18" s="434">
        <f t="shared" si="0"/>
        <v>1639401</v>
      </c>
    </row>
    <row r="19" spans="1:11" ht="39" customHeight="1" thickBot="1">
      <c r="A19" s="32" t="s">
        <v>174</v>
      </c>
      <c r="B19" s="442">
        <f>'2-2'!K142</f>
        <v>50000</v>
      </c>
      <c r="C19" s="443">
        <f>'2-2'!K143</f>
        <v>76920</v>
      </c>
      <c r="D19" s="443">
        <f>'2-2'!K144</f>
        <v>40696</v>
      </c>
      <c r="E19" s="443">
        <f>'2-2'!K145</f>
        <v>0</v>
      </c>
      <c r="F19" s="443">
        <f>'2-2'!K146</f>
        <v>9694</v>
      </c>
      <c r="G19" s="443">
        <f>'2-2'!K147</f>
        <v>0</v>
      </c>
      <c r="H19" s="443">
        <f>'2-2'!K148</f>
        <v>15520</v>
      </c>
      <c r="I19" s="443">
        <f>'2-2'!K149</f>
        <v>0</v>
      </c>
      <c r="J19" s="447">
        <f>'2-2'!K150</f>
        <v>193790</v>
      </c>
      <c r="K19" s="444">
        <f t="shared" si="0"/>
        <v>386620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50000</v>
      </c>
      <c r="C21" s="321">
        <f>C19-C20</f>
        <v>76920</v>
      </c>
      <c r="D21" s="321">
        <f aca="true" t="shared" si="2" ref="D21:J21">D19-D20</f>
        <v>40696</v>
      </c>
      <c r="E21" s="321">
        <f t="shared" si="2"/>
        <v>0</v>
      </c>
      <c r="F21" s="321">
        <f t="shared" si="2"/>
        <v>9694</v>
      </c>
      <c r="G21" s="321">
        <f t="shared" si="2"/>
        <v>0</v>
      </c>
      <c r="H21" s="321">
        <f t="shared" si="2"/>
        <v>15520</v>
      </c>
      <c r="I21" s="321">
        <f t="shared" si="2"/>
        <v>0</v>
      </c>
      <c r="J21" s="321">
        <f t="shared" si="2"/>
        <v>182790</v>
      </c>
      <c r="K21" s="437">
        <f t="shared" si="0"/>
        <v>375620</v>
      </c>
    </row>
    <row r="22" spans="1:11" ht="39" customHeight="1" thickBot="1">
      <c r="A22" s="32" t="s">
        <v>117</v>
      </c>
      <c r="B22" s="442">
        <f>B18-B21</f>
        <v>422000</v>
      </c>
      <c r="C22" s="442">
        <f aca="true" t="shared" si="3" ref="C22:J22">C18-C21</f>
        <v>73080</v>
      </c>
      <c r="D22" s="442">
        <f t="shared" si="3"/>
        <v>598071</v>
      </c>
      <c r="E22" s="442">
        <f t="shared" si="3"/>
        <v>0</v>
      </c>
      <c r="F22" s="442">
        <f t="shared" si="3"/>
        <v>37146</v>
      </c>
      <c r="G22" s="442">
        <f t="shared" si="3"/>
        <v>61614</v>
      </c>
      <c r="H22" s="442">
        <f t="shared" si="3"/>
        <v>24480</v>
      </c>
      <c r="I22" s="442">
        <f t="shared" si="3"/>
        <v>0</v>
      </c>
      <c r="J22" s="442">
        <f t="shared" si="3"/>
        <v>47390</v>
      </c>
      <c r="K22" s="444">
        <f t="shared" si="0"/>
        <v>1263781</v>
      </c>
    </row>
    <row r="23" spans="1:11" ht="39" customHeight="1">
      <c r="A23" s="30" t="s">
        <v>167</v>
      </c>
      <c r="B23" s="224">
        <f>'2-4'!G107</f>
        <v>274000</v>
      </c>
      <c r="C23" s="224">
        <f>'2-4'!G108</f>
        <v>62000</v>
      </c>
      <c r="D23" s="224">
        <f>'2-4'!G109</f>
        <v>719365</v>
      </c>
      <c r="E23" s="224">
        <f>'2-4'!G110</f>
        <v>0</v>
      </c>
      <c r="F23" s="224">
        <f>'2-4'!G111</f>
        <v>27146</v>
      </c>
      <c r="G23" s="224">
        <f>'2-4'!G112</f>
        <v>61614</v>
      </c>
      <c r="H23" s="224">
        <f>'2-4'!G113</f>
        <v>36400</v>
      </c>
      <c r="I23" s="224">
        <f>'2-4'!G114</f>
        <v>170000</v>
      </c>
      <c r="J23" s="224">
        <f>'2-4'!G115</f>
        <v>52000</v>
      </c>
      <c r="K23" s="434">
        <f t="shared" si="0"/>
        <v>1402525</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-148000</v>
      </c>
      <c r="C25" s="435">
        <f aca="true" t="shared" si="4" ref="C25:J25">C23-C24-C22</f>
        <v>-11080</v>
      </c>
      <c r="D25" s="435">
        <f t="shared" si="4"/>
        <v>121294</v>
      </c>
      <c r="E25" s="435">
        <f t="shared" si="4"/>
        <v>0</v>
      </c>
      <c r="F25" s="435">
        <f t="shared" si="4"/>
        <v>-10000</v>
      </c>
      <c r="G25" s="435">
        <f t="shared" si="4"/>
        <v>0</v>
      </c>
      <c r="H25" s="435">
        <f t="shared" si="4"/>
        <v>11920</v>
      </c>
      <c r="I25" s="435">
        <f t="shared" si="4"/>
        <v>170000</v>
      </c>
      <c r="J25" s="435">
        <f t="shared" si="4"/>
        <v>4610</v>
      </c>
      <c r="K25" s="437">
        <f t="shared" si="0"/>
        <v>138744</v>
      </c>
    </row>
    <row r="26" spans="1:11" ht="39" customHeight="1" thickBot="1">
      <c r="A26" s="22" t="s">
        <v>118</v>
      </c>
      <c r="B26" s="219">
        <f>B19+B23</f>
        <v>324000</v>
      </c>
      <c r="C26" s="219">
        <f aca="true" t="shared" si="5" ref="C26:J26">C19+C23</f>
        <v>138920</v>
      </c>
      <c r="D26" s="219">
        <f t="shared" si="5"/>
        <v>760061</v>
      </c>
      <c r="E26" s="219">
        <f t="shared" si="5"/>
        <v>0</v>
      </c>
      <c r="F26" s="219">
        <f t="shared" si="5"/>
        <v>36840</v>
      </c>
      <c r="G26" s="219">
        <f t="shared" si="5"/>
        <v>61614</v>
      </c>
      <c r="H26" s="219">
        <f t="shared" si="5"/>
        <v>51920</v>
      </c>
      <c r="I26" s="219">
        <f t="shared" si="5"/>
        <v>170000</v>
      </c>
      <c r="J26" s="219">
        <f t="shared" si="5"/>
        <v>245790</v>
      </c>
      <c r="K26" s="222">
        <f t="shared" si="0"/>
        <v>1789145</v>
      </c>
    </row>
    <row r="27" spans="1:11" ht="39" customHeight="1" thickBot="1">
      <c r="A27" s="32" t="s">
        <v>104</v>
      </c>
      <c r="B27" s="567" t="s">
        <v>379</v>
      </c>
      <c r="C27" s="567"/>
      <c r="D27" s="567"/>
      <c r="E27" s="567"/>
      <c r="F27" s="567"/>
      <c r="G27" s="567"/>
      <c r="H27" s="567"/>
      <c r="I27" s="567"/>
      <c r="J27" s="567"/>
      <c r="K27" s="56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25" activePane="bottomRight" state="frozen"/>
      <selection pane="topLeft" activeCell="E23" sqref="E23"/>
      <selection pane="topRight" activeCell="E23" sqref="E23"/>
      <selection pane="bottomLeft" activeCell="E23" sqref="E23"/>
      <selection pane="bottomRight" activeCell="Q24" sqref="Q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6" t="s">
        <v>143</v>
      </c>
      <c r="G2" s="607"/>
      <c r="H2" s="607"/>
      <c r="I2" s="607"/>
      <c r="J2" s="607"/>
      <c r="K2" s="556" t="s">
        <v>115</v>
      </c>
      <c r="L2" s="554"/>
      <c r="M2" s="554"/>
      <c r="N2" s="554"/>
      <c r="O2" s="555"/>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196280</v>
      </c>
      <c r="H4" s="304">
        <f>IF($R4=1,,VLOOKUP($D4,'1-2'!$D$4:$L$103,5))</f>
        <v>1</v>
      </c>
      <c r="I4" s="304">
        <f>IF($R4=1,,VLOOKUP($D4,'1-2'!$D$4:$L$103,6))</f>
        <v>1</v>
      </c>
      <c r="J4" s="305">
        <f>IF($R4=1,,VLOOKUP($D4,'1-2'!$D$4:$L$103,7))</f>
        <v>196280</v>
      </c>
      <c r="K4" s="306" t="str">
        <f aca="true" t="shared" si="0" ref="K4:N5">F4</f>
        <v>各種団体負担金（会費）</v>
      </c>
      <c r="L4" s="307">
        <v>162890</v>
      </c>
      <c r="M4" s="308">
        <f t="shared" si="0"/>
        <v>1</v>
      </c>
      <c r="N4" s="308">
        <f t="shared" si="0"/>
        <v>1</v>
      </c>
      <c r="O4" s="309">
        <f>L4*M4*N4</f>
        <v>162890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0</v>
      </c>
      <c r="B5" s="313" t="str">
        <f>'1-2'!B5</f>
        <v>1-(1)-ア</v>
      </c>
      <c r="C5" s="480" t="str">
        <f>'1-2'!C5</f>
        <v>授業力向上</v>
      </c>
      <c r="D5" s="254">
        <v>2</v>
      </c>
      <c r="E5" s="314" t="str">
        <f>IF($R5=1,"",VLOOKUP($D5,'1-2'!$D$4:$L$103,2))</f>
        <v>消耗需用費</v>
      </c>
      <c r="F5" s="315" t="str">
        <f>IF($R5=1,"取消し",VLOOKUP($D5,'1-2'!$D$4:$L$103,3))</f>
        <v>第７０回全国高等学校長協会・研究協議会資料代</v>
      </c>
      <c r="G5" s="224">
        <f>IF($R5=1,,VLOOKUP($D5,'1-2'!$D$4:$L$103,4))</f>
        <v>3000</v>
      </c>
      <c r="H5" s="316">
        <f>IF($R5=1,,VLOOKUP($D5,'1-2'!$D$4:$L$103,5))</f>
        <v>1</v>
      </c>
      <c r="I5" s="316">
        <f>IF($R5=1,,VLOOKUP($D5,'1-2'!$D$4:$L$103,6))</f>
        <v>1</v>
      </c>
      <c r="J5" s="317">
        <f>IF($R5=1,,VLOOKUP($D5,'1-2'!$D$4:$L$103,7))</f>
        <v>3000</v>
      </c>
      <c r="K5" s="318" t="str">
        <f t="shared" si="0"/>
        <v>第７０回全国高等学校長協会・研究協議会資料代</v>
      </c>
      <c r="L5" s="319">
        <f t="shared" si="0"/>
        <v>3000</v>
      </c>
      <c r="M5" s="320">
        <f t="shared" si="0"/>
        <v>1</v>
      </c>
      <c r="N5" s="320">
        <f t="shared" si="0"/>
        <v>1</v>
      </c>
      <c r="O5" s="309">
        <f aca="true" t="shared" si="2" ref="O5:O68">L5*M5*N5</f>
        <v>3000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f>'1-2'!B6</f>
        <v>0</v>
      </c>
      <c r="C6" s="480" t="str">
        <f>'1-2'!C6</f>
        <v>授業力向上</v>
      </c>
      <c r="D6" s="254">
        <v>3</v>
      </c>
      <c r="E6" s="314" t="str">
        <f>IF($R6=1,"",VLOOKUP($D6,'1-2'!$D$4:$L$103,2))</f>
        <v>負担金、補助及び交付金</v>
      </c>
      <c r="F6" s="315" t="str">
        <f>IF($R6=1,"取消し",VLOOKUP($D6,'1-2'!$D$4:$L$103,3))</f>
        <v>第７０回全国高等学校長協会・研究協議会参加費</v>
      </c>
      <c r="G6" s="224">
        <f>IF($R6=1,,VLOOKUP($D6,'1-2'!$D$4:$L$103,4))</f>
        <v>2000</v>
      </c>
      <c r="H6" s="316">
        <f>IF($R6=1,,VLOOKUP($D6,'1-2'!$D$4:$L$103,5))</f>
        <v>1</v>
      </c>
      <c r="I6" s="316">
        <f>IF($R6=1,,VLOOKUP($D6,'1-2'!$D$4:$L$103,6))</f>
        <v>1</v>
      </c>
      <c r="J6" s="317">
        <f>IF($R6=1,,VLOOKUP($D6,'1-2'!$D$4:$L$103,7))</f>
        <v>2000</v>
      </c>
      <c r="K6" s="318" t="str">
        <f aca="true" t="shared" si="5" ref="K6:K69">F6</f>
        <v>第７０回全国高等学校長協会・研究協議会参加費</v>
      </c>
      <c r="L6" s="319">
        <f aca="true" t="shared" si="6" ref="L6:N10">G6</f>
        <v>2000</v>
      </c>
      <c r="M6" s="320">
        <f t="shared" si="6"/>
        <v>1</v>
      </c>
      <c r="N6" s="320">
        <f t="shared" si="6"/>
        <v>1</v>
      </c>
      <c r="O6" s="309">
        <f t="shared" si="2"/>
        <v>2000</v>
      </c>
      <c r="P6" s="310">
        <f>IF($R6=1,"",VLOOKUP($D6,'1-2'!$D$4:$L$103,8))</f>
        <v>0</v>
      </c>
      <c r="Q6" s="311">
        <f>IF($R6=1,"",VLOOKUP($D6,'1-2'!$D$4:$L$103,9))</f>
        <v>0</v>
      </c>
      <c r="R6" s="25">
        <f>IF(ISNA(MATCH($D6,'随時②-2'!$D$4:$D$18,0)),0,1)</f>
        <v>0</v>
      </c>
      <c r="S6" s="63">
        <f t="shared" si="1"/>
      </c>
      <c r="T6" s="63">
        <f t="shared" si="3"/>
      </c>
      <c r="U6" s="5">
        <f t="shared" si="4"/>
        <v>9</v>
      </c>
      <c r="V6" s="5" t="s">
        <v>153</v>
      </c>
      <c r="W6" s="5">
        <v>4</v>
      </c>
    </row>
    <row r="7" spans="1:23" ht="13.5" customHeight="1">
      <c r="A7" s="312">
        <f>'1-2'!A7</f>
        <v>0</v>
      </c>
      <c r="B7" s="313" t="str">
        <f>'1-2'!B7</f>
        <v>1-(2)-ア・ウ</v>
      </c>
      <c r="C7" s="480" t="str">
        <f>'1-2'!C7</f>
        <v>授業力向上</v>
      </c>
      <c r="D7" s="254">
        <v>4</v>
      </c>
      <c r="E7" s="314" t="str">
        <f>IF($R7=1,"",VLOOKUP($D7,'1-2'!$D$4:$L$103,2))</f>
        <v>委託料</v>
      </c>
      <c r="F7" s="315" t="str">
        <f>IF($R7=1,"取消し",VLOOKUP($D7,'1-2'!$D$4:$L$103,3))</f>
        <v>授業アンケートシステム運用業務委託</v>
      </c>
      <c r="G7" s="224">
        <f>IF($R7=1,,VLOOKUP($D7,'1-2'!$D$4:$L$103,4))</f>
        <v>46548</v>
      </c>
      <c r="H7" s="316">
        <f>IF($R7=1,,VLOOKUP($D7,'1-2'!$D$4:$L$103,5))</f>
        <v>1</v>
      </c>
      <c r="I7" s="316">
        <f>IF($R7=1,,VLOOKUP($D7,'1-2'!$D$4:$L$103,6))</f>
        <v>1</v>
      </c>
      <c r="J7" s="317">
        <f>IF($R7=1,,VLOOKUP($D7,'1-2'!$D$4:$L$103,7))</f>
        <v>46548</v>
      </c>
      <c r="K7" s="318" t="str">
        <f t="shared" si="5"/>
        <v>授業アンケートシステム運用業務委託</v>
      </c>
      <c r="L7" s="319">
        <f t="shared" si="6"/>
        <v>46548</v>
      </c>
      <c r="M7" s="320">
        <f t="shared" si="6"/>
        <v>1</v>
      </c>
      <c r="N7" s="320">
        <v>0</v>
      </c>
      <c r="O7" s="309">
        <f t="shared" si="2"/>
        <v>0</v>
      </c>
      <c r="P7" s="310">
        <f>IF($R7=1,"",VLOOKUP($D7,'1-2'!$D$4:$L$103,8))</f>
        <v>0</v>
      </c>
      <c r="Q7" s="311">
        <f>IF($R7=1,"",VLOOKUP($D7,'1-2'!$D$4:$L$103,9))</f>
        <v>0</v>
      </c>
      <c r="R7" s="25">
        <f>IF(ISNA(MATCH($D7,'随時②-2'!$D$4:$D$18,0)),0,1)</f>
        <v>0</v>
      </c>
      <c r="S7" s="63">
        <f t="shared" si="1"/>
      </c>
      <c r="T7" s="63">
        <f t="shared" si="3"/>
      </c>
      <c r="U7" s="5">
        <f t="shared" si="4"/>
        <v>6</v>
      </c>
      <c r="V7" s="5" t="s">
        <v>154</v>
      </c>
      <c r="W7" s="5">
        <v>7</v>
      </c>
    </row>
    <row r="8" spans="1:23" ht="13.5" customHeight="1">
      <c r="A8" s="312">
        <f>'1-2'!A8</f>
        <v>0</v>
      </c>
      <c r="B8" s="313" t="str">
        <f>'1-2'!B8</f>
        <v>1-(2)-ア・ウ</v>
      </c>
      <c r="C8" s="480" t="str">
        <f>'1-2'!C8</f>
        <v>授業力向上</v>
      </c>
      <c r="D8" s="263">
        <v>5</v>
      </c>
      <c r="E8" s="314" t="str">
        <f>IF($R8=1,"",VLOOKUP($D8,'1-2'!$D$4:$L$103,2))</f>
        <v>消耗需用費</v>
      </c>
      <c r="F8" s="315" t="str">
        <f>IF($R8=1,"取消し",VLOOKUP($D8,'1-2'!$D$4:$L$103,3))</f>
        <v>近畿工業高等学校長総会研究会資料代</v>
      </c>
      <c r="G8" s="224">
        <f>IF($R8=1,,VLOOKUP($D8,'1-2'!$D$4:$L$103,4))</f>
        <v>2000</v>
      </c>
      <c r="H8" s="316">
        <f>IF($R8=1,,VLOOKUP($D8,'1-2'!$D$4:$L$103,5))</f>
        <v>1</v>
      </c>
      <c r="I8" s="316">
        <f>IF($R8=1,,VLOOKUP($D8,'1-2'!$D$4:$L$103,6))</f>
        <v>1</v>
      </c>
      <c r="J8" s="317">
        <f>IF($R8=1,,VLOOKUP($D8,'1-2'!$D$4:$L$103,7))</f>
        <v>2000</v>
      </c>
      <c r="K8" s="318" t="str">
        <f t="shared" si="5"/>
        <v>近畿工業高等学校長総会研究会資料代</v>
      </c>
      <c r="L8" s="319">
        <f t="shared" si="6"/>
        <v>2000</v>
      </c>
      <c r="M8" s="320">
        <f t="shared" si="6"/>
        <v>1</v>
      </c>
      <c r="N8" s="320">
        <f t="shared" si="6"/>
        <v>1</v>
      </c>
      <c r="O8" s="309">
        <f t="shared" si="2"/>
        <v>2000</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0</v>
      </c>
      <c r="B9" s="313" t="str">
        <f>'1-2'!B9</f>
        <v>1-(2)-ア・ウ</v>
      </c>
      <c r="C9" s="480" t="str">
        <f>'1-2'!C9</f>
        <v>授業力向上</v>
      </c>
      <c r="D9" s="254">
        <v>6</v>
      </c>
      <c r="E9" s="314" t="str">
        <f>IF($R9=1,"",VLOOKUP($D9,'1-2'!$D$4:$L$103,2))</f>
        <v>消耗需用費</v>
      </c>
      <c r="F9" s="315" t="str">
        <f>IF($R9=1,"取消し",VLOOKUP($D9,'1-2'!$D$4:$L$103,3))</f>
        <v>第６５回全国工業高等学校長協会秋季研究協議会（栃木大会）資料代</v>
      </c>
      <c r="G9" s="224">
        <f>IF($R9=1,,VLOOKUP($D9,'1-2'!$D$4:$L$103,4))</f>
        <v>3000</v>
      </c>
      <c r="H9" s="316">
        <f>IF($R9=1,,VLOOKUP($D9,'1-2'!$D$4:$L$103,5))</f>
        <v>1</v>
      </c>
      <c r="I9" s="316">
        <f>IF($R9=1,,VLOOKUP($D9,'1-2'!$D$4:$L$103,6))</f>
        <v>1</v>
      </c>
      <c r="J9" s="317">
        <f>IF($R9=1,,VLOOKUP($D9,'1-2'!$D$4:$L$103,7))</f>
        <v>3000</v>
      </c>
      <c r="K9" s="318" t="str">
        <f t="shared" si="5"/>
        <v>第６５回全国工業高等学校長協会秋季研究協議会（栃木大会）資料代</v>
      </c>
      <c r="L9" s="319">
        <f t="shared" si="6"/>
        <v>3000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0</v>
      </c>
      <c r="B10" s="313" t="str">
        <f>'1-2'!B10</f>
        <v>1-(2)-ア・ウ</v>
      </c>
      <c r="C10" s="480" t="str">
        <f>'1-2'!C10</f>
        <v>授業力向上</v>
      </c>
      <c r="D10" s="254">
        <v>7</v>
      </c>
      <c r="E10" s="314" t="str">
        <f>IF($R10=1,"",VLOOKUP($D10,'1-2'!$D$4:$L$103,2))</f>
        <v>消耗需用費</v>
      </c>
      <c r="F10" s="315" t="str">
        <f>IF($R10=1,"取消し",VLOOKUP($D10,'1-2'!$D$4:$L$103,3))</f>
        <v>第６８回全国工業高等学校長協会総会・研究協議会資料代</v>
      </c>
      <c r="G10" s="224">
        <f>IF($R10=1,,VLOOKUP($D10,'1-2'!$D$4:$L$103,4))</f>
        <v>4000</v>
      </c>
      <c r="H10" s="316">
        <f>IF($R10=1,,VLOOKUP($D10,'1-2'!$D$4:$L$103,5))</f>
        <v>1</v>
      </c>
      <c r="I10" s="316">
        <f>IF($R10=1,,VLOOKUP($D10,'1-2'!$D$4:$L$103,6))</f>
        <v>1</v>
      </c>
      <c r="J10" s="317">
        <f>IF($R10=1,,VLOOKUP($D10,'1-2'!$D$4:$L$103,7))</f>
        <v>4000</v>
      </c>
      <c r="K10" s="318" t="str">
        <f t="shared" si="5"/>
        <v>第６８回全国工業高等学校長協会総会・研究協議会資料代</v>
      </c>
      <c r="L10" s="319">
        <f t="shared" si="6"/>
        <v>4000</v>
      </c>
      <c r="M10" s="320">
        <f t="shared" si="6"/>
        <v>1</v>
      </c>
      <c r="N10" s="320">
        <f t="shared" si="6"/>
        <v>1</v>
      </c>
      <c r="O10" s="309">
        <f t="shared" si="2"/>
        <v>4000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0</v>
      </c>
      <c r="B11" s="313" t="str">
        <f>'1-2'!B11</f>
        <v>1-(2)-ア・ウ</v>
      </c>
      <c r="C11" s="480" t="str">
        <f>'1-2'!C11</f>
        <v>授業力向上</v>
      </c>
      <c r="D11" s="263">
        <v>8</v>
      </c>
      <c r="E11" s="314" t="str">
        <f>IF($R11=1,"",VLOOKUP($D11,'1-2'!$D$4:$L$103,2))</f>
        <v>負担金、補助及び交付金</v>
      </c>
      <c r="F11" s="315" t="str">
        <f>IF($R11=1,"取消し",VLOOKUP($D11,'1-2'!$D$4:$L$103,3))</f>
        <v>第６５回全国工業高等学校長協会秋季研究協議会（栃木大会）参加費</v>
      </c>
      <c r="G11" s="224">
        <f>IF($R11=1,,VLOOKUP($D11,'1-2'!$D$4:$L$103,4))</f>
        <v>6000</v>
      </c>
      <c r="H11" s="316">
        <f>IF($R11=1,,VLOOKUP($D11,'1-2'!$D$4:$L$103,5))</f>
        <v>1</v>
      </c>
      <c r="I11" s="316">
        <f>IF($R11=1,,VLOOKUP($D11,'1-2'!$D$4:$L$103,6))</f>
        <v>1</v>
      </c>
      <c r="J11" s="317">
        <f>IF($R11=1,,VLOOKUP($D11,'1-2'!$D$4:$L$103,7))</f>
        <v>6000</v>
      </c>
      <c r="K11" s="318" t="str">
        <f t="shared" si="5"/>
        <v>第６５回全国工業高等学校長協会秋季研究協議会（栃木大会）参加費</v>
      </c>
      <c r="L11" s="319">
        <f aca="true" t="shared" si="7" ref="L11:L74">G11</f>
        <v>6000</v>
      </c>
      <c r="M11" s="320">
        <f aca="true" t="shared" si="8" ref="M11:M74">H11</f>
        <v>1</v>
      </c>
      <c r="N11" s="320">
        <v>0</v>
      </c>
      <c r="O11" s="309">
        <f t="shared" si="2"/>
        <v>0</v>
      </c>
      <c r="P11" s="310">
        <f>IF($R11=1,"",VLOOKUP($D11,'1-2'!$D$4:$L$103,8))</f>
        <v>0</v>
      </c>
      <c r="Q11" s="311">
        <f>IF($R11=1,"",VLOOKUP($D11,'1-2'!$D$4:$L$103,9))</f>
        <v>0</v>
      </c>
      <c r="R11" s="25">
        <f>IF(ISNA(MATCH($D11,'随時②-2'!$D$4:$D$18,0)),0,1)</f>
        <v>0</v>
      </c>
      <c r="S11" s="63">
        <f t="shared" si="1"/>
      </c>
      <c r="T11" s="63">
        <f t="shared" si="3"/>
      </c>
      <c r="U11" s="5">
        <f t="shared" si="4"/>
        <v>9</v>
      </c>
      <c r="V11" s="5" t="s">
        <v>157</v>
      </c>
      <c r="W11" s="5">
        <v>1</v>
      </c>
    </row>
    <row r="12" spans="1:23" ht="13.5" customHeight="1">
      <c r="A12" s="312">
        <f>'1-2'!A12</f>
        <v>0</v>
      </c>
      <c r="B12" s="313" t="str">
        <f>'1-2'!B12</f>
        <v>1-(2)-ア・ウ</v>
      </c>
      <c r="C12" s="480" t="str">
        <f>'1-2'!C12</f>
        <v>授業力向上</v>
      </c>
      <c r="D12" s="263">
        <v>9</v>
      </c>
      <c r="E12" s="314" t="str">
        <f>IF($R12=1,"",VLOOKUP($D12,'1-2'!$D$4:$L$103,2))</f>
        <v>負担金、補助及び交付金</v>
      </c>
      <c r="F12" s="315" t="str">
        <f>IF($R12=1,"取消し",VLOOKUP($D12,'1-2'!$D$4:$L$103,3))</f>
        <v>近畿工業高等学校長総会研究会参加費</v>
      </c>
      <c r="G12" s="224">
        <f>IF($R12=1,,VLOOKUP($D12,'1-2'!$D$4:$L$103,4))</f>
        <v>3000</v>
      </c>
      <c r="H12" s="316">
        <f>IF($R12=1,,VLOOKUP($D12,'1-2'!$D$4:$L$103,5))</f>
        <v>1</v>
      </c>
      <c r="I12" s="316">
        <f>IF($R12=1,,VLOOKUP($D12,'1-2'!$D$4:$L$103,6))</f>
        <v>1</v>
      </c>
      <c r="J12" s="317">
        <f>IF($R12=1,,VLOOKUP($D12,'1-2'!$D$4:$L$103,7))</f>
        <v>3000</v>
      </c>
      <c r="K12" s="318" t="str">
        <f t="shared" si="5"/>
        <v>近畿工業高等学校長総会研究会参加費</v>
      </c>
      <c r="L12" s="319">
        <f t="shared" si="7"/>
        <v>3000</v>
      </c>
      <c r="M12" s="320">
        <f t="shared" si="8"/>
        <v>1</v>
      </c>
      <c r="N12" s="320">
        <f aca="true" t="shared" si="9" ref="N12:N74">I12</f>
        <v>1</v>
      </c>
      <c r="O12" s="309">
        <f t="shared" si="2"/>
        <v>3000</v>
      </c>
      <c r="P12" s="310">
        <f>IF($R12=1,"",VLOOKUP($D12,'1-2'!$D$4:$L$103,8))</f>
        <v>0</v>
      </c>
      <c r="Q12" s="311">
        <f>IF($R12=1,"",VLOOKUP($D12,'1-2'!$D$4:$L$103,9))</f>
        <v>0</v>
      </c>
      <c r="R12" s="25">
        <f>IF(ISNA(MATCH($D12,'随時②-2'!$D$4:$D$18,0)),0,1)</f>
        <v>0</v>
      </c>
      <c r="S12" s="63">
        <f t="shared" si="1"/>
      </c>
      <c r="T12" s="63">
        <f t="shared" si="3"/>
      </c>
      <c r="U12" s="5">
        <f t="shared" si="4"/>
        <v>9</v>
      </c>
      <c r="V12" s="5" t="s">
        <v>158</v>
      </c>
      <c r="W12" s="5">
        <v>5</v>
      </c>
    </row>
    <row r="13" spans="1:23" ht="13.5" customHeight="1">
      <c r="A13" s="312">
        <f>'1-2'!A13</f>
        <v>0</v>
      </c>
      <c r="B13" s="313" t="str">
        <f>'1-2'!B13</f>
        <v>1-(2)-ア・ウ</v>
      </c>
      <c r="C13" s="480" t="str">
        <f>'1-2'!C13</f>
        <v>授業力向上</v>
      </c>
      <c r="D13" s="273">
        <v>10</v>
      </c>
      <c r="E13" s="314" t="str">
        <f>IF($R13=1,"",VLOOKUP($D13,'1-2'!$D$4:$L$103,2))</f>
        <v>負担金、補助及び交付金</v>
      </c>
      <c r="F13" s="315" t="str">
        <f>IF($R13=1,"取消し",VLOOKUP($D13,'1-2'!$D$4:$L$103,3))</f>
        <v>第６８回近畿高等学校家庭科教育研究大会参加費</v>
      </c>
      <c r="G13" s="224">
        <f>IF($R13=1,,VLOOKUP($D13,'1-2'!$D$4:$L$103,4))</f>
        <v>2500</v>
      </c>
      <c r="H13" s="316">
        <f>IF($R13=1,,VLOOKUP($D13,'1-2'!$D$4:$L$103,5))</f>
        <v>2</v>
      </c>
      <c r="I13" s="316">
        <f>IF($R13=1,,VLOOKUP($D13,'1-2'!$D$4:$L$103,6))</f>
        <v>1</v>
      </c>
      <c r="J13" s="317">
        <f>IF($R13=1,,VLOOKUP($D13,'1-2'!$D$4:$L$103,7))</f>
        <v>5000</v>
      </c>
      <c r="K13" s="318" t="str">
        <f t="shared" si="5"/>
        <v>第６８回近畿高等学校家庭科教育研究大会参加費</v>
      </c>
      <c r="L13" s="319">
        <f t="shared" si="7"/>
        <v>2500</v>
      </c>
      <c r="M13" s="320">
        <f t="shared" si="8"/>
        <v>2</v>
      </c>
      <c r="N13" s="320">
        <f t="shared" si="9"/>
        <v>1</v>
      </c>
      <c r="O13" s="309">
        <f t="shared" si="2"/>
        <v>5000</v>
      </c>
      <c r="P13" s="310">
        <f>IF($R13=1,"",VLOOKUP($D13,'1-2'!$D$4:$L$103,8))</f>
        <v>0</v>
      </c>
      <c r="Q13" s="311">
        <f>IF($R13=1,"",VLOOKUP($D13,'1-2'!$D$4:$L$103,9))</f>
        <v>0</v>
      </c>
      <c r="R13" s="25">
        <f>IF(ISNA(MATCH($D13,'随時②-2'!$D$4:$D$18,0)),0,1)</f>
        <v>0</v>
      </c>
      <c r="S13" s="63">
        <f t="shared" si="1"/>
      </c>
      <c r="T13" s="63">
        <f t="shared" si="3"/>
      </c>
      <c r="U13" s="5">
        <f t="shared" si="4"/>
        <v>9</v>
      </c>
      <c r="V13" s="5" t="s">
        <v>159</v>
      </c>
      <c r="W13" s="5">
        <v>2</v>
      </c>
    </row>
    <row r="14" spans="1:21" ht="13.5" customHeight="1">
      <c r="A14" s="312">
        <f>'1-2'!A14</f>
        <v>0</v>
      </c>
      <c r="B14" s="313" t="str">
        <f>'1-2'!B14</f>
        <v>1-(2)-ア・ウ</v>
      </c>
      <c r="C14" s="480" t="str">
        <f>'1-2'!C14</f>
        <v>授業力向上</v>
      </c>
      <c r="D14" s="254">
        <v>11</v>
      </c>
      <c r="E14" s="314" t="str">
        <f>IF($R14=1,"",VLOOKUP($D14,'1-2'!$D$4:$L$103,2))</f>
        <v>旅費</v>
      </c>
      <c r="F14" s="315" t="str">
        <f>IF($R14=1,"取消し",VLOOKUP($D14,'1-2'!$D$4:$L$103,3))</f>
        <v>第６５回全国工業高等学校長協会秋季研究協議会（栃木大会）</v>
      </c>
      <c r="G14" s="224">
        <f>IF($R14=1,,VLOOKUP($D14,'1-2'!$D$4:$L$103,4))</f>
        <v>60000</v>
      </c>
      <c r="H14" s="316">
        <f>IF($R14=1,,VLOOKUP($D14,'1-2'!$D$4:$L$103,5))</f>
        <v>1</v>
      </c>
      <c r="I14" s="316">
        <f>IF($R14=1,,VLOOKUP($D14,'1-2'!$D$4:$L$103,6))</f>
        <v>1</v>
      </c>
      <c r="J14" s="317">
        <f>IF($R14=1,,VLOOKUP($D14,'1-2'!$D$4:$L$103,7))</f>
        <v>60000</v>
      </c>
      <c r="K14" s="318" t="str">
        <f t="shared" si="5"/>
        <v>第６５回全国工業高等学校長協会秋季研究協議会（栃木大会）</v>
      </c>
      <c r="L14" s="319">
        <f t="shared" si="7"/>
        <v>60000</v>
      </c>
      <c r="M14" s="320">
        <f t="shared" si="8"/>
        <v>1</v>
      </c>
      <c r="N14" s="320">
        <v>0</v>
      </c>
      <c r="O14" s="309">
        <f t="shared" si="2"/>
        <v>0</v>
      </c>
      <c r="P14" s="310">
        <f>IF($R14=1,"",VLOOKUP($D14,'1-2'!$D$4:$L$103,8))</f>
        <v>0</v>
      </c>
      <c r="Q14" s="311">
        <f>IF($R14=1,"",VLOOKUP($D14,'1-2'!$D$4:$L$103,9))</f>
        <v>0</v>
      </c>
      <c r="R14" s="25">
        <f>IF(ISNA(MATCH($D14,'随時②-2'!$D$4:$D$18,0)),0,1)</f>
        <v>0</v>
      </c>
      <c r="S14" s="63">
        <f t="shared" si="1"/>
      </c>
      <c r="T14" s="63">
        <f t="shared" si="3"/>
      </c>
      <c r="U14" s="5">
        <f t="shared" si="4"/>
        <v>2</v>
      </c>
    </row>
    <row r="15" spans="1:21" ht="13.5" customHeight="1">
      <c r="A15" s="312">
        <f>'1-2'!A15</f>
        <v>0</v>
      </c>
      <c r="B15" s="313" t="str">
        <f>'1-2'!B15</f>
        <v>1-(2)-ア・ウ</v>
      </c>
      <c r="C15" s="480" t="str">
        <f>'1-2'!C15</f>
        <v>授業力向上</v>
      </c>
      <c r="D15" s="254">
        <v>12</v>
      </c>
      <c r="E15" s="314" t="str">
        <f>IF($R15=1,"",VLOOKUP($D15,'1-2'!$D$4:$L$103,2))</f>
        <v>負担金、補助及び交付金</v>
      </c>
      <c r="F15" s="315" t="str">
        <f>IF($R15=1,"取消し",VLOOKUP($D15,'1-2'!$D$4:$L$103,3))</f>
        <v>大阪府産業教育フェア実行委員会学校負担金</v>
      </c>
      <c r="G15" s="224">
        <f>IF($R15=1,,VLOOKUP($D15,'1-2'!$D$4:$L$103,4))</f>
        <v>12000</v>
      </c>
      <c r="H15" s="316">
        <f>IF($R15=1,,VLOOKUP($D15,'1-2'!$D$4:$L$103,5))</f>
        <v>1</v>
      </c>
      <c r="I15" s="316">
        <f>IF($R15=1,,VLOOKUP($D15,'1-2'!$D$4:$L$103,6))</f>
        <v>1</v>
      </c>
      <c r="J15" s="317">
        <f>IF($R15=1,,VLOOKUP($D15,'1-2'!$D$4:$L$103,7))</f>
        <v>12000</v>
      </c>
      <c r="K15" s="318" t="str">
        <f t="shared" si="5"/>
        <v>大阪府産業教育フェア実行委員会学校負担金</v>
      </c>
      <c r="L15" s="319">
        <f t="shared" si="7"/>
        <v>12000</v>
      </c>
      <c r="M15" s="320">
        <f t="shared" si="8"/>
        <v>1</v>
      </c>
      <c r="N15" s="320">
        <f t="shared" si="9"/>
        <v>1</v>
      </c>
      <c r="O15" s="309">
        <f t="shared" si="2"/>
        <v>12000</v>
      </c>
      <c r="P15" s="310">
        <f>IF($R15=1,"",VLOOKUP($D15,'1-2'!$D$4:$L$103,8))</f>
        <v>0</v>
      </c>
      <c r="Q15" s="311">
        <f>IF($R15=1,"",VLOOKUP($D15,'1-2'!$D$4:$L$103,9))</f>
        <v>0</v>
      </c>
      <c r="R15" s="25">
        <f>IF(ISNA(MATCH($D15,'随時②-2'!$D$4:$D$18,0)),0,1)</f>
        <v>0</v>
      </c>
      <c r="S15" s="63">
        <f t="shared" si="1"/>
      </c>
      <c r="T15" s="63">
        <f t="shared" si="3"/>
      </c>
      <c r="U15" s="5">
        <f t="shared" si="4"/>
        <v>9</v>
      </c>
    </row>
    <row r="16" spans="1:21" ht="13.5" customHeight="1">
      <c r="A16" s="312">
        <f>'1-2'!A16</f>
        <v>0</v>
      </c>
      <c r="B16" s="313" t="str">
        <f>'1-2'!B16</f>
        <v>2-(1)-ア</v>
      </c>
      <c r="C16" s="480" t="str">
        <f>'1-2'!C16</f>
        <v>キャリア教育の推進</v>
      </c>
      <c r="D16" s="254">
        <v>13</v>
      </c>
      <c r="E16" s="314" t="str">
        <f>IF($R16=1,"",VLOOKUP($D16,'1-2'!$D$4:$L$103,2))</f>
        <v>報償費</v>
      </c>
      <c r="F16" s="315" t="str">
        <f>IF($R16=1,"取消し",VLOOKUP($D16,'1-2'!$D$4:$L$103,3))</f>
        <v>キャリアカウンセラー謝礼</v>
      </c>
      <c r="G16" s="224">
        <f>IF($R16=1,,VLOOKUP($D16,'1-2'!$D$4:$L$103,4))</f>
        <v>15000</v>
      </c>
      <c r="H16" s="316">
        <f>IF($R16=1,,VLOOKUP($D16,'1-2'!$D$4:$L$103,5))</f>
        <v>8</v>
      </c>
      <c r="I16" s="316">
        <f>IF($R16=1,,VLOOKUP($D16,'1-2'!$D$4:$L$103,6))</f>
        <v>1</v>
      </c>
      <c r="J16" s="317">
        <f>IF($R16=1,,VLOOKUP($D16,'1-2'!$D$4:$L$103,7))</f>
        <v>120000</v>
      </c>
      <c r="K16" s="318" t="str">
        <f t="shared" si="5"/>
        <v>キャリアカウンセラー謝礼</v>
      </c>
      <c r="L16" s="319">
        <f t="shared" si="7"/>
        <v>15000</v>
      </c>
      <c r="M16" s="320">
        <f t="shared" si="8"/>
        <v>8</v>
      </c>
      <c r="N16" s="320">
        <v>0</v>
      </c>
      <c r="O16" s="309">
        <f t="shared" si="2"/>
        <v>0</v>
      </c>
      <c r="P16" s="310">
        <f>IF($R16=1,"",VLOOKUP($D16,'1-2'!$D$4:$L$103,8))</f>
        <v>0</v>
      </c>
      <c r="Q16" s="311">
        <f>IF($R16=1,"",VLOOKUP($D16,'1-2'!$D$4:$L$103,9))</f>
        <v>0</v>
      </c>
      <c r="R16" s="25">
        <f>IF(ISNA(MATCH($D16,'随時②-2'!$D$4:$D$18,0)),0,1)</f>
        <v>0</v>
      </c>
      <c r="S16" s="63">
        <f t="shared" si="1"/>
      </c>
      <c r="T16" s="63">
        <f t="shared" si="3"/>
      </c>
      <c r="U16" s="5">
        <f t="shared" si="4"/>
        <v>1</v>
      </c>
    </row>
    <row r="17" spans="1:21" ht="13.5" customHeight="1">
      <c r="A17" s="312">
        <f>'1-2'!A17</f>
        <v>0</v>
      </c>
      <c r="B17" s="313" t="str">
        <f>'1-2'!B17</f>
        <v>2-(2)-ア</v>
      </c>
      <c r="C17" s="480" t="str">
        <f>'1-2'!C17</f>
        <v>生徒の多角的な支援</v>
      </c>
      <c r="D17" s="254">
        <v>14</v>
      </c>
      <c r="E17" s="314" t="str">
        <f>IF($R17=1,"",VLOOKUP($D17,'1-2'!$D$4:$L$103,2))</f>
        <v>報償費</v>
      </c>
      <c r="F17" s="315" t="str">
        <f>IF($R17=1,"取消し",VLOOKUP($D17,'1-2'!$D$4:$L$103,3))</f>
        <v>ソーシャルワーカー謝礼</v>
      </c>
      <c r="G17" s="224">
        <f>IF($R17=1,,VLOOKUP($D17,'1-2'!$D$4:$L$103,4))</f>
        <v>22200</v>
      </c>
      <c r="H17" s="316">
        <f>IF($R17=1,,VLOOKUP($D17,'1-2'!$D$4:$L$103,5))</f>
        <v>10</v>
      </c>
      <c r="I17" s="316">
        <f>IF($R17=1,,VLOOKUP($D17,'1-2'!$D$4:$L$103,6))</f>
        <v>1</v>
      </c>
      <c r="J17" s="317">
        <f>IF($R17=1,,VLOOKUP($D17,'1-2'!$D$4:$L$103,7))</f>
        <v>222000</v>
      </c>
      <c r="K17" s="318" t="str">
        <f t="shared" si="5"/>
        <v>ソーシャルワーカー謝礼</v>
      </c>
      <c r="L17" s="319">
        <f t="shared" si="7"/>
        <v>22200</v>
      </c>
      <c r="M17" s="320">
        <f t="shared" si="8"/>
        <v>10</v>
      </c>
      <c r="N17" s="320">
        <v>0</v>
      </c>
      <c r="O17" s="309">
        <f t="shared" si="2"/>
        <v>0</v>
      </c>
      <c r="P17" s="310">
        <f>IF($R17=1,"",VLOOKUP($D17,'1-2'!$D$4:$L$103,8))</f>
        <v>0</v>
      </c>
      <c r="Q17" s="311">
        <f>IF($R17=1,"",VLOOKUP($D17,'1-2'!$D$4:$L$103,9))</f>
        <v>0</v>
      </c>
      <c r="R17" s="25">
        <f>IF(ISNA(MATCH($D17,'随時②-2'!$D$4:$D$18,0)),0,1)</f>
        <v>0</v>
      </c>
      <c r="S17" s="63">
        <f t="shared" si="1"/>
      </c>
      <c r="T17" s="63">
        <f t="shared" si="3"/>
      </c>
      <c r="U17" s="5">
        <f t="shared" si="4"/>
        <v>1</v>
      </c>
    </row>
    <row r="18" spans="1:21" ht="13.5" customHeight="1">
      <c r="A18" s="312">
        <f>'1-2'!A18</f>
        <v>0</v>
      </c>
      <c r="B18" s="313" t="str">
        <f>'1-2'!B18</f>
        <v>2-(2)-ウ</v>
      </c>
      <c r="C18" s="480" t="str">
        <f>'1-2'!C18</f>
        <v>人権教育の推進</v>
      </c>
      <c r="D18" s="254">
        <v>15</v>
      </c>
      <c r="E18" s="314" t="str">
        <f>IF($R18=1,"",VLOOKUP($D18,'1-2'!$D$4:$L$103,2))</f>
        <v>消耗需用費</v>
      </c>
      <c r="F18" s="315" t="str">
        <f>IF($R18=1,"取消し",VLOOKUP($D18,'1-2'!$D$4:$L$103,3))</f>
        <v>府立人権教育夏季講習会資料代</v>
      </c>
      <c r="G18" s="224">
        <f>IF($R18=1,,VLOOKUP($D18,'1-2'!$D$4:$L$103,4))</f>
        <v>2000</v>
      </c>
      <c r="H18" s="316">
        <f>IF($R18=1,,VLOOKUP($D18,'1-2'!$D$4:$L$103,5))</f>
        <v>8</v>
      </c>
      <c r="I18" s="316">
        <f>IF($R18=1,,VLOOKUP($D18,'1-2'!$D$4:$L$103,6))</f>
        <v>1</v>
      </c>
      <c r="J18" s="317">
        <f>IF($R18=1,,VLOOKUP($D18,'1-2'!$D$4:$L$103,7))</f>
        <v>16000</v>
      </c>
      <c r="K18" s="318" t="str">
        <f t="shared" si="5"/>
        <v>府立人権教育夏季講習会資料代</v>
      </c>
      <c r="L18" s="319">
        <f t="shared" si="7"/>
        <v>2000</v>
      </c>
      <c r="M18" s="320">
        <v>3</v>
      </c>
      <c r="N18" s="320">
        <f t="shared" si="9"/>
        <v>1</v>
      </c>
      <c r="O18" s="309">
        <f t="shared" si="2"/>
        <v>6000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0</v>
      </c>
      <c r="B19" s="313" t="str">
        <f>'1-2'!B19</f>
        <v>2-(2)-ウ</v>
      </c>
      <c r="C19" s="480" t="str">
        <f>'1-2'!C19</f>
        <v>人権教育の推進</v>
      </c>
      <c r="D19" s="254">
        <v>16</v>
      </c>
      <c r="E19" s="314" t="str">
        <f>IF($R19=1,"",VLOOKUP($D19,'1-2'!$D$4:$L$103,2))</f>
        <v>消耗需用費</v>
      </c>
      <c r="F19" s="315" t="str">
        <f>IF($R19=1,"取消し",VLOOKUP($D19,'1-2'!$D$4:$L$103,3))</f>
        <v>府立外教研究集会資料代</v>
      </c>
      <c r="G19" s="224">
        <f>IF($R19=1,,VLOOKUP($D19,'1-2'!$D$4:$L$103,4))</f>
        <v>1000</v>
      </c>
      <c r="H19" s="316">
        <f>IF($R19=1,,VLOOKUP($D19,'1-2'!$D$4:$L$103,5))</f>
        <v>2</v>
      </c>
      <c r="I19" s="316">
        <f>IF($R19=1,,VLOOKUP($D19,'1-2'!$D$4:$L$103,6))</f>
        <v>1</v>
      </c>
      <c r="J19" s="317">
        <f>IF($R19=1,,VLOOKUP($D19,'1-2'!$D$4:$L$103,7))</f>
        <v>2000</v>
      </c>
      <c r="K19" s="318" t="str">
        <f t="shared" si="5"/>
        <v>府立外教研究集会資料代</v>
      </c>
      <c r="L19" s="319">
        <f t="shared" si="7"/>
        <v>1000</v>
      </c>
      <c r="M19" s="320">
        <f t="shared" si="8"/>
        <v>2</v>
      </c>
      <c r="N19" s="320">
        <v>0</v>
      </c>
      <c r="O19" s="309">
        <f t="shared" si="2"/>
        <v>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t="str">
        <f>'1-2'!B20</f>
        <v>2-(2)-ウ</v>
      </c>
      <c r="C20" s="480" t="str">
        <f>'1-2'!C20</f>
        <v>人権教育の推進</v>
      </c>
      <c r="D20" s="254">
        <v>17</v>
      </c>
      <c r="E20" s="314" t="str">
        <f>IF($R20=1,"",VLOOKUP($D20,'1-2'!$D$4:$L$103,2))</f>
        <v>報償費</v>
      </c>
      <c r="F20" s="315" t="str">
        <f>IF($R20=1,"取消し",VLOOKUP($D20,'1-2'!$D$4:$L$103,3))</f>
        <v>職員研修（人権）講師謝礼</v>
      </c>
      <c r="G20" s="224">
        <f>IF($R20=1,,VLOOKUP($D20,'1-2'!$D$4:$L$103,4))</f>
        <v>50000</v>
      </c>
      <c r="H20" s="316">
        <f>IF($R20=1,,VLOOKUP($D20,'1-2'!$D$4:$L$103,5))</f>
        <v>1</v>
      </c>
      <c r="I20" s="316">
        <f>IF($R20=1,,VLOOKUP($D20,'1-2'!$D$4:$L$103,6))</f>
        <v>1</v>
      </c>
      <c r="J20" s="317">
        <f>IF($R20=1,,VLOOKUP($D20,'1-2'!$D$4:$L$103,7))</f>
        <v>50000</v>
      </c>
      <c r="K20" s="318" t="str">
        <f t="shared" si="5"/>
        <v>職員研修（人権）講師謝礼</v>
      </c>
      <c r="L20" s="319">
        <v>20000</v>
      </c>
      <c r="M20" s="320">
        <f t="shared" si="8"/>
        <v>1</v>
      </c>
      <c r="N20" s="320">
        <v>1</v>
      </c>
      <c r="O20" s="309">
        <f t="shared" si="2"/>
        <v>20000</v>
      </c>
      <c r="P20" s="310">
        <f>IF($R20=1,"",VLOOKUP($D20,'1-2'!$D$4:$L$103,8))</f>
        <v>0</v>
      </c>
      <c r="Q20" s="311">
        <f>IF($R20=1,"",VLOOKUP($D20,'1-2'!$D$4:$L$103,9))</f>
        <v>0</v>
      </c>
      <c r="R20" s="25">
        <f>IF(ISNA(MATCH($D20,'随時②-2'!$D$4:$D$18,0)),0,1)</f>
        <v>0</v>
      </c>
      <c r="S20" s="63">
        <f t="shared" si="1"/>
      </c>
      <c r="T20" s="63">
        <f t="shared" si="3"/>
      </c>
      <c r="U20" s="5">
        <f t="shared" si="4"/>
        <v>1</v>
      </c>
    </row>
    <row r="21" spans="1:21" ht="13.5" customHeight="1">
      <c r="A21" s="312">
        <f>'1-2'!A21</f>
        <v>0</v>
      </c>
      <c r="B21" s="313" t="str">
        <f>'1-2'!B21</f>
        <v>2-(2)-ウ</v>
      </c>
      <c r="C21" s="480" t="str">
        <f>'1-2'!C21</f>
        <v>人権教育の推進</v>
      </c>
      <c r="D21" s="254">
        <v>18</v>
      </c>
      <c r="E21" s="314" t="str">
        <f>IF($R21=1,"",VLOOKUP($D21,'1-2'!$D$4:$L$103,2))</f>
        <v>報償費</v>
      </c>
      <c r="F21" s="315" t="str">
        <f>IF($R21=1,"取消し",VLOOKUP($D21,'1-2'!$D$4:$L$103,3))</f>
        <v>職員研修講師謝礼</v>
      </c>
      <c r="G21" s="224">
        <f>IF($R21=1,,VLOOKUP($D21,'1-2'!$D$4:$L$103,4))</f>
        <v>50000</v>
      </c>
      <c r="H21" s="316">
        <f>IF($R21=1,,VLOOKUP($D21,'1-2'!$D$4:$L$103,5))</f>
        <v>1</v>
      </c>
      <c r="I21" s="316">
        <f>IF($R21=1,,VLOOKUP($D21,'1-2'!$D$4:$L$103,6))</f>
        <v>1</v>
      </c>
      <c r="J21" s="317">
        <f>IF($R21=1,,VLOOKUP($D21,'1-2'!$D$4:$L$103,7))</f>
        <v>50000</v>
      </c>
      <c r="K21" s="318" t="str">
        <f t="shared" si="5"/>
        <v>職員研修講師謝礼</v>
      </c>
      <c r="L21" s="319">
        <f t="shared" si="7"/>
        <v>50000</v>
      </c>
      <c r="M21" s="320">
        <f t="shared" si="8"/>
        <v>1</v>
      </c>
      <c r="N21" s="320">
        <v>0</v>
      </c>
      <c r="O21" s="309">
        <f t="shared" si="2"/>
        <v>0</v>
      </c>
      <c r="P21" s="310">
        <f>IF($R21=1,"",VLOOKUP($D21,'1-2'!$D$4:$L$103,8))</f>
        <v>0</v>
      </c>
      <c r="Q21" s="311">
        <f>IF($R21=1,"",VLOOKUP($D21,'1-2'!$D$4:$L$103,9))</f>
        <v>0</v>
      </c>
      <c r="R21" s="25">
        <f>IF(ISNA(MATCH($D21,'随時②-2'!$D$4:$D$18,0)),0,1)</f>
        <v>0</v>
      </c>
      <c r="S21" s="63">
        <f t="shared" si="1"/>
      </c>
      <c r="T21" s="63">
        <f t="shared" si="3"/>
      </c>
      <c r="U21" s="5">
        <f t="shared" si="4"/>
        <v>1</v>
      </c>
    </row>
    <row r="22" spans="1:21" ht="13.5" customHeight="1">
      <c r="A22" s="312">
        <f>'1-2'!A22</f>
        <v>0</v>
      </c>
      <c r="B22" s="313" t="str">
        <f>'1-2'!B22</f>
        <v>2-(2)-ウ</v>
      </c>
      <c r="C22" s="480" t="str">
        <f>'1-2'!C22</f>
        <v>人権教育の推進</v>
      </c>
      <c r="D22" s="254">
        <v>19</v>
      </c>
      <c r="E22" s="314" t="str">
        <f>IF($R22=1,"",VLOOKUP($D22,'1-2'!$D$4:$L$103,2))</f>
        <v>旅費</v>
      </c>
      <c r="F22" s="315" t="str">
        <f>IF($R22=1,"取消し",VLOOKUP($D22,'1-2'!$D$4:$L$103,3))</f>
        <v>職員研修講師交通費</v>
      </c>
      <c r="G22" s="224">
        <f>IF($R22=1,,VLOOKUP($D22,'1-2'!$D$4:$L$103,4))</f>
        <v>2000</v>
      </c>
      <c r="H22" s="316">
        <f>IF($R22=1,,VLOOKUP($D22,'1-2'!$D$4:$L$103,5))</f>
        <v>1</v>
      </c>
      <c r="I22" s="316">
        <f>IF($R22=1,,VLOOKUP($D22,'1-2'!$D$4:$L$103,6))</f>
        <v>1</v>
      </c>
      <c r="J22" s="317">
        <f>IF($R22=1,,VLOOKUP($D22,'1-2'!$D$4:$L$103,7))</f>
        <v>2000</v>
      </c>
      <c r="K22" s="318" t="str">
        <f t="shared" si="5"/>
        <v>職員研修講師交通費</v>
      </c>
      <c r="L22" s="319">
        <f t="shared" si="7"/>
        <v>2000</v>
      </c>
      <c r="M22" s="320">
        <f t="shared" si="8"/>
        <v>1</v>
      </c>
      <c r="N22" s="320">
        <v>0</v>
      </c>
      <c r="O22" s="309">
        <f t="shared" si="2"/>
        <v>0</v>
      </c>
      <c r="P22" s="310">
        <f>IF($R22=1,"",VLOOKUP($D22,'1-2'!$D$4:$L$103,8))</f>
        <v>0</v>
      </c>
      <c r="Q22" s="311">
        <f>IF($R22=1,"",VLOOKUP($D22,'1-2'!$D$4:$L$103,9))</f>
        <v>0</v>
      </c>
      <c r="R22" s="25">
        <f>IF(ISNA(MATCH($D22,'随時②-2'!$D$4:$D$18,0)),0,1)</f>
        <v>0</v>
      </c>
      <c r="S22" s="63">
        <f t="shared" si="1"/>
      </c>
      <c r="T22" s="63">
        <f t="shared" si="3"/>
      </c>
      <c r="U22" s="5">
        <f t="shared" si="4"/>
        <v>2</v>
      </c>
    </row>
    <row r="23" spans="1:21" ht="13.5" customHeight="1">
      <c r="A23" s="312">
        <f>'1-2'!A23</f>
        <v>0</v>
      </c>
      <c r="B23" s="313" t="str">
        <f>'1-2'!B23</f>
        <v>3-(1)-ウ</v>
      </c>
      <c r="C23" s="480" t="str">
        <f>'1-2'!C23</f>
        <v>情報発信</v>
      </c>
      <c r="D23" s="254">
        <v>20</v>
      </c>
      <c r="E23" s="314" t="str">
        <f>IF($R23=1,"",VLOOKUP($D23,'1-2'!$D$4:$L$103,2))</f>
        <v>消耗需用費</v>
      </c>
      <c r="F23" s="315" t="str">
        <f>IF($R23=1,"取消し",VLOOKUP($D23,'1-2'!$D$4:$L$103,3))</f>
        <v>広報関係（学校案内パンフレット）</v>
      </c>
      <c r="G23" s="224">
        <f>IF($R23=1,,VLOOKUP($D23,'1-2'!$D$4:$L$103,4))</f>
        <v>97500</v>
      </c>
      <c r="H23" s="316">
        <f>IF($R23=1,,VLOOKUP($D23,'1-2'!$D$4:$L$103,5))</f>
        <v>1</v>
      </c>
      <c r="I23" s="316">
        <f>IF($R23=1,,VLOOKUP($D23,'1-2'!$D$4:$L$103,6))</f>
        <v>1</v>
      </c>
      <c r="J23" s="317">
        <f>IF($R23=1,,VLOOKUP($D23,'1-2'!$D$4:$L$103,7))</f>
        <v>97500</v>
      </c>
      <c r="K23" s="318" t="str">
        <f t="shared" si="5"/>
        <v>広報関係（学校案内パンフレット）</v>
      </c>
      <c r="L23" s="319">
        <v>6696</v>
      </c>
      <c r="M23" s="320">
        <f t="shared" si="8"/>
        <v>1</v>
      </c>
      <c r="N23" s="320">
        <v>1</v>
      </c>
      <c r="O23" s="309">
        <f t="shared" si="2"/>
        <v>6696</v>
      </c>
      <c r="P23" s="310">
        <f>IF($R23=1,"",VLOOKUP($D23,'1-2'!$D$4:$L$103,8))</f>
        <v>0</v>
      </c>
      <c r="Q23" s="311">
        <f>IF($R23=1,"",VLOOKUP($D23,'1-2'!$D$4:$L$103,9))</f>
        <v>0</v>
      </c>
      <c r="R23" s="25">
        <f>IF(ISNA(MATCH($D23,'随時②-2'!$D$4:$D$18,0)),0,1)</f>
        <v>0</v>
      </c>
      <c r="S23" s="63">
        <f t="shared" si="1"/>
      </c>
      <c r="T23" s="63">
        <f t="shared" si="3"/>
      </c>
      <c r="U23" s="5">
        <f t="shared" si="4"/>
        <v>7</v>
      </c>
    </row>
    <row r="24" spans="1:21" ht="13.5" customHeight="1">
      <c r="A24" s="312">
        <f>'1-2'!A24</f>
        <v>0</v>
      </c>
      <c r="B24" s="313" t="str">
        <f>'1-2'!B24</f>
        <v>3-(1)-ウ</v>
      </c>
      <c r="C24" s="480" t="str">
        <f>'1-2'!C24</f>
        <v>情報発信</v>
      </c>
      <c r="D24" s="254">
        <v>21</v>
      </c>
      <c r="E24" s="314" t="str">
        <f>IF($R24=1,"",VLOOKUP($D24,'1-2'!$D$4:$L$103,2))</f>
        <v>消耗需用費</v>
      </c>
      <c r="F24" s="315" t="str">
        <f>IF($R24=1,"取消し",VLOOKUP($D24,'1-2'!$D$4:$L$103,3))</f>
        <v>広報関係（記念品）</v>
      </c>
      <c r="G24" s="224">
        <f>IF($R24=1,,VLOOKUP($D24,'1-2'!$D$4:$L$103,4))</f>
        <v>50000</v>
      </c>
      <c r="H24" s="316">
        <f>IF($R24=1,,VLOOKUP($D24,'1-2'!$D$4:$L$103,5))</f>
        <v>1</v>
      </c>
      <c r="I24" s="316">
        <f>IF($R24=1,,VLOOKUP($D24,'1-2'!$D$4:$L$103,6))</f>
        <v>1</v>
      </c>
      <c r="J24" s="317">
        <f>IF($R24=1,,VLOOKUP($D24,'1-2'!$D$4:$L$103,7))</f>
        <v>50000</v>
      </c>
      <c r="K24" s="318" t="str">
        <f t="shared" si="5"/>
        <v>広報関係（記念品）</v>
      </c>
      <c r="L24" s="319">
        <f t="shared" si="7"/>
        <v>50000</v>
      </c>
      <c r="M24" s="320">
        <f t="shared" si="8"/>
        <v>1</v>
      </c>
      <c r="N24" s="320">
        <v>0</v>
      </c>
      <c r="O24" s="309">
        <f t="shared" si="2"/>
        <v>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f>'1-2'!A25</f>
        <v>0</v>
      </c>
      <c r="B25" s="313" t="str">
        <f>'1-2'!B25</f>
        <v>3-(1)-ウ</v>
      </c>
      <c r="C25" s="480" t="str">
        <f>'1-2'!C25</f>
        <v>情報発信</v>
      </c>
      <c r="D25" s="254">
        <v>22</v>
      </c>
      <c r="E25" s="314" t="str">
        <f>IF($R25=1,"",VLOOKUP($D25,'1-2'!$D$4:$L$103,2))</f>
        <v>消耗需用費</v>
      </c>
      <c r="F25" s="315" t="str">
        <f>IF($R25=1,"取消し",VLOOKUP($D25,'1-2'!$D$4:$L$103,3))</f>
        <v>体験入学用材料費</v>
      </c>
      <c r="G25" s="224">
        <f>IF($R25=1,,VLOOKUP($D25,'1-2'!$D$4:$L$103,4))</f>
        <v>90000</v>
      </c>
      <c r="H25" s="316">
        <f>IF($R25=1,,VLOOKUP($D25,'1-2'!$D$4:$L$103,5))</f>
        <v>1</v>
      </c>
      <c r="I25" s="316">
        <f>IF($R25=1,,VLOOKUP($D25,'1-2'!$D$4:$L$103,6))</f>
        <v>1</v>
      </c>
      <c r="J25" s="317">
        <f>IF($R25=1,,VLOOKUP($D25,'1-2'!$D$4:$L$103,7))</f>
        <v>90000</v>
      </c>
      <c r="K25" s="318" t="str">
        <f t="shared" si="5"/>
        <v>体験入学用材料費</v>
      </c>
      <c r="L25" s="319">
        <f t="shared" si="7"/>
        <v>90000</v>
      </c>
      <c r="M25" s="320">
        <f t="shared" si="8"/>
        <v>1</v>
      </c>
      <c r="N25" s="320">
        <v>0</v>
      </c>
      <c r="O25" s="309">
        <f t="shared" si="2"/>
        <v>0</v>
      </c>
      <c r="P25" s="310">
        <f>IF($R25=1,"",VLOOKUP($D25,'1-2'!$D$4:$L$103,8))</f>
        <v>0</v>
      </c>
      <c r="Q25" s="311">
        <f>IF($R25=1,"",VLOOKUP($D25,'1-2'!$D$4:$L$103,9))</f>
        <v>0</v>
      </c>
      <c r="R25" s="25">
        <f>IF(ISNA(MATCH($D25,'随時②-2'!$D$4:$D$18,0)),0,1)</f>
        <v>0</v>
      </c>
      <c r="S25" s="63">
        <f t="shared" si="1"/>
      </c>
      <c r="T25" s="63">
        <f t="shared" si="3"/>
      </c>
      <c r="U25" s="5">
        <f t="shared" si="4"/>
        <v>7</v>
      </c>
    </row>
    <row r="26" spans="1:21" ht="13.5" customHeight="1">
      <c r="A26" s="312">
        <f>'1-2'!A26</f>
        <v>0</v>
      </c>
      <c r="B26" s="313" t="str">
        <f>'1-2'!B26</f>
        <v>3-(1)-ウ</v>
      </c>
      <c r="C26" s="480" t="str">
        <f>'1-2'!C26</f>
        <v>情報発信</v>
      </c>
      <c r="D26" s="254">
        <v>23</v>
      </c>
      <c r="E26" s="314" t="str">
        <f>IF($R26=1,"",VLOOKUP($D26,'1-2'!$D$4:$L$103,2))</f>
        <v>役務費</v>
      </c>
      <c r="F26" s="315" t="str">
        <f>IF($R26=1,"取消し",VLOOKUP($D26,'1-2'!$D$4:$L$103,3))</f>
        <v>体験入学保険料</v>
      </c>
      <c r="G26" s="224">
        <f>IF($R26=1,,VLOOKUP($D26,'1-2'!$D$4:$L$103,4))</f>
        <v>5000</v>
      </c>
      <c r="H26" s="316">
        <f>IF($R26=1,,VLOOKUP($D26,'1-2'!$D$4:$L$103,5))</f>
        <v>1</v>
      </c>
      <c r="I26" s="316">
        <f>IF($R26=1,,VLOOKUP($D26,'1-2'!$D$4:$L$103,6))</f>
        <v>1</v>
      </c>
      <c r="J26" s="317">
        <f>IF($R26=1,,VLOOKUP($D26,'1-2'!$D$4:$L$103,7))</f>
        <v>5000</v>
      </c>
      <c r="K26" s="318" t="str">
        <f t="shared" si="5"/>
        <v>体験入学保険料</v>
      </c>
      <c r="L26" s="319">
        <f t="shared" si="7"/>
        <v>5000</v>
      </c>
      <c r="M26" s="320">
        <f t="shared" si="8"/>
        <v>1</v>
      </c>
      <c r="N26" s="320">
        <v>0</v>
      </c>
      <c r="O26" s="309">
        <f t="shared" si="2"/>
        <v>0</v>
      </c>
      <c r="P26" s="310">
        <f>IF($R26=1,"",VLOOKUP($D26,'1-2'!$D$4:$L$103,8))</f>
        <v>0</v>
      </c>
      <c r="Q26" s="311">
        <f>IF($R26=1,"",VLOOKUP($D26,'1-2'!$D$4:$L$103,9))</f>
        <v>0</v>
      </c>
      <c r="R26" s="25">
        <f>IF(ISNA(MATCH($D26,'随時②-2'!$D$4:$D$18,0)),0,1)</f>
        <v>0</v>
      </c>
      <c r="S26" s="63">
        <f t="shared" si="1"/>
      </c>
      <c r="T26" s="63">
        <f t="shared" si="3"/>
      </c>
      <c r="U26" s="5">
        <f t="shared" si="4"/>
        <v>5</v>
      </c>
    </row>
    <row r="27" spans="1:21" ht="13.5" customHeight="1">
      <c r="A27" s="312">
        <f>'1-2'!A27</f>
        <v>0</v>
      </c>
      <c r="B27" s="313" t="str">
        <f>'1-2'!B27</f>
        <v>3-(1)-ウ</v>
      </c>
      <c r="C27" s="480" t="str">
        <f>'1-2'!C27</f>
        <v>情報発信</v>
      </c>
      <c r="D27" s="254">
        <v>24</v>
      </c>
      <c r="E27" s="314" t="str">
        <f>IF($R27=1,"",VLOOKUP($D27,'1-2'!$D$4:$L$103,2))</f>
        <v>役務費</v>
      </c>
      <c r="F27" s="315" t="str">
        <f>IF($R27=1,"取消し",VLOOKUP($D27,'1-2'!$D$4:$L$103,3))</f>
        <v>広報通信費（郵券代８２円・９２円・１４０円）</v>
      </c>
      <c r="G27" s="224">
        <f>IF($R27=1,,VLOOKUP($D27,'1-2'!$D$4:$L$103,4))</f>
        <v>41840</v>
      </c>
      <c r="H27" s="316">
        <f>IF($R27=1,,VLOOKUP($D27,'1-2'!$D$4:$L$103,5))</f>
        <v>1</v>
      </c>
      <c r="I27" s="316">
        <f>IF($R27=1,,VLOOKUP($D27,'1-2'!$D$4:$L$103,6))</f>
        <v>1</v>
      </c>
      <c r="J27" s="317">
        <f>IF($R27=1,,VLOOKUP($D27,'1-2'!$D$4:$L$103,7))</f>
        <v>41840</v>
      </c>
      <c r="K27" s="318" t="str">
        <f t="shared" si="5"/>
        <v>広報通信費（郵券代８２円・９２円・１４０円）</v>
      </c>
      <c r="L27" s="319">
        <v>9694</v>
      </c>
      <c r="M27" s="320">
        <f t="shared" si="8"/>
        <v>1</v>
      </c>
      <c r="N27" s="320">
        <v>1</v>
      </c>
      <c r="O27" s="309">
        <f t="shared" si="2"/>
        <v>9694</v>
      </c>
      <c r="P27" s="310">
        <f>IF($R27=1,"",VLOOKUP($D27,'1-2'!$D$4:$L$103,8))</f>
        <v>0</v>
      </c>
      <c r="Q27" s="311">
        <f>IF($R27=1,"",VLOOKUP($D27,'1-2'!$D$4:$L$103,9))</f>
        <v>0</v>
      </c>
      <c r="R27" s="25">
        <f>IF(ISNA(MATCH($D27,'随時②-2'!$D$4:$D$18,0)),0,1)</f>
        <v>0</v>
      </c>
      <c r="S27" s="63">
        <f t="shared" si="1"/>
      </c>
      <c r="T27" s="63">
        <f t="shared" si="3"/>
      </c>
      <c r="U27" s="5">
        <f t="shared" si="4"/>
        <v>5</v>
      </c>
    </row>
    <row r="28" spans="1:21" ht="13.5" customHeight="1">
      <c r="A28" s="312">
        <f>'1-2'!A28</f>
        <v>0</v>
      </c>
      <c r="B28" s="313" t="str">
        <f>'1-2'!B28</f>
        <v>3-(1)-ウ</v>
      </c>
      <c r="C28" s="480" t="str">
        <f>'1-2'!C28</f>
        <v>情報発信</v>
      </c>
      <c r="D28" s="263">
        <v>25</v>
      </c>
      <c r="E28" s="314" t="str">
        <f>IF($R28=1,"",VLOOKUP($D28,'1-2'!$D$4:$L$103,2))</f>
        <v>使用料及び賃借料</v>
      </c>
      <c r="F28" s="315" t="str">
        <f>IF($R28=1,"取消し",VLOOKUP($D28,'1-2'!$D$4:$L$103,3))</f>
        <v>出前授業タクシー代（実習機材運搬）</v>
      </c>
      <c r="G28" s="224">
        <f>IF($R28=1,,VLOOKUP($D28,'1-2'!$D$4:$L$103,4))</f>
        <v>4000</v>
      </c>
      <c r="H28" s="316">
        <f>IF($R28=1,,VLOOKUP($D28,'1-2'!$D$4:$L$103,5))</f>
        <v>1</v>
      </c>
      <c r="I28" s="316">
        <f>IF($R28=1,,VLOOKUP($D28,'1-2'!$D$4:$L$103,6))</f>
        <v>10</v>
      </c>
      <c r="J28" s="317">
        <f>IF($R28=1,,VLOOKUP($D28,'1-2'!$D$4:$L$103,7))</f>
        <v>40000</v>
      </c>
      <c r="K28" s="318" t="str">
        <f t="shared" si="5"/>
        <v>出前授業タクシー代（実習機材運搬）</v>
      </c>
      <c r="L28" s="319">
        <v>15520</v>
      </c>
      <c r="M28" s="320">
        <f t="shared" si="8"/>
        <v>1</v>
      </c>
      <c r="N28" s="320">
        <v>1</v>
      </c>
      <c r="O28" s="309">
        <f t="shared" si="2"/>
        <v>15520</v>
      </c>
      <c r="P28" s="310">
        <f>IF($R28=1,"",VLOOKUP($D28,'1-2'!$D$4:$L$103,8))</f>
        <v>0</v>
      </c>
      <c r="Q28" s="311">
        <f>IF($R28=1,"",VLOOKUP($D28,'1-2'!$D$4:$L$103,9))</f>
        <v>0</v>
      </c>
      <c r="R28" s="25">
        <f>IF(ISNA(MATCH($D28,'随時②-2'!$D$4:$D$18,0)),0,1)</f>
        <v>0</v>
      </c>
      <c r="S28" s="63">
        <f t="shared" si="1"/>
      </c>
      <c r="T28" s="63">
        <f t="shared" si="3"/>
      </c>
      <c r="U28" s="5">
        <f t="shared" si="4"/>
        <v>7</v>
      </c>
    </row>
    <row r="29" spans="1:21" ht="13.5" customHeight="1">
      <c r="A29" s="312">
        <f>'1-2'!A29</f>
        <v>0</v>
      </c>
      <c r="B29" s="313" t="str">
        <f>'1-2'!B29</f>
        <v>3-4-(2)ｲ</v>
      </c>
      <c r="C29" s="480" t="str">
        <f>'1-2'!C29</f>
        <v>教職員の資質向上</v>
      </c>
      <c r="D29" s="254">
        <v>26</v>
      </c>
      <c r="E29" s="314" t="str">
        <f>IF($R29=1,"",VLOOKUP($D29,'1-2'!$D$4:$L$103,2))</f>
        <v>旅費</v>
      </c>
      <c r="F29" s="315" t="str">
        <f>IF($R29=1,"取消し",VLOOKUP($D29,'1-2'!$D$4:$L$103,3))</f>
        <v>全国定時制通信制高等学校長会総会　旅費</v>
      </c>
      <c r="G29" s="224">
        <f>IF($R29=1,,VLOOKUP($D29,'1-2'!$D$4:$L$103,4))</f>
        <v>38000</v>
      </c>
      <c r="H29" s="316">
        <f>IF($R29=1,,VLOOKUP($D29,'1-2'!$D$4:$L$103,5))</f>
        <v>1</v>
      </c>
      <c r="I29" s="316">
        <f>IF($R29=1,,VLOOKUP($D29,'1-2'!$D$4:$L$103,6))</f>
        <v>1</v>
      </c>
      <c r="J29" s="317">
        <f>IF($R29=1,,VLOOKUP($D29,'1-2'!$D$4:$L$103,7))</f>
        <v>38000</v>
      </c>
      <c r="K29" s="318" t="str">
        <f t="shared" si="5"/>
        <v>全国定時制通信制高等学校長会総会　旅費</v>
      </c>
      <c r="L29" s="319">
        <v>37640</v>
      </c>
      <c r="M29" s="320">
        <f t="shared" si="8"/>
        <v>1</v>
      </c>
      <c r="N29" s="320">
        <f t="shared" si="9"/>
        <v>1</v>
      </c>
      <c r="O29" s="309">
        <f t="shared" si="2"/>
        <v>37640</v>
      </c>
      <c r="P29" s="310">
        <f>IF($R29=1,"",VLOOKUP($D29,'1-2'!$D$4:$L$103,8))</f>
        <v>0</v>
      </c>
      <c r="Q29" s="311">
        <f>IF($R29=1,"",VLOOKUP($D29,'1-2'!$D$4:$L$103,9))</f>
        <v>0</v>
      </c>
      <c r="R29" s="25">
        <f>IF(ISNA(MATCH($D29,'随時②-2'!$D$4:$D$18,0)),0,1)</f>
        <v>0</v>
      </c>
      <c r="S29" s="63">
        <f t="shared" si="1"/>
      </c>
      <c r="T29" s="63">
        <f t="shared" si="3"/>
      </c>
      <c r="U29" s="5">
        <f t="shared" si="4"/>
        <v>2</v>
      </c>
    </row>
    <row r="30" spans="1:21" ht="13.5" customHeight="1">
      <c r="A30" s="312">
        <f>'1-2'!A30</f>
        <v>0</v>
      </c>
      <c r="B30" s="313" t="str">
        <f>'1-2'!B30</f>
        <v>3-4-(2)ｲ</v>
      </c>
      <c r="C30" s="480" t="str">
        <f>'1-2'!C30</f>
        <v>教職員の資質向上</v>
      </c>
      <c r="D30" s="254">
        <v>27</v>
      </c>
      <c r="E30" s="314" t="str">
        <f>IF($R30=1,"",VLOOKUP($D30,'1-2'!$D$4:$L$103,2))</f>
        <v>負担金、補助及び交付金</v>
      </c>
      <c r="F30" s="315" t="str">
        <f>IF($R30=1,"取消し",VLOOKUP($D30,'1-2'!$D$4:$L$103,3))</f>
        <v>全国定時制通信制高等学校長会総会　参加費</v>
      </c>
      <c r="G30" s="224">
        <f>IF($R30=1,,VLOOKUP($D30,'1-2'!$D$4:$L$103,4))</f>
        <v>1000</v>
      </c>
      <c r="H30" s="316">
        <f>IF($R30=1,,VLOOKUP($D30,'1-2'!$D$4:$L$103,5))</f>
        <v>1</v>
      </c>
      <c r="I30" s="316">
        <f>IF($R30=1,,VLOOKUP($D30,'1-2'!$D$4:$L$103,6))</f>
        <v>1</v>
      </c>
      <c r="J30" s="317">
        <f>IF($R30=1,,VLOOKUP($D30,'1-2'!$D$4:$L$103,7))</f>
        <v>1000</v>
      </c>
      <c r="K30" s="318" t="str">
        <f t="shared" si="5"/>
        <v>全国定時制通信制高等学校長会総会　参加費</v>
      </c>
      <c r="L30" s="319">
        <f t="shared" si="7"/>
        <v>1000</v>
      </c>
      <c r="M30" s="320">
        <f t="shared" si="8"/>
        <v>1</v>
      </c>
      <c r="N30" s="320">
        <f t="shared" si="9"/>
        <v>1</v>
      </c>
      <c r="O30" s="309">
        <f t="shared" si="2"/>
        <v>1000</v>
      </c>
      <c r="P30" s="310">
        <f>IF($R30=1,"",VLOOKUP($D30,'1-2'!$D$4:$L$103,8))</f>
        <v>0</v>
      </c>
      <c r="Q30" s="311">
        <f>IF($R30=1,"",VLOOKUP($D30,'1-2'!$D$4:$L$103,9))</f>
        <v>0</v>
      </c>
      <c r="R30" s="25">
        <f>IF(ISNA(MATCH($D30,'随時②-2'!$D$4:$D$18,0)),0,1)</f>
        <v>0</v>
      </c>
      <c r="S30" s="63">
        <f t="shared" si="1"/>
      </c>
      <c r="T30" s="63">
        <f t="shared" si="3"/>
      </c>
      <c r="U30" s="5">
        <f t="shared" si="4"/>
        <v>9</v>
      </c>
    </row>
    <row r="31" spans="1:21" ht="13.5" customHeight="1">
      <c r="A31" s="312">
        <f>'1-2'!A31</f>
        <v>0</v>
      </c>
      <c r="B31" s="313" t="str">
        <f>'1-2'!B31</f>
        <v>3-4-(2)ｲ</v>
      </c>
      <c r="C31" s="480" t="str">
        <f>'1-2'!C31</f>
        <v>教職員の資質向上</v>
      </c>
      <c r="D31" s="254">
        <v>28</v>
      </c>
      <c r="E31" s="314" t="str">
        <f>IF($R31=1,"",VLOOKUP($D31,'1-2'!$D$4:$L$103,2))</f>
        <v>消耗需用費</v>
      </c>
      <c r="F31" s="315" t="str">
        <f>IF($R31=1,"取消し",VLOOKUP($D31,'1-2'!$D$4:$L$103,3))</f>
        <v>全国定時制通信制高等学校長会総会　資料代</v>
      </c>
      <c r="G31" s="224">
        <f>IF($R31=1,,VLOOKUP($D31,'1-2'!$D$4:$L$103,4))</f>
        <v>3000</v>
      </c>
      <c r="H31" s="316">
        <f>IF($R31=1,,VLOOKUP($D31,'1-2'!$D$4:$L$103,5))</f>
        <v>1</v>
      </c>
      <c r="I31" s="316">
        <f>IF($R31=1,,VLOOKUP($D31,'1-2'!$D$4:$L$103,6))</f>
        <v>1</v>
      </c>
      <c r="J31" s="317">
        <f>IF($R31=1,,VLOOKUP($D31,'1-2'!$D$4:$L$103,7))</f>
        <v>3000</v>
      </c>
      <c r="K31" s="318" t="str">
        <f t="shared" si="5"/>
        <v>全国定時制通信制高等学校長会総会　資料代</v>
      </c>
      <c r="L31" s="319">
        <f t="shared" si="7"/>
        <v>3000</v>
      </c>
      <c r="M31" s="320">
        <f t="shared" si="8"/>
        <v>1</v>
      </c>
      <c r="N31" s="320">
        <f t="shared" si="9"/>
        <v>1</v>
      </c>
      <c r="O31" s="309">
        <f t="shared" si="2"/>
        <v>3000</v>
      </c>
      <c r="P31" s="310">
        <f>IF($R31=1,"",VLOOKUP($D31,'1-2'!$D$4:$L$103,8))</f>
        <v>0</v>
      </c>
      <c r="Q31" s="311">
        <f>IF($R31=1,"",VLOOKUP($D31,'1-2'!$D$4:$L$103,9))</f>
        <v>0</v>
      </c>
      <c r="R31" s="25">
        <f>IF(ISNA(MATCH($D31,'随時②-2'!$D$4:$D$18,0)),0,1)</f>
        <v>0</v>
      </c>
      <c r="S31" s="63">
        <f t="shared" si="1"/>
      </c>
      <c r="T31" s="63">
        <f t="shared" si="3"/>
      </c>
      <c r="U31" s="5">
        <f t="shared" si="4"/>
        <v>7</v>
      </c>
    </row>
    <row r="32" spans="1:21" ht="13.5" customHeight="1">
      <c r="A32" s="312">
        <f>'1-2'!A32</f>
        <v>0</v>
      </c>
      <c r="B32" s="313" t="str">
        <f>'1-2'!B32</f>
        <v>3-4-(2)ｲ</v>
      </c>
      <c r="C32" s="480" t="str">
        <f>'1-2'!C32</f>
        <v>教職員の資質向上</v>
      </c>
      <c r="D32" s="263">
        <v>29</v>
      </c>
      <c r="E32" s="314" t="str">
        <f>IF($R32=1,"",VLOOKUP($D32,'1-2'!$D$4:$L$103,2))</f>
        <v>負担金、補助及び交付金</v>
      </c>
      <c r="F32" s="315" t="str">
        <f>IF($R32=1,"取消し",VLOOKUP($D32,'1-2'!$D$4:$L$103,3))</f>
        <v>近畿定時制通信制高等学校長協会総会　参加費</v>
      </c>
      <c r="G32" s="224">
        <f>IF($R32=1,,VLOOKUP($D32,'1-2'!$D$4:$L$103,4))</f>
        <v>2000</v>
      </c>
      <c r="H32" s="316">
        <f>IF($R32=1,,VLOOKUP($D32,'1-2'!$D$4:$L$103,5))</f>
        <v>1</v>
      </c>
      <c r="I32" s="316">
        <f>IF($R32=1,,VLOOKUP($D32,'1-2'!$D$4:$L$103,6))</f>
        <v>1</v>
      </c>
      <c r="J32" s="317">
        <f>IF($R32=1,,VLOOKUP($D32,'1-2'!$D$4:$L$103,7))</f>
        <v>2000</v>
      </c>
      <c r="K32" s="318" t="str">
        <f t="shared" si="5"/>
        <v>近畿定時制通信制高等学校長協会総会　参加費</v>
      </c>
      <c r="L32" s="319">
        <f t="shared" si="7"/>
        <v>2000</v>
      </c>
      <c r="M32" s="320">
        <f t="shared" si="8"/>
        <v>1</v>
      </c>
      <c r="N32" s="320">
        <v>0</v>
      </c>
      <c r="O32" s="309">
        <f t="shared" si="2"/>
        <v>0</v>
      </c>
      <c r="P32" s="310">
        <f>IF($R32=1,"",VLOOKUP($D32,'1-2'!$D$4:$L$103,8))</f>
        <v>0</v>
      </c>
      <c r="Q32" s="311">
        <f>IF($R32=1,"",VLOOKUP($D32,'1-2'!$D$4:$L$103,9))</f>
        <v>0</v>
      </c>
      <c r="R32" s="25">
        <f>IF(ISNA(MATCH($D32,'随時②-2'!$D$4:$D$18,0)),0,1)</f>
        <v>0</v>
      </c>
      <c r="S32" s="63">
        <f t="shared" si="1"/>
      </c>
      <c r="T32" s="63">
        <f t="shared" si="3"/>
      </c>
      <c r="U32" s="5">
        <f t="shared" si="4"/>
        <v>9</v>
      </c>
    </row>
    <row r="33" spans="1:21" ht="13.5" customHeight="1">
      <c r="A33" s="312">
        <f>'1-2'!A33</f>
        <v>0</v>
      </c>
      <c r="B33" s="313" t="str">
        <f>'1-2'!B33</f>
        <v>3-4-(2)ｲ</v>
      </c>
      <c r="C33" s="480" t="str">
        <f>'1-2'!C33</f>
        <v>教職員の資質向上</v>
      </c>
      <c r="D33" s="254">
        <v>30</v>
      </c>
      <c r="E33" s="314" t="str">
        <f>IF($R33=1,"",VLOOKUP($D33,'1-2'!$D$4:$L$103,2))</f>
        <v>負担金、補助及び交付金</v>
      </c>
      <c r="F33" s="315" t="str">
        <f>IF($R33=1,"取消し",VLOOKUP($D33,'1-2'!$D$4:$L$103,3))</f>
        <v>近畿工業高等学校長協会総会　参加費</v>
      </c>
      <c r="G33" s="224">
        <f>IF($R33=1,,VLOOKUP($D33,'1-2'!$D$4:$L$103,4))</f>
        <v>3000</v>
      </c>
      <c r="H33" s="316">
        <f>IF($R33=1,,VLOOKUP($D33,'1-2'!$D$4:$L$103,5))</f>
        <v>1</v>
      </c>
      <c r="I33" s="316">
        <f>IF($R33=1,,VLOOKUP($D33,'1-2'!$D$4:$L$103,6))</f>
        <v>1</v>
      </c>
      <c r="J33" s="317">
        <f>IF($R33=1,,VLOOKUP($D33,'1-2'!$D$4:$L$103,7))</f>
        <v>3000</v>
      </c>
      <c r="K33" s="318" t="str">
        <f t="shared" si="5"/>
        <v>近畿工業高等学校長協会総会　参加費</v>
      </c>
      <c r="L33" s="319">
        <f t="shared" si="7"/>
        <v>3000</v>
      </c>
      <c r="M33" s="320">
        <f t="shared" si="8"/>
        <v>1</v>
      </c>
      <c r="N33" s="320">
        <f t="shared" si="9"/>
        <v>1</v>
      </c>
      <c r="O33" s="309">
        <f t="shared" si="2"/>
        <v>3000</v>
      </c>
      <c r="P33" s="310">
        <f>IF($R33=1,"",VLOOKUP($D33,'1-2'!$D$4:$L$103,8))</f>
        <v>0</v>
      </c>
      <c r="Q33" s="311">
        <f>IF($R33=1,"",VLOOKUP($D33,'1-2'!$D$4:$L$103,9))</f>
        <v>0</v>
      </c>
      <c r="R33" s="25">
        <f>IF(ISNA(MATCH($D33,'随時②-2'!$D$4:$D$18,0)),0,1)</f>
        <v>0</v>
      </c>
      <c r="S33" s="63">
        <f t="shared" si="1"/>
      </c>
      <c r="T33" s="63">
        <f t="shared" si="3"/>
      </c>
      <c r="U33" s="5">
        <f t="shared" si="4"/>
        <v>9</v>
      </c>
    </row>
    <row r="34" spans="1:21" ht="13.5" customHeight="1">
      <c r="A34" s="312">
        <f>'1-2'!A34</f>
        <v>0</v>
      </c>
      <c r="B34" s="313" t="str">
        <f>'1-2'!B34</f>
        <v>3-4-(2)ｲ</v>
      </c>
      <c r="C34" s="480" t="str">
        <f>'1-2'!C34</f>
        <v>教職員の資質向上</v>
      </c>
      <c r="D34" s="254">
        <v>31</v>
      </c>
      <c r="E34" s="314" t="str">
        <f>IF($R34=1,"",VLOOKUP($D34,'1-2'!$D$4:$L$103,2))</f>
        <v>消耗需用費</v>
      </c>
      <c r="F34" s="315" t="str">
        <f>IF($R34=1,"取消し",VLOOKUP($D34,'1-2'!$D$4:$L$103,3))</f>
        <v>近畿工業高等学校長協会総会　資料代</v>
      </c>
      <c r="G34" s="224">
        <f>IF($R34=1,,VLOOKUP($D34,'1-2'!$D$4:$L$103,4))</f>
        <v>2000</v>
      </c>
      <c r="H34" s="316">
        <f>IF($R34=1,,VLOOKUP($D34,'1-2'!$D$4:$L$103,5))</f>
        <v>1</v>
      </c>
      <c r="I34" s="316">
        <f>IF($R34=1,,VLOOKUP($D34,'1-2'!$D$4:$L$103,6))</f>
        <v>1</v>
      </c>
      <c r="J34" s="317">
        <f>IF($R34=1,,VLOOKUP($D34,'1-2'!$D$4:$L$103,7))</f>
        <v>2000</v>
      </c>
      <c r="K34" s="318" t="str">
        <f t="shared" si="5"/>
        <v>近畿工業高等学校長協会総会　資料代</v>
      </c>
      <c r="L34" s="319">
        <f t="shared" si="7"/>
        <v>2000</v>
      </c>
      <c r="M34" s="320">
        <f t="shared" si="8"/>
        <v>1</v>
      </c>
      <c r="N34" s="320">
        <f t="shared" si="9"/>
        <v>1</v>
      </c>
      <c r="O34" s="309">
        <f t="shared" si="2"/>
        <v>2000</v>
      </c>
      <c r="P34" s="310">
        <f>IF($R34=1,"",VLOOKUP($D34,'1-2'!$D$4:$L$103,8))</f>
        <v>0</v>
      </c>
      <c r="Q34" s="311">
        <f>IF($R34=1,"",VLOOKUP($D34,'1-2'!$D$4:$L$103,9))</f>
        <v>0</v>
      </c>
      <c r="R34" s="25">
        <f>IF(ISNA(MATCH($D34,'随時②-2'!$D$4:$D$18,0)),0,1)</f>
        <v>0</v>
      </c>
      <c r="S34" s="63">
        <f t="shared" si="1"/>
      </c>
      <c r="T34" s="63">
        <f t="shared" si="3"/>
      </c>
      <c r="U34" s="5">
        <f t="shared" si="4"/>
        <v>7</v>
      </c>
    </row>
    <row r="35" spans="1:21" ht="13.5" customHeight="1">
      <c r="A35" s="312">
        <f>'1-2'!A35</f>
        <v>0</v>
      </c>
      <c r="B35" s="313" t="str">
        <f>'1-2'!B35</f>
        <v>3-2-(1)ｱ</v>
      </c>
      <c r="C35" s="480" t="str">
        <f>'1-2'!C35</f>
        <v>豊かな人間性の涵養</v>
      </c>
      <c r="D35" s="254">
        <v>32</v>
      </c>
      <c r="E35" s="314" t="str">
        <f>IF($R35=1,"",VLOOKUP($D35,'1-2'!$D$4:$L$103,2))</f>
        <v>負担金、補助及び交付金</v>
      </c>
      <c r="F35" s="315" t="str">
        <f>IF($R35=1,"取消し",VLOOKUP($D35,'1-2'!$D$4:$L$103,3))</f>
        <v>大阪府産業教育フェア実行委員会学校負担金</v>
      </c>
      <c r="G35" s="224">
        <f>IF($R35=1,,VLOOKUP($D35,'1-2'!$D$4:$L$103,4))</f>
        <v>2400</v>
      </c>
      <c r="H35" s="316">
        <f>IF($R35=1,,VLOOKUP($D35,'1-2'!$D$4:$L$103,5))</f>
        <v>1</v>
      </c>
      <c r="I35" s="316">
        <f>IF($R35=1,,VLOOKUP($D35,'1-2'!$D$4:$L$103,6))</f>
        <v>1</v>
      </c>
      <c r="J35" s="317">
        <f>IF($R35=1,,VLOOKUP($D35,'1-2'!$D$4:$L$103,7))</f>
        <v>2400</v>
      </c>
      <c r="K35" s="318" t="str">
        <f t="shared" si="5"/>
        <v>大阪府産業教育フェア実行委員会学校負担金</v>
      </c>
      <c r="L35" s="319">
        <f t="shared" si="7"/>
        <v>2400</v>
      </c>
      <c r="M35" s="320">
        <f t="shared" si="8"/>
        <v>1</v>
      </c>
      <c r="N35" s="320">
        <f t="shared" si="9"/>
        <v>1</v>
      </c>
      <c r="O35" s="309">
        <f t="shared" si="2"/>
        <v>2400</v>
      </c>
      <c r="P35" s="310">
        <f>IF($R35=1,"",VLOOKUP($D35,'1-2'!$D$4:$L$103,8))</f>
        <v>0</v>
      </c>
      <c r="Q35" s="311">
        <f>IF($R35=1,"",VLOOKUP($D35,'1-2'!$D$4:$L$103,9))</f>
        <v>0</v>
      </c>
      <c r="R35" s="25">
        <f>IF(ISNA(MATCH($D35,'随時②-2'!$D$4:$D$18,0)),0,1)</f>
        <v>0</v>
      </c>
      <c r="S35" s="63">
        <f t="shared" si="1"/>
      </c>
      <c r="T35" s="63">
        <f t="shared" si="3"/>
      </c>
      <c r="U35" s="5">
        <f t="shared" si="4"/>
        <v>9</v>
      </c>
    </row>
    <row r="36" spans="1:21" ht="13.5" customHeight="1">
      <c r="A36" s="312">
        <f>'1-2'!A36</f>
        <v>0</v>
      </c>
      <c r="B36" s="313" t="str">
        <f>'1-2'!B36</f>
        <v>3-1-(1)ｲ</v>
      </c>
      <c r="C36" s="480" t="str">
        <f>'1-2'!C36</f>
        <v>基礎学力の向上</v>
      </c>
      <c r="D36" s="254">
        <v>33</v>
      </c>
      <c r="E36" s="314" t="str">
        <f>IF($R36=1,"",VLOOKUP($D36,'1-2'!$D$4:$L$103,2))</f>
        <v>委託料</v>
      </c>
      <c r="F36" s="315" t="str">
        <f>IF($R36=1,"取消し",VLOOKUP($D36,'1-2'!$D$4:$L$103,3))</f>
        <v>授業アンケート</v>
      </c>
      <c r="G36" s="224">
        <f>IF($R36=1,,VLOOKUP($D36,'1-2'!$D$4:$L$103,4))</f>
        <v>15066</v>
      </c>
      <c r="H36" s="316">
        <f>IF($R36=1,,VLOOKUP($D36,'1-2'!$D$4:$L$103,5))</f>
        <v>1</v>
      </c>
      <c r="I36" s="316">
        <f>IF($R36=1,,VLOOKUP($D36,'1-2'!$D$4:$L$103,6))</f>
        <v>1</v>
      </c>
      <c r="J36" s="317">
        <f>IF($R36=1,,VLOOKUP($D36,'1-2'!$D$4:$L$103,7))</f>
        <v>15066</v>
      </c>
      <c r="K36" s="318" t="str">
        <f t="shared" si="5"/>
        <v>授業アンケート</v>
      </c>
      <c r="L36" s="319">
        <f t="shared" si="7"/>
        <v>15066</v>
      </c>
      <c r="M36" s="320">
        <f t="shared" si="8"/>
        <v>1</v>
      </c>
      <c r="N36" s="320">
        <v>0</v>
      </c>
      <c r="O36" s="309">
        <f t="shared" si="2"/>
        <v>0</v>
      </c>
      <c r="P36" s="310">
        <f>IF($R36=1,"",VLOOKUP($D36,'1-2'!$D$4:$L$103,8))</f>
        <v>0</v>
      </c>
      <c r="Q36" s="311">
        <f>IF($R36=1,"",VLOOKUP($D36,'1-2'!$D$4:$L$103,9))</f>
        <v>0</v>
      </c>
      <c r="R36" s="25">
        <f>IF(ISNA(MATCH($D36,'随時②-2'!$D$4:$D$18,0)),0,1)</f>
        <v>0</v>
      </c>
      <c r="S36" s="63">
        <f t="shared" si="1"/>
      </c>
      <c r="T36" s="63">
        <f t="shared" si="3"/>
      </c>
      <c r="U36" s="5">
        <f t="shared" si="4"/>
        <v>6</v>
      </c>
    </row>
    <row r="37" spans="1:21" ht="13.5" customHeight="1">
      <c r="A37" s="312">
        <f>'1-2'!A37</f>
        <v>0</v>
      </c>
      <c r="B37" s="313" t="str">
        <f>'1-2'!B37</f>
        <v>3-3-(1)ｱ</v>
      </c>
      <c r="C37" s="480" t="str">
        <f>'1-2'!C37</f>
        <v>安全・安心のための取組み</v>
      </c>
      <c r="D37" s="254">
        <v>34</v>
      </c>
      <c r="E37" s="314" t="str">
        <f>IF($R37=1,"",VLOOKUP($D37,'1-2'!$D$4:$L$103,2))</f>
        <v>消耗需用費</v>
      </c>
      <c r="F37" s="315" t="str">
        <f>IF($R37=1,"取消し",VLOOKUP($D37,'1-2'!$D$4:$L$103,3))</f>
        <v>府立人権教育夏季講習資料代</v>
      </c>
      <c r="G37" s="224">
        <f>IF($R37=1,,VLOOKUP($D37,'1-2'!$D$4:$L$103,4))</f>
        <v>2000</v>
      </c>
      <c r="H37" s="316">
        <f>IF($R37=1,,VLOOKUP($D37,'1-2'!$D$4:$L$103,5))</f>
        <v>2</v>
      </c>
      <c r="I37" s="316">
        <f>IF($R37=1,,VLOOKUP($D37,'1-2'!$D$4:$L$103,6))</f>
        <v>1</v>
      </c>
      <c r="J37" s="317">
        <f>IF($R37=1,,VLOOKUP($D37,'1-2'!$D$4:$L$103,7))</f>
        <v>4000</v>
      </c>
      <c r="K37" s="318" t="str">
        <f t="shared" si="5"/>
        <v>府立人権教育夏季講習資料代</v>
      </c>
      <c r="L37" s="319">
        <f t="shared" si="7"/>
        <v>2000</v>
      </c>
      <c r="M37" s="320">
        <f t="shared" si="8"/>
        <v>2</v>
      </c>
      <c r="N37" s="320">
        <f t="shared" si="9"/>
        <v>1</v>
      </c>
      <c r="O37" s="309">
        <f t="shared" si="2"/>
        <v>4000</v>
      </c>
      <c r="P37" s="310">
        <f>IF($R37=1,"",VLOOKUP($D37,'1-2'!$D$4:$L$103,8))</f>
        <v>0</v>
      </c>
      <c r="Q37" s="311">
        <f>IF($R37=1,"",VLOOKUP($D37,'1-2'!$D$4:$L$103,9))</f>
        <v>0</v>
      </c>
      <c r="R37" s="25">
        <f>IF(ISNA(MATCH($D37,'随時②-2'!$D$4:$D$18,0)),0,1)</f>
        <v>0</v>
      </c>
      <c r="S37" s="63">
        <f t="shared" si="1"/>
      </c>
      <c r="T37" s="63">
        <f t="shared" si="3"/>
      </c>
      <c r="U37" s="5">
        <f t="shared" si="4"/>
        <v>7</v>
      </c>
    </row>
    <row r="38" spans="1:21" ht="13.5" customHeight="1">
      <c r="A38" s="312">
        <f>'1-2'!A38</f>
        <v>0</v>
      </c>
      <c r="B38" s="313" t="str">
        <f>'1-2'!B38</f>
        <v>3-3-(1)ｱ</v>
      </c>
      <c r="C38" s="480" t="str">
        <f>'1-2'!C38</f>
        <v>安全・安心のための取組み</v>
      </c>
      <c r="D38" s="254">
        <v>35</v>
      </c>
      <c r="E38" s="314" t="str">
        <f>IF($R38=1,"",VLOOKUP($D38,'1-2'!$D$4:$L$103,2))</f>
        <v>消耗需用費</v>
      </c>
      <c r="F38" s="315" t="str">
        <f>IF($R38=1,"取消し",VLOOKUP($D38,'1-2'!$D$4:$L$103,3))</f>
        <v>府立人権教育研究集会資料代</v>
      </c>
      <c r="G38" s="224">
        <f>IF($R38=1,,VLOOKUP($D38,'1-2'!$D$4:$L$103,4))</f>
        <v>1000</v>
      </c>
      <c r="H38" s="316">
        <f>IF($R38=1,,VLOOKUP($D38,'1-2'!$D$4:$L$103,5))</f>
        <v>1</v>
      </c>
      <c r="I38" s="316">
        <f>IF($R38=1,,VLOOKUP($D38,'1-2'!$D$4:$L$103,6))</f>
        <v>1</v>
      </c>
      <c r="J38" s="317">
        <f>IF($R38=1,,VLOOKUP($D38,'1-2'!$D$4:$L$103,7))</f>
        <v>1000</v>
      </c>
      <c r="K38" s="318" t="str">
        <f t="shared" si="5"/>
        <v>府立人権教育研究集会資料代</v>
      </c>
      <c r="L38" s="319">
        <f t="shared" si="7"/>
        <v>1000</v>
      </c>
      <c r="M38" s="320">
        <f t="shared" si="8"/>
        <v>1</v>
      </c>
      <c r="N38" s="320">
        <v>0</v>
      </c>
      <c r="O38" s="309">
        <f t="shared" si="2"/>
        <v>0</v>
      </c>
      <c r="P38" s="310">
        <f>IF($R38=1,"",VLOOKUP($D38,'1-2'!$D$4:$L$103,8))</f>
        <v>0</v>
      </c>
      <c r="Q38" s="311">
        <f>IF($R38=1,"",VLOOKUP($D38,'1-2'!$D$4:$L$103,9))</f>
        <v>0</v>
      </c>
      <c r="R38" s="25">
        <f>IF(ISNA(MATCH($D38,'随時②-2'!$D$4:$D$18,0)),0,1)</f>
        <v>0</v>
      </c>
      <c r="S38" s="63">
        <f t="shared" si="1"/>
      </c>
      <c r="T38" s="63">
        <f t="shared" si="3"/>
      </c>
      <c r="U38" s="5">
        <f t="shared" si="4"/>
        <v>7</v>
      </c>
    </row>
    <row r="39" spans="1:21" ht="13.5" customHeight="1">
      <c r="A39" s="312">
        <f>'1-2'!A39</f>
        <v>0</v>
      </c>
      <c r="B39" s="313" t="str">
        <f>'1-2'!B39</f>
        <v>3-1-(1)ｱ</v>
      </c>
      <c r="C39" s="480" t="str">
        <f>'1-2'!C39</f>
        <v>基礎学力の向上</v>
      </c>
      <c r="D39" s="254">
        <v>36</v>
      </c>
      <c r="E39" s="314" t="str">
        <f>IF($R39=1,"",VLOOKUP($D39,'1-2'!$D$4:$L$103,2))</f>
        <v>消耗需用費</v>
      </c>
      <c r="F39" s="315" t="str">
        <f>IF($R39=1,"取消し",VLOOKUP($D39,'1-2'!$D$4:$L$103,3))</f>
        <v>プロジェクター</v>
      </c>
      <c r="G39" s="224">
        <f>IF($R39=1,,VLOOKUP($D39,'1-2'!$D$4:$L$103,4))</f>
        <v>99990</v>
      </c>
      <c r="H39" s="316">
        <f>IF($R39=1,,VLOOKUP($D39,'1-2'!$D$4:$L$103,5))</f>
        <v>1</v>
      </c>
      <c r="I39" s="316">
        <f>IF($R39=1,,VLOOKUP($D39,'1-2'!$D$4:$L$103,6))</f>
        <v>1</v>
      </c>
      <c r="J39" s="317">
        <f>IF($R39=1,,VLOOKUP($D39,'1-2'!$D$4:$L$103,7))</f>
        <v>99990</v>
      </c>
      <c r="K39" s="318" t="str">
        <f t="shared" si="5"/>
        <v>プロジェクター</v>
      </c>
      <c r="L39" s="319">
        <f t="shared" si="7"/>
        <v>99990</v>
      </c>
      <c r="M39" s="320">
        <f t="shared" si="8"/>
        <v>1</v>
      </c>
      <c r="N39" s="320">
        <v>0</v>
      </c>
      <c r="O39" s="309">
        <f t="shared" si="2"/>
        <v>0</v>
      </c>
      <c r="P39" s="310">
        <f>IF($R39=1,"",VLOOKUP($D39,'1-2'!$D$4:$L$103,8))</f>
        <v>0</v>
      </c>
      <c r="Q39" s="311">
        <f>IF($R39=1,"",VLOOKUP($D39,'1-2'!$D$4:$L$103,9))</f>
        <v>0</v>
      </c>
      <c r="R39" s="25">
        <f>IF(ISNA(MATCH($D39,'随時②-2'!$D$4:$D$18,0)),0,1)</f>
        <v>0</v>
      </c>
      <c r="S39" s="63">
        <f t="shared" si="1"/>
      </c>
      <c r="T39" s="63">
        <f t="shared" si="3"/>
      </c>
      <c r="U39" s="5">
        <f t="shared" si="4"/>
        <v>7</v>
      </c>
    </row>
    <row r="40" spans="1:21" ht="13.5" customHeight="1">
      <c r="A40" s="312">
        <f>'1-2'!A40</f>
        <v>0</v>
      </c>
      <c r="B40" s="313" t="str">
        <f>'1-2'!B40</f>
        <v>3-1-(1)ｱ</v>
      </c>
      <c r="C40" s="480" t="str">
        <f>'1-2'!C40</f>
        <v>基礎学力の向上</v>
      </c>
      <c r="D40" s="254">
        <v>37</v>
      </c>
      <c r="E40" s="314" t="str">
        <f>IF($R40=1,"",VLOOKUP($D40,'1-2'!$D$4:$L$103,2))</f>
        <v>消耗需用費</v>
      </c>
      <c r="F40" s="315" t="str">
        <f>IF($R40=1,"取消し",VLOOKUP($D40,'1-2'!$D$4:$L$103,3))</f>
        <v>ICT機器セット</v>
      </c>
      <c r="G40" s="224">
        <f>IF($R40=1,,VLOOKUP($D40,'1-2'!$D$4:$L$103,4))</f>
        <v>89990</v>
      </c>
      <c r="H40" s="316">
        <f>IF($R40=1,,VLOOKUP($D40,'1-2'!$D$4:$L$103,5))</f>
        <v>1</v>
      </c>
      <c r="I40" s="316">
        <f>IF($R40=1,,VLOOKUP($D40,'1-2'!$D$4:$L$103,6))</f>
        <v>1</v>
      </c>
      <c r="J40" s="317">
        <f>IF($R40=1,,VLOOKUP($D40,'1-2'!$D$4:$L$103,7))</f>
        <v>89990</v>
      </c>
      <c r="K40" s="318" t="str">
        <f t="shared" si="5"/>
        <v>ICT機器セット</v>
      </c>
      <c r="L40" s="319">
        <f t="shared" si="7"/>
        <v>89990</v>
      </c>
      <c r="M40" s="320">
        <f t="shared" si="8"/>
        <v>1</v>
      </c>
      <c r="N40" s="320">
        <v>0</v>
      </c>
      <c r="O40" s="309">
        <f t="shared" si="2"/>
        <v>0</v>
      </c>
      <c r="P40" s="310">
        <f>IF($R40=1,"",VLOOKUP($D40,'1-2'!$D$4:$L$103,8))</f>
        <v>0</v>
      </c>
      <c r="Q40" s="311">
        <f>IF($R40=1,"",VLOOKUP($D40,'1-2'!$D$4:$L$103,9))</f>
        <v>0</v>
      </c>
      <c r="R40" s="25">
        <f>IF(ISNA(MATCH($D40,'随時②-2'!$D$4:$D$18,0)),0,1)</f>
        <v>0</v>
      </c>
      <c r="S40" s="63">
        <f t="shared" si="1"/>
      </c>
      <c r="T40" s="63">
        <f t="shared" si="3"/>
      </c>
      <c r="U40" s="5">
        <f t="shared" si="4"/>
        <v>7</v>
      </c>
    </row>
    <row r="41" spans="1:21" ht="13.5" customHeight="1">
      <c r="A41" s="312">
        <f>'1-2'!A41</f>
        <v>0</v>
      </c>
      <c r="B41" s="313" t="str">
        <f>'1-2'!B41</f>
        <v>3-4-(2)ｲ</v>
      </c>
      <c r="C41" s="480" t="str">
        <f>'1-2'!C41</f>
        <v>教職員の資質向上</v>
      </c>
      <c r="D41" s="254">
        <v>38</v>
      </c>
      <c r="E41" s="314" t="str">
        <f>IF($R41=1,"",VLOOKUP($D41,'1-2'!$D$4:$L$103,2))</f>
        <v>負担金、補助及び交付金</v>
      </c>
      <c r="F41" s="315" t="str">
        <f>IF($R41=1,"取消し",VLOOKUP($D41,'1-2'!$D$4:$L$103,3))</f>
        <v>近畿高等学校家庭科教育研究大会　参加費</v>
      </c>
      <c r="G41" s="224">
        <f>IF($R41=1,,VLOOKUP($D41,'1-2'!$D$4:$L$103,4))</f>
        <v>2500</v>
      </c>
      <c r="H41" s="316">
        <f>IF($R41=1,,VLOOKUP($D41,'1-2'!$D$4:$L$103,5))</f>
        <v>1</v>
      </c>
      <c r="I41" s="316">
        <f>IF($R41=1,,VLOOKUP($D41,'1-2'!$D$4:$L$103,6))</f>
        <v>1</v>
      </c>
      <c r="J41" s="317">
        <f>IF($R41=1,,VLOOKUP($D41,'1-2'!$D$4:$L$103,7))</f>
        <v>2500</v>
      </c>
      <c r="K41" s="318" t="str">
        <f t="shared" si="5"/>
        <v>近畿高等学校家庭科教育研究大会　参加費</v>
      </c>
      <c r="L41" s="319">
        <f t="shared" si="7"/>
        <v>2500</v>
      </c>
      <c r="M41" s="320">
        <f t="shared" si="8"/>
        <v>1</v>
      </c>
      <c r="N41" s="320">
        <f t="shared" si="9"/>
        <v>1</v>
      </c>
      <c r="O41" s="309">
        <f t="shared" si="2"/>
        <v>2500</v>
      </c>
      <c r="P41" s="310">
        <f>IF($R41=1,"",VLOOKUP($D41,'1-2'!$D$4:$L$103,8))</f>
        <v>0</v>
      </c>
      <c r="Q41" s="311">
        <f>IF($R41=1,"",VLOOKUP($D41,'1-2'!$D$4:$L$103,9))</f>
        <v>0</v>
      </c>
      <c r="R41" s="25">
        <f>IF(ISNA(MATCH($D41,'随時②-2'!$D$4:$D$18,0)),0,1)</f>
        <v>0</v>
      </c>
      <c r="S41" s="63">
        <f t="shared" si="1"/>
      </c>
      <c r="T41" s="63">
        <f t="shared" si="3"/>
      </c>
      <c r="U41" s="5">
        <f t="shared" si="4"/>
        <v>9</v>
      </c>
    </row>
    <row r="42" spans="1:21" ht="13.5" customHeight="1">
      <c r="A42" s="312">
        <f>'1-2'!A42</f>
        <v>0</v>
      </c>
      <c r="B42" s="313" t="str">
        <f>'1-2'!B42</f>
        <v>3-4-(2)ｲ</v>
      </c>
      <c r="C42" s="480" t="str">
        <f>'1-2'!C42</f>
        <v>教職員の資質向上</v>
      </c>
      <c r="D42" s="254">
        <v>39</v>
      </c>
      <c r="E42" s="314" t="str">
        <f>IF($R42=1,"",VLOOKUP($D42,'1-2'!$D$4:$L$103,2))</f>
        <v>負担金、補助及び交付金</v>
      </c>
      <c r="F42" s="315" t="str">
        <f>IF($R42=1,"取消し",VLOOKUP($D42,'1-2'!$D$4:$L$103,3))</f>
        <v>第64回全国高等学校定時制通信制教育振興会　近畿支部大会・研究協議会　参加費</v>
      </c>
      <c r="G42" s="224">
        <f>IF($R42=1,,VLOOKUP($D42,'1-2'!$D$4:$L$103,4))</f>
        <v>4000</v>
      </c>
      <c r="H42" s="316">
        <f>IF($R42=1,,VLOOKUP($D42,'1-2'!$D$4:$L$103,5))</f>
        <v>1</v>
      </c>
      <c r="I42" s="316">
        <f>IF($R42=1,,VLOOKUP($D42,'1-2'!$D$4:$L$103,6))</f>
        <v>1</v>
      </c>
      <c r="J42" s="317">
        <f>IF($R42=1,,VLOOKUP($D42,'1-2'!$D$4:$L$103,7))</f>
        <v>4000</v>
      </c>
      <c r="K42" s="318" t="str">
        <f t="shared" si="5"/>
        <v>第64回全国高等学校定時制通信制教育振興会　近畿支部大会・研究協議会　参加費</v>
      </c>
      <c r="L42" s="319">
        <f t="shared" si="7"/>
        <v>4000</v>
      </c>
      <c r="M42" s="320">
        <f t="shared" si="8"/>
        <v>1</v>
      </c>
      <c r="N42" s="320">
        <v>0</v>
      </c>
      <c r="O42" s="309">
        <f t="shared" si="2"/>
        <v>0</v>
      </c>
      <c r="P42" s="310">
        <f>IF($R42=1,"",VLOOKUP($D42,'1-2'!$D$4:$L$103,8))</f>
        <v>0</v>
      </c>
      <c r="Q42" s="311">
        <f>IF($R42=1,"",VLOOKUP($D42,'1-2'!$D$4:$L$103,9))</f>
        <v>0</v>
      </c>
      <c r="R42" s="25">
        <f>IF(ISNA(MATCH($D42,'随時②-2'!$D$4:$D$18,0)),0,1)</f>
        <v>0</v>
      </c>
      <c r="S42" s="63">
        <f t="shared" si="1"/>
      </c>
      <c r="T42" s="63">
        <f t="shared" si="3"/>
      </c>
      <c r="U42" s="5">
        <f t="shared" si="4"/>
        <v>9</v>
      </c>
    </row>
    <row r="43" spans="1:21" ht="13.5" customHeight="1">
      <c r="A43" s="312">
        <f>'1-2'!A43</f>
        <v>0</v>
      </c>
      <c r="B43" s="313" t="str">
        <f>'1-2'!B43</f>
        <v>3-4-(2)ｲ</v>
      </c>
      <c r="C43" s="480" t="str">
        <f>'1-2'!C43</f>
        <v>教職員の資質向上</v>
      </c>
      <c r="D43" s="254">
        <v>40</v>
      </c>
      <c r="E43" s="314" t="str">
        <f>IF($R43=1,"",VLOOKUP($D43,'1-2'!$D$4:$L$103,2))</f>
        <v>消耗需用費</v>
      </c>
      <c r="F43" s="315" t="str">
        <f>IF($R43=1,"取消し",VLOOKUP($D43,'1-2'!$D$4:$L$103,3))</f>
        <v>第64回全国高等学校定時制通信制教育振興会　近畿支部大会・研究協議会　資料代</v>
      </c>
      <c r="G43" s="224">
        <f>IF($R43=1,,VLOOKUP($D43,'1-2'!$D$4:$L$103,4))</f>
        <v>2000</v>
      </c>
      <c r="H43" s="316">
        <f>IF($R43=1,,VLOOKUP($D43,'1-2'!$D$4:$L$103,5))</f>
        <v>1</v>
      </c>
      <c r="I43" s="316">
        <f>IF($R43=1,,VLOOKUP($D43,'1-2'!$D$4:$L$103,6))</f>
        <v>1</v>
      </c>
      <c r="J43" s="317">
        <f>IF($R43=1,,VLOOKUP($D43,'1-2'!$D$4:$L$103,7))</f>
        <v>2000</v>
      </c>
      <c r="K43" s="318" t="str">
        <f t="shared" si="5"/>
        <v>第64回全国高等学校定時制通信制教育振興会　近畿支部大会・研究協議会　資料代</v>
      </c>
      <c r="L43" s="319">
        <f t="shared" si="7"/>
        <v>2000</v>
      </c>
      <c r="M43" s="320">
        <f t="shared" si="8"/>
        <v>1</v>
      </c>
      <c r="N43" s="320">
        <v>0</v>
      </c>
      <c r="O43" s="309">
        <f t="shared" si="2"/>
        <v>0</v>
      </c>
      <c r="P43" s="310">
        <f>IF($R43=1,"",VLOOKUP($D43,'1-2'!$D$4:$L$103,8))</f>
        <v>0</v>
      </c>
      <c r="Q43" s="311">
        <f>IF($R43=1,"",VLOOKUP($D43,'1-2'!$D$4:$L$103,9))</f>
        <v>0</v>
      </c>
      <c r="R43" s="25">
        <f>IF(ISNA(MATCH($D43,'随時②-2'!$D$4:$D$18,0)),0,1)</f>
        <v>0</v>
      </c>
      <c r="S43" s="63">
        <f t="shared" si="1"/>
      </c>
      <c r="T43" s="63">
        <f t="shared" si="3"/>
      </c>
      <c r="U43" s="5">
        <f t="shared" si="4"/>
        <v>7</v>
      </c>
    </row>
    <row r="44" spans="1:21" ht="13.5" customHeight="1">
      <c r="A44" s="312">
        <f>'1-2'!A44</f>
        <v>0</v>
      </c>
      <c r="B44" s="313" t="str">
        <f>'1-2'!B44</f>
        <v>3-4-(2)ｲ</v>
      </c>
      <c r="C44" s="480" t="str">
        <f>'1-2'!C44</f>
        <v>教職員の資質向上</v>
      </c>
      <c r="D44" s="263">
        <v>41</v>
      </c>
      <c r="E44" s="314" t="str">
        <f>IF($R44=1,"",VLOOKUP($D44,'1-2'!$D$4:$L$103,2))</f>
        <v>負担金、補助及び交付金</v>
      </c>
      <c r="F44" s="315" t="str">
        <f>IF($R44=1,"取消し",VLOOKUP($D44,'1-2'!$D$4:$L$103,3))</f>
        <v>第60回全国高等学校定時制通信制教頭・副校長会　教育研究協議会近畿支部大会　参加費</v>
      </c>
      <c r="G44" s="224">
        <f>IF($R44=1,,VLOOKUP($D44,'1-2'!$D$4:$L$103,4))</f>
        <v>2000</v>
      </c>
      <c r="H44" s="316">
        <f>IF($R44=1,,VLOOKUP($D44,'1-2'!$D$4:$L$103,5))</f>
        <v>1</v>
      </c>
      <c r="I44" s="316">
        <f>IF($R44=1,,VLOOKUP($D44,'1-2'!$D$4:$L$103,6))</f>
        <v>1</v>
      </c>
      <c r="J44" s="317">
        <f>IF($R44=1,,VLOOKUP($D44,'1-2'!$D$4:$L$103,7))</f>
        <v>2000</v>
      </c>
      <c r="K44" s="318" t="str">
        <f t="shared" si="5"/>
        <v>第60回全国高等学校定時制通信制教頭・副校長会　教育研究協議会近畿支部大会　参加費</v>
      </c>
      <c r="L44" s="319">
        <f t="shared" si="7"/>
        <v>2000</v>
      </c>
      <c r="M44" s="320">
        <f t="shared" si="8"/>
        <v>1</v>
      </c>
      <c r="N44" s="320">
        <v>0</v>
      </c>
      <c r="O44" s="309">
        <f t="shared" si="2"/>
        <v>0</v>
      </c>
      <c r="P44" s="310">
        <f>IF($R44=1,"",VLOOKUP($D44,'1-2'!$D$4:$L$103,8))</f>
        <v>0</v>
      </c>
      <c r="Q44" s="311">
        <f>IF($R44=1,"",VLOOKUP($D44,'1-2'!$D$4:$L$103,9))</f>
        <v>0</v>
      </c>
      <c r="R44" s="25">
        <f>IF(ISNA(MATCH($D44,'随時②-2'!$D$4:$D$18,0)),0,1)</f>
        <v>0</v>
      </c>
      <c r="S44" s="63">
        <f t="shared" si="1"/>
      </c>
      <c r="T44" s="63">
        <f t="shared" si="3"/>
      </c>
      <c r="U44" s="5">
        <f t="shared" si="4"/>
        <v>9</v>
      </c>
    </row>
    <row r="45" spans="1:21" ht="13.5" customHeight="1">
      <c r="A45" s="312">
        <f>'1-2'!A45</f>
        <v>0</v>
      </c>
      <c r="B45" s="313" t="str">
        <f>'1-2'!B45</f>
        <v>3-4-(2)ｲ</v>
      </c>
      <c r="C45" s="480" t="str">
        <f>'1-2'!C45</f>
        <v>教職員の資質向上</v>
      </c>
      <c r="D45" s="254">
        <v>42</v>
      </c>
      <c r="E45" s="314" t="str">
        <f>IF($R45=1,"",VLOOKUP($D45,'1-2'!$D$4:$L$103,2))</f>
        <v>消耗需用費</v>
      </c>
      <c r="F45" s="315" t="str">
        <f>IF($R45=1,"取消し",VLOOKUP($D45,'1-2'!$D$4:$L$103,3))</f>
        <v>第60回全国高等学校定時制通信制教頭・副校長会　教育研究協議会近畿支部大会　資料代</v>
      </c>
      <c r="G45" s="224">
        <f>IF($R45=1,,VLOOKUP($D45,'1-2'!$D$4:$L$103,4))</f>
        <v>2000</v>
      </c>
      <c r="H45" s="316">
        <f>IF($R45=1,,VLOOKUP($D45,'1-2'!$D$4:$L$103,5))</f>
        <v>1</v>
      </c>
      <c r="I45" s="316">
        <f>IF($R45=1,,VLOOKUP($D45,'1-2'!$D$4:$L$103,6))</f>
        <v>1</v>
      </c>
      <c r="J45" s="317">
        <f>IF($R45=1,,VLOOKUP($D45,'1-2'!$D$4:$L$103,7))</f>
        <v>2000</v>
      </c>
      <c r="K45" s="318" t="str">
        <f t="shared" si="5"/>
        <v>第60回全国高等学校定時制通信制教頭・副校長会　教育研究協議会近畿支部大会　資料代</v>
      </c>
      <c r="L45" s="319">
        <f t="shared" si="7"/>
        <v>2000</v>
      </c>
      <c r="M45" s="320">
        <f t="shared" si="8"/>
        <v>1</v>
      </c>
      <c r="N45" s="320">
        <v>0</v>
      </c>
      <c r="O45" s="309">
        <f t="shared" si="2"/>
        <v>0</v>
      </c>
      <c r="P45" s="310">
        <f>IF($R45=1,"",VLOOKUP($D45,'1-2'!$D$4:$L$103,8))</f>
        <v>0</v>
      </c>
      <c r="Q45" s="311">
        <f>IF($R45=1,"",VLOOKUP($D45,'1-2'!$D$4:$L$103,9))</f>
        <v>0</v>
      </c>
      <c r="R45" s="25">
        <f>IF(ISNA(MATCH($D45,'随時②-2'!$D$4:$D$18,0)),0,1)</f>
        <v>0</v>
      </c>
      <c r="S45" s="63">
        <f t="shared" si="1"/>
      </c>
      <c r="T45" s="63">
        <f t="shared" si="3"/>
      </c>
      <c r="U45" s="5">
        <f t="shared" si="4"/>
        <v>7</v>
      </c>
    </row>
    <row r="46" spans="1:21" ht="13.5" customHeight="1">
      <c r="A46" s="312">
        <f>'1-2'!A46</f>
        <v>0</v>
      </c>
      <c r="B46" s="313" t="str">
        <f>'1-2'!B46</f>
        <v>3-4-(2)ｲ</v>
      </c>
      <c r="C46" s="480" t="str">
        <f>'1-2'!C46</f>
        <v>教職員の資質向上</v>
      </c>
      <c r="D46" s="254">
        <v>43</v>
      </c>
      <c r="E46" s="314" t="str">
        <f>IF($R46=1,"",VLOOKUP($D46,'1-2'!$D$4:$L$103,2))</f>
        <v>消耗需用費</v>
      </c>
      <c r="F46" s="315" t="str">
        <f>IF($R46=1,"取消し",VLOOKUP($D46,'1-2'!$D$4:$L$103,3))</f>
        <v>高等学校定時制通信制教育七十周年大阪記念会　資料代</v>
      </c>
      <c r="G46" s="224">
        <f>IF($R46=1,,VLOOKUP($D46,'1-2'!$D$4:$L$103,4))</f>
        <v>2000</v>
      </c>
      <c r="H46" s="316">
        <f>IF($R46=1,,VLOOKUP($D46,'1-2'!$D$4:$L$103,5))</f>
        <v>5</v>
      </c>
      <c r="I46" s="316">
        <f>IF($R46=1,,VLOOKUP($D46,'1-2'!$D$4:$L$103,6))</f>
        <v>1</v>
      </c>
      <c r="J46" s="317">
        <f>IF($R46=1,,VLOOKUP($D46,'1-2'!$D$4:$L$103,7))</f>
        <v>10000</v>
      </c>
      <c r="K46" s="318" t="str">
        <f t="shared" si="5"/>
        <v>高等学校定時制通信制教育七十周年大阪記念会　資料代</v>
      </c>
      <c r="L46" s="319">
        <f t="shared" si="7"/>
        <v>2000</v>
      </c>
      <c r="M46" s="320">
        <f t="shared" si="8"/>
        <v>5</v>
      </c>
      <c r="N46" s="320">
        <f t="shared" si="9"/>
        <v>1</v>
      </c>
      <c r="O46" s="309">
        <f t="shared" si="2"/>
        <v>10000</v>
      </c>
      <c r="P46" s="310">
        <f>IF($R46=1,"",VLOOKUP($D46,'1-2'!$D$4:$L$103,8))</f>
        <v>0</v>
      </c>
      <c r="Q46" s="311">
        <f>IF($R46=1,"",VLOOKUP($D46,'1-2'!$D$4:$L$103,9))</f>
        <v>0</v>
      </c>
      <c r="R46" s="25">
        <f>IF(ISNA(MATCH($D46,'随時②-2'!$D$4:$D$18,0)),0,1)</f>
        <v>0</v>
      </c>
      <c r="S46" s="63">
        <f t="shared" si="1"/>
      </c>
      <c r="T46" s="63">
        <f t="shared" si="3"/>
      </c>
      <c r="U46" s="5">
        <f t="shared" si="4"/>
        <v>7</v>
      </c>
    </row>
    <row r="47" spans="1:21" ht="13.5" customHeight="1">
      <c r="A47" s="312">
        <f>'1-2'!A47</f>
        <v>0</v>
      </c>
      <c r="B47" s="313" t="str">
        <f>'1-2'!B47</f>
        <v>3-2-(1)ｱ</v>
      </c>
      <c r="C47" s="480" t="str">
        <f>'1-2'!C47</f>
        <v>豊かな人間性の涵養</v>
      </c>
      <c r="D47" s="254">
        <v>44</v>
      </c>
      <c r="E47" s="314" t="str">
        <f>IF($R47=1,"",VLOOKUP($D47,'1-2'!$D$4:$L$103,2))</f>
        <v>消耗需用費</v>
      </c>
      <c r="F47" s="315" t="str">
        <f>IF($R47=1,"取消し",VLOOKUP($D47,'1-2'!$D$4:$L$103,3))</f>
        <v>農園活用費用代</v>
      </c>
      <c r="G47" s="224">
        <f>IF($R47=1,,VLOOKUP($D47,'1-2'!$D$4:$L$103,4))</f>
        <v>99990</v>
      </c>
      <c r="H47" s="316">
        <f>IF($R47=1,,VLOOKUP($D47,'1-2'!$D$4:$L$103,5))</f>
        <v>1</v>
      </c>
      <c r="I47" s="316">
        <f>IF($R47=1,,VLOOKUP($D47,'1-2'!$D$4:$L$103,6))</f>
        <v>1</v>
      </c>
      <c r="J47" s="317">
        <f>IF($R47=1,,VLOOKUP($D47,'1-2'!$D$4:$L$103,7))</f>
        <v>99990</v>
      </c>
      <c r="K47" s="318" t="str">
        <f t="shared" si="5"/>
        <v>農園活用費用代</v>
      </c>
      <c r="L47" s="319">
        <f t="shared" si="7"/>
        <v>99990</v>
      </c>
      <c r="M47" s="320">
        <f t="shared" si="8"/>
        <v>1</v>
      </c>
      <c r="N47" s="320">
        <v>0</v>
      </c>
      <c r="O47" s="309">
        <f t="shared" si="2"/>
        <v>0</v>
      </c>
      <c r="P47" s="310">
        <f>IF($R47=1,"",VLOOKUP($D47,'1-2'!$D$4:$L$103,8))</f>
        <v>0</v>
      </c>
      <c r="Q47" s="311">
        <f>IF($R47=1,"",VLOOKUP($D47,'1-2'!$D$4:$L$103,9))</f>
        <v>0</v>
      </c>
      <c r="R47" s="25">
        <f>IF(ISNA(MATCH($D47,'随時②-2'!$D$4:$D$18,0)),0,1)</f>
        <v>0</v>
      </c>
      <c r="S47" s="63">
        <f t="shared" si="1"/>
      </c>
      <c r="T47" s="63">
        <f t="shared" si="3"/>
      </c>
      <c r="U47" s="5">
        <f t="shared" si="4"/>
        <v>7</v>
      </c>
    </row>
    <row r="48" spans="1:21" ht="13.5" customHeight="1">
      <c r="A48" s="312">
        <f>'1-2'!A48</f>
        <v>0</v>
      </c>
      <c r="B48" s="313" t="str">
        <f>'1-2'!B48</f>
        <v>3-3-(2)ｴ</v>
      </c>
      <c r="C48" s="480" t="str">
        <f>'1-2'!C48</f>
        <v>地域から信頼される学校づくり</v>
      </c>
      <c r="D48" s="263">
        <v>45</v>
      </c>
      <c r="E48" s="314" t="str">
        <f>IF($R48=1,"",VLOOKUP($D48,'1-2'!$D$4:$L$103,2))</f>
        <v>消耗需用費</v>
      </c>
      <c r="F48" s="315" t="str">
        <f>IF($R48=1,"取消し",VLOOKUP($D48,'1-2'!$D$4:$L$103,3))</f>
        <v>信楽粘土</v>
      </c>
      <c r="G48" s="224">
        <f>IF($R48=1,,VLOOKUP($D48,'1-2'!$D$4:$L$103,4))</f>
        <v>2200</v>
      </c>
      <c r="H48" s="316">
        <f>IF($R48=1,,VLOOKUP($D48,'1-2'!$D$4:$L$103,5))</f>
        <v>10</v>
      </c>
      <c r="I48" s="316">
        <f>IF($R48=1,,VLOOKUP($D48,'1-2'!$D$4:$L$103,6))</f>
        <v>1</v>
      </c>
      <c r="J48" s="317">
        <f>IF($R48=1,,VLOOKUP($D48,'1-2'!$D$4:$L$103,7))</f>
        <v>22000</v>
      </c>
      <c r="K48" s="318" t="str">
        <f t="shared" si="5"/>
        <v>信楽粘土</v>
      </c>
      <c r="L48" s="319">
        <f t="shared" si="7"/>
        <v>2200</v>
      </c>
      <c r="M48" s="320">
        <f t="shared" si="8"/>
        <v>10</v>
      </c>
      <c r="N48" s="320">
        <v>0</v>
      </c>
      <c r="O48" s="309">
        <f t="shared" si="2"/>
        <v>0</v>
      </c>
      <c r="P48" s="310">
        <f>IF($R48=1,"",VLOOKUP($D48,'1-2'!$D$4:$L$103,8))</f>
        <v>0</v>
      </c>
      <c r="Q48" s="311">
        <f>IF($R48=1,"",VLOOKUP($D48,'1-2'!$D$4:$L$103,9))</f>
        <v>0</v>
      </c>
      <c r="R48" s="25">
        <f>IF(ISNA(MATCH($D48,'随時②-2'!$D$4:$D$18,0)),0,1)</f>
        <v>0</v>
      </c>
      <c r="S48" s="63">
        <f t="shared" si="1"/>
      </c>
      <c r="T48" s="63">
        <f t="shared" si="3"/>
      </c>
      <c r="U48" s="5">
        <f t="shared" si="4"/>
        <v>7</v>
      </c>
    </row>
    <row r="49" spans="1:21" ht="13.5" customHeight="1">
      <c r="A49" s="312">
        <f>'1-2'!A49</f>
        <v>0</v>
      </c>
      <c r="B49" s="313" t="str">
        <f>'1-2'!B49</f>
        <v>3-3-(2)ｴ</v>
      </c>
      <c r="C49" s="480" t="str">
        <f>'1-2'!C49</f>
        <v>地域から信頼される学校づくり</v>
      </c>
      <c r="D49" s="254">
        <v>46</v>
      </c>
      <c r="E49" s="314" t="str">
        <f>IF($R49=1,"",VLOOKUP($D49,'1-2'!$D$4:$L$103,2))</f>
        <v>消耗需用費</v>
      </c>
      <c r="F49" s="315" t="str">
        <f>IF($R49=1,"取消し",VLOOKUP($D49,'1-2'!$D$4:$L$103,3))</f>
        <v>ガラスロッド</v>
      </c>
      <c r="G49" s="224">
        <f>IF($R49=1,,VLOOKUP($D49,'1-2'!$D$4:$L$103,4))</f>
        <v>4500</v>
      </c>
      <c r="H49" s="316">
        <f>IF($R49=1,,VLOOKUP($D49,'1-2'!$D$4:$L$103,5))</f>
        <v>7</v>
      </c>
      <c r="I49" s="316">
        <f>IF($R49=1,,VLOOKUP($D49,'1-2'!$D$4:$L$103,6))</f>
        <v>1</v>
      </c>
      <c r="J49" s="317">
        <f>IF($R49=1,,VLOOKUP($D49,'1-2'!$D$4:$L$103,7))</f>
        <v>31500</v>
      </c>
      <c r="K49" s="318" t="str">
        <f t="shared" si="5"/>
        <v>ガラスロッド</v>
      </c>
      <c r="L49" s="319">
        <f t="shared" si="7"/>
        <v>4500</v>
      </c>
      <c r="M49" s="320">
        <f t="shared" si="8"/>
        <v>7</v>
      </c>
      <c r="N49" s="320">
        <v>0</v>
      </c>
      <c r="O49" s="309">
        <f t="shared" si="2"/>
        <v>0</v>
      </c>
      <c r="P49" s="310">
        <f>IF($R49=1,"",VLOOKUP($D49,'1-2'!$D$4:$L$103,8))</f>
        <v>0</v>
      </c>
      <c r="Q49" s="311">
        <f>IF($R49=1,"",VLOOKUP($D49,'1-2'!$D$4:$L$103,9))</f>
        <v>0</v>
      </c>
      <c r="R49" s="25">
        <f>IF(ISNA(MATCH($D49,'随時②-2'!$D$4:$D$18,0)),0,1)</f>
        <v>0</v>
      </c>
      <c r="S49" s="63">
        <f t="shared" si="1"/>
      </c>
      <c r="T49" s="63">
        <f t="shared" si="3"/>
      </c>
      <c r="U49" s="5">
        <f t="shared" si="4"/>
        <v>7</v>
      </c>
    </row>
    <row r="50" spans="1:21" ht="13.5" customHeight="1">
      <c r="A50" s="312">
        <f>'1-2'!A50</f>
        <v>0</v>
      </c>
      <c r="B50" s="313" t="str">
        <f>'1-2'!B50</f>
        <v>3-2-(3)ｲ</v>
      </c>
      <c r="C50" s="480" t="str">
        <f>'1-2'!C50</f>
        <v>豊かな人間性の涵養</v>
      </c>
      <c r="D50" s="254">
        <v>47</v>
      </c>
      <c r="E50" s="314" t="str">
        <f>IF($R50=1,"",VLOOKUP($D50,'1-2'!$D$4:$L$103,2))</f>
        <v>消耗需用費</v>
      </c>
      <c r="F50" s="315" t="str">
        <f>IF($R50=1,"取消し",VLOOKUP($D50,'1-2'!$D$4:$L$103,3))</f>
        <v>中退防止書籍類</v>
      </c>
      <c r="G50" s="224">
        <f>IF($R50=1,,VLOOKUP($D50,'1-2'!$D$4:$L$103,4))</f>
        <v>3797</v>
      </c>
      <c r="H50" s="316">
        <f>IF($R50=1,,VLOOKUP($D50,'1-2'!$D$4:$L$103,5))</f>
        <v>1</v>
      </c>
      <c r="I50" s="316">
        <f>IF($R50=1,,VLOOKUP($D50,'1-2'!$D$4:$L$103,6))</f>
        <v>1</v>
      </c>
      <c r="J50" s="317">
        <f>IF($R50=1,,VLOOKUP($D50,'1-2'!$D$4:$L$103,7))</f>
        <v>3797</v>
      </c>
      <c r="K50" s="318" t="str">
        <f t="shared" si="5"/>
        <v>中退防止書籍類</v>
      </c>
      <c r="L50" s="319">
        <f t="shared" si="7"/>
        <v>3797</v>
      </c>
      <c r="M50" s="320">
        <f t="shared" si="8"/>
        <v>1</v>
      </c>
      <c r="N50" s="320">
        <v>0</v>
      </c>
      <c r="O50" s="309">
        <f t="shared" si="2"/>
        <v>0</v>
      </c>
      <c r="P50" s="310">
        <f>IF($R50=1,"",VLOOKUP($D50,'1-2'!$D$4:$L$103,8))</f>
        <v>0</v>
      </c>
      <c r="Q50" s="311">
        <f>IF($R50=1,"",VLOOKUP($D50,'1-2'!$D$4:$L$103,9))</f>
        <v>0</v>
      </c>
      <c r="R50" s="25">
        <f>IF(ISNA(MATCH($D50,'随時②-2'!$D$4:$D$18,0)),0,1)</f>
        <v>0</v>
      </c>
      <c r="S50" s="63">
        <f t="shared" si="1"/>
      </c>
      <c r="T50" s="63">
        <f t="shared" si="3"/>
      </c>
      <c r="U50" s="5">
        <f t="shared" si="4"/>
        <v>7</v>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①</v>
      </c>
      <c r="B104" s="338" t="str">
        <f>'随時①-2'!B4</f>
        <v>1-(1)-ア</v>
      </c>
      <c r="C104" s="482" t="str">
        <f>'随時①-2'!C4</f>
        <v>授業力向上</v>
      </c>
      <c r="D104" s="263">
        <v>101</v>
      </c>
      <c r="E104" s="315" t="str">
        <f>IF($R104=1,"",VLOOKUP($D104,'随時①-2'!$D$4:$L$23,2))</f>
        <v>旅費</v>
      </c>
      <c r="F104" s="315" t="str">
        <f>IF($R104=1,"取消し",VLOOKUP($D104,'随時①-2'!$D$4:$L$23,3))</f>
        <v>全国高等学校長協会第70回総会・研究協議会</v>
      </c>
      <c r="G104" s="224">
        <f>IF($R104=1,,VLOOKUP($D104,'随時①-2'!$D$4:$L$23,4))</f>
        <v>50000</v>
      </c>
      <c r="H104" s="316">
        <f>IF($R104=1,,VLOOKUP($D104,'随時①-2'!$D$4:$L$23,5))</f>
        <v>1</v>
      </c>
      <c r="I104" s="316">
        <f>IF($R104=1,,VLOOKUP($D104,'随時①-2'!$D$4:$L$23,6))</f>
        <v>1</v>
      </c>
      <c r="J104" s="224">
        <f>IF($R104=1,,VLOOKUP($D104,'随時①-2'!$D$4:$L$23,7))</f>
        <v>50000</v>
      </c>
      <c r="K104" s="339" t="str">
        <f t="shared" si="14"/>
        <v>全国高等学校長協会第70回総会・研究協議会</v>
      </c>
      <c r="L104" s="340">
        <v>39280</v>
      </c>
      <c r="M104" s="341">
        <f t="shared" si="16"/>
        <v>1</v>
      </c>
      <c r="N104" s="341">
        <f t="shared" si="17"/>
        <v>1</v>
      </c>
      <c r="O104" s="342">
        <f t="shared" si="11"/>
        <v>39280</v>
      </c>
      <c r="P104" s="343">
        <f>IF($R104=1,"",VLOOKUP($D104,'随時①-2'!$D$4:$L$23,8))</f>
        <v>0</v>
      </c>
      <c r="Q104" s="344" t="str">
        <f>IF($R104=1,"",VLOOKUP($D104,'随時①-2'!$D$4:$L$23,9))</f>
        <v>5月20日配当希望</v>
      </c>
      <c r="R104" s="25">
        <f>IF(ISNA(MATCH($D104,'随時②-2'!$D$4:$D$18,0)),0,1)</f>
        <v>0</v>
      </c>
      <c r="S104" s="63">
        <f t="shared" si="10"/>
      </c>
      <c r="T104" s="63">
        <f t="shared" si="12"/>
      </c>
      <c r="U104" s="5">
        <f t="shared" si="13"/>
        <v>2</v>
      </c>
    </row>
    <row r="105" spans="1:21" ht="13.5" customHeight="1">
      <c r="A105" s="337" t="str">
        <f>'随時①-2'!A5</f>
        <v>③</v>
      </c>
      <c r="B105" s="338" t="str">
        <f>'随時①-2'!B5</f>
        <v>2-(1)-ア</v>
      </c>
      <c r="C105" s="482" t="str">
        <f>'随時①-2'!C5</f>
        <v>キャリア教育の推進</v>
      </c>
      <c r="D105" s="254">
        <v>102</v>
      </c>
      <c r="E105" s="314" t="str">
        <f>IF($R105=1,"",VLOOKUP($D105,'随時①-2'!$D$4:$L$23,2))</f>
        <v>報償費</v>
      </c>
      <c r="F105" s="314" t="str">
        <f>IF($R105=1,"取消し",VLOOKUP($D105,'随時①-2'!$D$4:$L$23,3))</f>
        <v>キャリアカウンセラー謝礼</v>
      </c>
      <c r="G105" s="321">
        <f>IF($R105=1,,VLOOKUP($D105,'随時①-2'!$D$4:$L$23,4))</f>
        <v>15000</v>
      </c>
      <c r="H105" s="322">
        <f>IF($R105=1,,VLOOKUP($D105,'随時①-2'!$D$4:$L$23,5))</f>
        <v>1</v>
      </c>
      <c r="I105" s="322">
        <f>IF($R105=1,,VLOOKUP($D105,'随時①-2'!$D$4:$L$23,6))</f>
        <v>2</v>
      </c>
      <c r="J105" s="321">
        <f>IF($R105=1,,VLOOKUP($D105,'随時①-2'!$D$4:$L$23,7))</f>
        <v>30000</v>
      </c>
      <c r="K105" s="318" t="str">
        <f t="shared" si="14"/>
        <v>キャリアカウンセラー謝礼</v>
      </c>
      <c r="L105" s="319">
        <f t="shared" si="15"/>
        <v>15000</v>
      </c>
      <c r="M105" s="320">
        <f t="shared" si="16"/>
        <v>1</v>
      </c>
      <c r="N105" s="320">
        <f t="shared" si="17"/>
        <v>2</v>
      </c>
      <c r="O105" s="309">
        <f t="shared" si="11"/>
        <v>30000</v>
      </c>
      <c r="P105" s="310">
        <f>IF($R105=1,"",VLOOKUP($D105,'随時①-2'!$D$4:$L$23,8))</f>
        <v>0</v>
      </c>
      <c r="Q105" s="311" t="str">
        <f>IF($R105=1,"",VLOOKUP($D105,'随時①-2'!$D$4:$L$23,9))</f>
        <v>５月実施予定分5/1配当希望</v>
      </c>
      <c r="R105" s="25">
        <f>IF(ISNA(MATCH($D105,'随時②-2'!$D$4:$D$18,0)),0,1)</f>
        <v>0</v>
      </c>
      <c r="S105" s="63">
        <f t="shared" si="10"/>
      </c>
      <c r="T105" s="63">
        <f t="shared" si="12"/>
      </c>
      <c r="U105" s="5">
        <f t="shared" si="13"/>
        <v>1</v>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2">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6" t="s">
        <v>178</v>
      </c>
      <c r="I141" s="597"/>
      <c r="J141" s="38" t="s">
        <v>113</v>
      </c>
      <c r="K141" s="38" t="s">
        <v>175</v>
      </c>
      <c r="L141" s="549" t="s">
        <v>176</v>
      </c>
      <c r="M141" s="598"/>
      <c r="N141" s="599" t="s">
        <v>177</v>
      </c>
      <c r="O141" s="600"/>
      <c r="P141" s="614" t="s">
        <v>114</v>
      </c>
      <c r="Q141" s="615"/>
    </row>
    <row r="142" spans="6:17" ht="14.25" thickTop="1">
      <c r="F142" s="346" t="s">
        <v>85</v>
      </c>
      <c r="G142" s="347">
        <f>SUMIF($E$4:$E$138,$F142,$J$4:$J$138)</f>
        <v>472000</v>
      </c>
      <c r="H142" s="601">
        <f>SUMIF($E$4:$E$138,$F142,$S$4:$S$138)</f>
        <v>0</v>
      </c>
      <c r="I142" s="602"/>
      <c r="J142" s="348">
        <f>G142-H142</f>
        <v>472000</v>
      </c>
      <c r="K142" s="347">
        <f>SUMIF($E$4:$E$138,$F142,$O$4:$O$138)</f>
        <v>50000</v>
      </c>
      <c r="L142" s="601">
        <f>SUMIF($E$4:$E$138,$F142,$T$4:$T$138)</f>
        <v>0</v>
      </c>
      <c r="M142" s="603"/>
      <c r="N142" s="604">
        <f>K142-L142</f>
        <v>50000</v>
      </c>
      <c r="O142" s="605"/>
      <c r="P142" s="540">
        <f>J142-N142</f>
        <v>422000</v>
      </c>
      <c r="Q142" s="616"/>
    </row>
    <row r="143" spans="6:17" ht="13.5">
      <c r="F143" s="346" t="s">
        <v>86</v>
      </c>
      <c r="G143" s="349">
        <f aca="true" t="shared" si="22" ref="G143:G150">SUMIF($E$4:$E$138,$F143,$J$4:$J$138)</f>
        <v>150000</v>
      </c>
      <c r="H143" s="537">
        <f>SUMIF($E$4:$E$138,$F143,$S$4:$S$138)</f>
        <v>0</v>
      </c>
      <c r="I143" s="594"/>
      <c r="J143" s="350">
        <f>G143-H143</f>
        <v>150000</v>
      </c>
      <c r="K143" s="347">
        <f aca="true" t="shared" si="23" ref="K143:K150">SUMIF($E$4:$E$138,$F143,$O$4:$O$138)</f>
        <v>76920</v>
      </c>
      <c r="L143" s="536">
        <f aca="true" t="shared" si="24" ref="L143:L149">SUMIF($E$4:$E$138,$F143,$T$4:$T$138)</f>
        <v>0</v>
      </c>
      <c r="M143" s="539"/>
      <c r="N143" s="595">
        <f>K143-L143</f>
        <v>76920</v>
      </c>
      <c r="O143" s="594"/>
      <c r="P143" s="536">
        <f aca="true" t="shared" si="25" ref="P143:P150">J143-N143</f>
        <v>73080</v>
      </c>
      <c r="Q143" s="539"/>
    </row>
    <row r="144" spans="6:17" ht="13.5">
      <c r="F144" s="346" t="s">
        <v>125</v>
      </c>
      <c r="G144" s="347">
        <f t="shared" si="22"/>
        <v>638767</v>
      </c>
      <c r="H144" s="537">
        <f aca="true" t="shared" si="26" ref="H144:H149">SUMIF($E$4:$E$138,$F144,$S$4:$S$138)</f>
        <v>0</v>
      </c>
      <c r="I144" s="594"/>
      <c r="J144" s="350">
        <f aca="true" t="shared" si="27" ref="J144:J150">G144-H144</f>
        <v>638767</v>
      </c>
      <c r="K144" s="347">
        <f t="shared" si="23"/>
        <v>40696</v>
      </c>
      <c r="L144" s="536">
        <f t="shared" si="24"/>
        <v>0</v>
      </c>
      <c r="M144" s="539"/>
      <c r="N144" s="595">
        <f aca="true" t="shared" si="28" ref="N144:N150">K144-L144</f>
        <v>40696</v>
      </c>
      <c r="O144" s="594"/>
      <c r="P144" s="536">
        <f t="shared" si="25"/>
        <v>598071</v>
      </c>
      <c r="Q144" s="539"/>
    </row>
    <row r="145" spans="6:17" ht="13.5">
      <c r="F145" s="346" t="s">
        <v>126</v>
      </c>
      <c r="G145" s="347">
        <f t="shared" si="22"/>
        <v>0</v>
      </c>
      <c r="H145" s="537">
        <f t="shared" si="26"/>
        <v>0</v>
      </c>
      <c r="I145" s="594"/>
      <c r="J145" s="350">
        <f t="shared" si="27"/>
        <v>0</v>
      </c>
      <c r="K145" s="347">
        <f t="shared" si="23"/>
        <v>0</v>
      </c>
      <c r="L145" s="536">
        <f t="shared" si="24"/>
        <v>0</v>
      </c>
      <c r="M145" s="539"/>
      <c r="N145" s="595">
        <f t="shared" si="28"/>
        <v>0</v>
      </c>
      <c r="O145" s="594"/>
      <c r="P145" s="536">
        <f t="shared" si="25"/>
        <v>0</v>
      </c>
      <c r="Q145" s="539"/>
    </row>
    <row r="146" spans="6:17" ht="13.5">
      <c r="F146" s="346" t="s">
        <v>87</v>
      </c>
      <c r="G146" s="347">
        <f t="shared" si="22"/>
        <v>46840</v>
      </c>
      <c r="H146" s="537">
        <f t="shared" si="26"/>
        <v>0</v>
      </c>
      <c r="I146" s="594"/>
      <c r="J146" s="350">
        <f t="shared" si="27"/>
        <v>46840</v>
      </c>
      <c r="K146" s="347">
        <f t="shared" si="23"/>
        <v>9694</v>
      </c>
      <c r="L146" s="536">
        <f t="shared" si="24"/>
        <v>0</v>
      </c>
      <c r="M146" s="539"/>
      <c r="N146" s="595">
        <f t="shared" si="28"/>
        <v>9694</v>
      </c>
      <c r="O146" s="594"/>
      <c r="P146" s="536">
        <f t="shared" si="25"/>
        <v>37146</v>
      </c>
      <c r="Q146" s="539"/>
    </row>
    <row r="147" spans="6:17" ht="13.5">
      <c r="F147" s="346" t="s">
        <v>88</v>
      </c>
      <c r="G147" s="347">
        <f t="shared" si="22"/>
        <v>61614</v>
      </c>
      <c r="H147" s="537">
        <f t="shared" si="26"/>
        <v>0</v>
      </c>
      <c r="I147" s="594"/>
      <c r="J147" s="350">
        <f t="shared" si="27"/>
        <v>61614</v>
      </c>
      <c r="K147" s="347">
        <f t="shared" si="23"/>
        <v>0</v>
      </c>
      <c r="L147" s="536">
        <f t="shared" si="24"/>
        <v>0</v>
      </c>
      <c r="M147" s="539"/>
      <c r="N147" s="595">
        <f t="shared" si="28"/>
        <v>0</v>
      </c>
      <c r="O147" s="594"/>
      <c r="P147" s="536">
        <f t="shared" si="25"/>
        <v>61614</v>
      </c>
      <c r="Q147" s="539"/>
    </row>
    <row r="148" spans="6:17" ht="13.5">
      <c r="F148" s="346" t="s">
        <v>89</v>
      </c>
      <c r="G148" s="347">
        <f t="shared" si="22"/>
        <v>40000</v>
      </c>
      <c r="H148" s="537">
        <f t="shared" si="26"/>
        <v>0</v>
      </c>
      <c r="I148" s="594"/>
      <c r="J148" s="350">
        <f t="shared" si="27"/>
        <v>40000</v>
      </c>
      <c r="K148" s="347">
        <f t="shared" si="23"/>
        <v>15520</v>
      </c>
      <c r="L148" s="536">
        <f t="shared" si="24"/>
        <v>0</v>
      </c>
      <c r="M148" s="539"/>
      <c r="N148" s="595">
        <f t="shared" si="28"/>
        <v>15520</v>
      </c>
      <c r="O148" s="594"/>
      <c r="P148" s="536">
        <f t="shared" si="25"/>
        <v>24480</v>
      </c>
      <c r="Q148" s="539"/>
    </row>
    <row r="149" spans="6:17" ht="13.5">
      <c r="F149" s="346" t="s">
        <v>90</v>
      </c>
      <c r="G149" s="347">
        <f t="shared" si="22"/>
        <v>0</v>
      </c>
      <c r="H149" s="537">
        <f t="shared" si="26"/>
        <v>0</v>
      </c>
      <c r="I149" s="594"/>
      <c r="J149" s="350">
        <f t="shared" si="27"/>
        <v>0</v>
      </c>
      <c r="K149" s="347">
        <f t="shared" si="23"/>
        <v>0</v>
      </c>
      <c r="L149" s="536">
        <f t="shared" si="24"/>
        <v>0</v>
      </c>
      <c r="M149" s="539"/>
      <c r="N149" s="595">
        <f t="shared" si="28"/>
        <v>0</v>
      </c>
      <c r="O149" s="594"/>
      <c r="P149" s="536">
        <f t="shared" si="25"/>
        <v>0</v>
      </c>
      <c r="Q149" s="539"/>
    </row>
    <row r="150" spans="6:17" ht="14.25" thickBot="1">
      <c r="F150" s="346" t="s">
        <v>138</v>
      </c>
      <c r="G150" s="347">
        <f t="shared" si="22"/>
        <v>241180</v>
      </c>
      <c r="H150" s="537">
        <f>SUMIF($E$4:$E$138,$F150,$S$4:$S$138)+'2-3'!G122</f>
        <v>11000</v>
      </c>
      <c r="I150" s="594"/>
      <c r="J150" s="350">
        <f t="shared" si="27"/>
        <v>230180</v>
      </c>
      <c r="K150" s="347">
        <f t="shared" si="23"/>
        <v>193790</v>
      </c>
      <c r="L150" s="612">
        <f>SUMIF($E$4:$E$138,$F150,$T$4:$T$138)+'2-3'!E122</f>
        <v>11000</v>
      </c>
      <c r="M150" s="613"/>
      <c r="N150" s="595">
        <f t="shared" si="28"/>
        <v>182790</v>
      </c>
      <c r="O150" s="594"/>
      <c r="P150" s="612">
        <f t="shared" si="25"/>
        <v>47390</v>
      </c>
      <c r="Q150" s="613"/>
    </row>
    <row r="151" spans="6:17" ht="15" thickBot="1" thickTop="1">
      <c r="F151" s="353" t="s">
        <v>15</v>
      </c>
      <c r="G151" s="354">
        <f>SUM(G142:G150)</f>
        <v>1650401</v>
      </c>
      <c r="H151" s="533">
        <f>SUM(H142:I150)</f>
        <v>11000</v>
      </c>
      <c r="I151" s="608"/>
      <c r="J151" s="354">
        <f>SUM(J142:J150)</f>
        <v>1639401</v>
      </c>
      <c r="K151" s="354">
        <f>SUM(K142:K150)</f>
        <v>386620</v>
      </c>
      <c r="L151" s="609">
        <f>SUM(L142:M150)</f>
        <v>11000</v>
      </c>
      <c r="M151" s="610"/>
      <c r="N151" s="608">
        <f>SUM(N142:O150)</f>
        <v>375620</v>
      </c>
      <c r="O151" s="611"/>
      <c r="P151" s="609">
        <f>SUM(P142:Q150)</f>
        <v>1263781</v>
      </c>
      <c r="Q151" s="61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65" activePane="bottomRight" state="frozen"/>
      <selection pane="topLeft" activeCell="E23" sqref="E23"/>
      <selection pane="topRight" activeCell="E23" sqref="E23"/>
      <selection pane="bottomLeft" activeCell="E23" sqref="E23"/>
      <selection pane="bottomRight" activeCell="H52" sqref="H5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261</v>
      </c>
      <c r="B1" s="621"/>
      <c r="C1" s="621"/>
      <c r="D1" s="621"/>
      <c r="E1" s="621"/>
      <c r="F1" s="621"/>
      <c r="G1" s="622"/>
      <c r="H1" s="622"/>
      <c r="I1" s="622"/>
    </row>
    <row r="2" spans="1:9" ht="15" customHeight="1" thickBot="1">
      <c r="A2" s="8"/>
      <c r="B2" s="7" t="s">
        <v>244</v>
      </c>
      <c r="C2" s="87"/>
      <c r="E2" s="116"/>
      <c r="F2" s="117" t="s">
        <v>112</v>
      </c>
      <c r="G2" s="208">
        <f>SUM(E5:E119)</f>
        <v>162890</v>
      </c>
      <c r="H2" s="72" t="s">
        <v>188</v>
      </c>
      <c r="I2" s="208">
        <f>SUM(H5:H119)</f>
        <v>38000</v>
      </c>
    </row>
    <row r="3" spans="1:9" ht="15" customHeight="1" thickBot="1">
      <c r="A3" s="8"/>
      <c r="B3" s="7"/>
      <c r="C3" s="87"/>
      <c r="E3" s="617" t="s">
        <v>181</v>
      </c>
      <c r="F3" s="618"/>
      <c r="G3" s="619"/>
      <c r="H3" s="617" t="s">
        <v>182</v>
      </c>
      <c r="I3" s="62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8">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v>8000</v>
      </c>
      <c r="F11" s="195">
        <f>IF('1-3'!E10="","",'1-3'!E10)</f>
        <v>8000</v>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v>32360</v>
      </c>
      <c r="F17" s="195">
        <f>IF('1-3'!E16="","",'1-3'!E16)</f>
        <v>33390</v>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v>9000</v>
      </c>
      <c r="F26" s="195">
        <f>IF('1-3'!E25="","",'1-3'!E25)</f>
        <v>9000</v>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v>2000</v>
      </c>
      <c r="F50" s="203">
        <f>IF('1-3'!E49="","",'1-3'!E49)</f>
        <v>2000</v>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v>5000</v>
      </c>
      <c r="F52" s="195">
        <f>IF('1-3'!E51="","",'1-3'!E51)</f>
        <v>5000</v>
      </c>
      <c r="G52" s="84">
        <f t="shared" si="1"/>
      </c>
      <c r="H52" s="209">
        <v>5000</v>
      </c>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v>3000</v>
      </c>
      <c r="F67" s="195">
        <f>IF('1-3'!E66="","",'1-3'!E66)</f>
        <v>3000</v>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v>8000</v>
      </c>
      <c r="F69" s="195">
        <f>IF('1-3'!E68="","",'1-3'!E68)</f>
        <v>8000</v>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v>5000</v>
      </c>
      <c r="F71" s="195">
        <f>IF('1-3'!E70="","",'1-3'!E70)</f>
        <v>5000</v>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v>5000</v>
      </c>
      <c r="F82" s="201">
        <f>IF('1-3'!E81="","",'1-3'!E81)</f>
        <v>5000</v>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v>7000</v>
      </c>
      <c r="F84" s="203">
        <f>IF('1-3'!E83="","",'1-3'!E83)</f>
        <v>7000</v>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v>8000</v>
      </c>
      <c r="F85" s="195">
        <f>IF('1-3'!E84="","",'1-3'!E84)</f>
        <v>28000</v>
      </c>
      <c r="G85" s="84">
        <f t="shared" si="3"/>
      </c>
      <c r="H85" s="209">
        <v>20000</v>
      </c>
      <c r="I85" s="83"/>
      <c r="J85" s="125">
        <f>IF('1-3'!F84="","",'1-3'!F84)</f>
      </c>
    </row>
    <row r="86" spans="1:10" ht="15" customHeight="1">
      <c r="A86" s="104">
        <v>82</v>
      </c>
      <c r="B86" s="127" t="str">
        <f>IF('1-3'!B85="","",'1-3'!B85)</f>
        <v>大阪</v>
      </c>
      <c r="C86" s="127">
        <f>IF('1-3'!C85="","",'1-3'!C85)</f>
      </c>
      <c r="D86" s="124" t="str">
        <f>IF('1-3'!D85="","",'1-3'!D85)</f>
        <v>大阪府高等学校家庭クラブ連合会</v>
      </c>
      <c r="E86" s="194">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v>10000</v>
      </c>
      <c r="F90" s="195">
        <f>IF('1-3'!E89="","",'1-3'!E89)</f>
        <v>10000</v>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v>10000</v>
      </c>
      <c r="F92" s="195">
        <f>IF('1-3'!E91="","",'1-3'!E91)</f>
        <v>10000</v>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c>
      <c r="F100" s="195">
        <f>IF('1-3'!E99="","",'1-3'!E99)</f>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7200</v>
      </c>
      <c r="F105" s="193">
        <f>IF('1-3'!E104="","",'1-3'!E104)</f>
        <v>7200</v>
      </c>
      <c r="G105" s="128">
        <f t="shared" si="3"/>
      </c>
      <c r="H105" s="215"/>
      <c r="I105" s="128"/>
      <c r="J105" s="125">
        <f>IF('1-3'!F104="","",'1-3'!F104)</f>
      </c>
    </row>
    <row r="106" spans="1:10" ht="15" customHeight="1">
      <c r="A106" s="102">
        <v>102</v>
      </c>
      <c r="B106" s="153">
        <f>IF('1-3'!B105="","",'1-3'!B105)</f>
      </c>
      <c r="C106" s="153">
        <f>IF('1-3'!C105="","",'1-3'!C105)</f>
      </c>
      <c r="D106" s="132" t="str">
        <f>IF('1-3'!D105="","",'1-3'!D105)</f>
        <v>産業教育中央会</v>
      </c>
      <c r="E106" s="186"/>
      <c r="F106" s="195">
        <f>IF('1-3'!E105="","",'1-3'!E105)</f>
        <v>13000</v>
      </c>
      <c r="G106" s="84">
        <f t="shared" si="3"/>
      </c>
      <c r="H106" s="209">
        <v>13000</v>
      </c>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162890</v>
      </c>
      <c r="F121" s="118" t="s">
        <v>186</v>
      </c>
      <c r="G121" s="181">
        <f>SUM(F5:F119)</f>
        <v>196280</v>
      </c>
      <c r="H121" s="121" t="s">
        <v>190</v>
      </c>
      <c r="I121" s="181">
        <f>I2</f>
        <v>38000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151890</v>
      </c>
      <c r="F123" s="120" t="s">
        <v>187</v>
      </c>
      <c r="G123" s="183">
        <f>G121-G122</f>
        <v>185280</v>
      </c>
      <c r="H123" s="44" t="s">
        <v>189</v>
      </c>
      <c r="I123" s="183">
        <f>I121-I122</f>
        <v>38000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2018-06-25T09:56:11Z</cp:lastPrinted>
  <dcterms:created xsi:type="dcterms:W3CDTF">2007-02-21T01:05:33Z</dcterms:created>
  <dcterms:modified xsi:type="dcterms:W3CDTF">2018-06-25T09:57:48Z</dcterms:modified>
  <cp:category/>
  <cp:version/>
  <cp:contentType/>
  <cp:contentStatus/>
</cp:coreProperties>
</file>