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086" windowWidth="20610" windowHeight="11625"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<sst xmlns="http://schemas.openxmlformats.org/spreadsheetml/2006/main" count="920" uniqueCount="335">
  <si>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</si>
  <si>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</si>
  <si>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</si>
  <si>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</si>
  <si>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</si>
  <si>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</si>
  <si>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</si>
  <si>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</si>
  <si>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</si>
  <si>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</si>
  <si>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</si>
  <si>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</si>
  <si>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</si>
  <si>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</si>
  <si>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</si>
  <si>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</si>
  <si>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</si>
  <si>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</si>
  <si>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</si>
  <si>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</si>
  <si>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</si>
  <si>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</si>
  <si>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</si>
  <si>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</si>
  <si>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</si>
  <si>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</si>
  <si>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</si>
  <si>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</si>
  <si>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</si>
  <si>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</si>
  <si>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</si>
  <si>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</si>
  <si>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</si>
  <si>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</si>
  <si>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</si>
  <si>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</si>
  <si>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</si>
  <si>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</si>
  <si>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</si>
  <si>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</si>
  <si>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</si>
  <si>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</si>
  <si>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</si>
  <si>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</si>
  <si>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</si>
  <si>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</si>
  <si>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</si>
  <si>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</si>
  <si>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</si>
  <si>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</si>
  <si>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</si>
  <si>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</si>
  <si>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</si>
  <si>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</si>
  <si>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</si>
  <si>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</si>
  <si>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</si>
  <si>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</si>
  <si>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</si>
  <si>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</si>
  <si>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</si>
  <si>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</si>
  <si>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</si>
  <si>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</si>
  <si>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</si>
  <si>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</si>
  <si>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</si>
  <si>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</si>
  <si>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</si>
  <si>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</si>
  <si>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</si>
  <si>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</si>
  <si>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</si>
  <si>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</si>
  <si>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</si>
  <si>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</si>
  <si>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</si>
  <si>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</si>
  <si>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</si>
  <si>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</si>
  <si>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</si>
  <si>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</si>
  <si>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</si>
  <si>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</si>
  <si>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</si>
  <si>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</si>
  <si>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</si>
  <si>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</si>
  <si>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</si>
  <si>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</si>
  <si>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</si>
  <si>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</si>
  <si>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</si>
  <si>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</si>
  <si>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</si>
  <si>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</si>
  <si>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</si>
  <si>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</si>
  <si>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</si>
  <si>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</si>
  <si>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</si>
  <si>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</si>
  <si>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</si>
  <si>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</si>
  <si>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</si>
  <si>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</si>
  <si>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</si>
  <si>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</si>
  <si>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</si>
  <si>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</si>
  <si>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</si>
  <si>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</si>
  <si>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</si>
  <si>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</si>
  <si>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</si>
  <si>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</si>
  <si>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</si>
  <si>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</si>
  <si>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</si>
  <si>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</si>
  <si>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</si>
  <si>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</si>
  <si>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</si>
  <si>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</si>
  <si>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</si>
  <si>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</si>
  <si>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</si>
  <si>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</si>
  <si>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</si>
  <si>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</si>
  <si>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</si>
  <si>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</si>
  <si>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</si>
  <si>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</si>
  <si>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</si>
  <si>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</si>
  <si>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</si>
  <si>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</si>
  <si>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</si>
  <si>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</si>
  <si>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</si>
  <si>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</si>
  <si>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</si>
  <si>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</si>
  <si>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</si>
  <si>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</si>
  <si>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</si>
  <si>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</si>
  <si>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</si>
  <si>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</si>
  <si>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</si>
  <si>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</si>
  <si>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</si>
  <si>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</si>
  <si>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</si>
  <si>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</si>
  <si>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</si>
  <si>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</si>
  <si>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</si>
  <si>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</si>
  <si>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</si>
  <si>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</si>
  <si>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</si>
  <si>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</si>
  <si>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</si>
  <si>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</si>
  <si>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</si>
  <si>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</si>
  <si>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</si>
  <si>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</si>
  <si>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</si>
  <si>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</si>
  <si>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</si>
  <si>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</si>
  <si>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</si>
  <si>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</si>
  <si>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</si>
  <si>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</si>
  <si>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</si>
  <si>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</si>
  <si>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</si>
  <si>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</si>
  <si>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</si>
  <si>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</si>
  <si>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</si>
  <si>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</si>
  <si>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</si>
  <si>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</si>
  <si>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</si>
  <si>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</si>
  <si>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</si>
  <si>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</si>
  <si>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</si>
  <si>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</si>
  <si>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</si>
  <si>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</si>
  <si>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</si>
  <si>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</si>
  <si>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</si>
  <si>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</si>
  <si>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</si>
  <si>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</si>
  <si>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</si>
  <si>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</si>
  <si>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</si>
  <si>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</si>
  <si>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</si>
  <si>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</si>
  <si>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</si>
  <si>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</si>
  <si>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</si>
  <si>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</si>
  <si>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</si>
  <si>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</si>
  <si>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</si>
  <si>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</si>
  <si>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</si>
  <si>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</si>
  <si>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</si>
  <si>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</si>
  <si>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</si>
  <si>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</si>
  <si>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</si>
  <si>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</si>
  <si>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</si>
  <si>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</si>
  <si>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</si>
  <si>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</si>
  <si>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</si>
  <si>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</si>
  <si>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</si>
  <si>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</si>
  <si>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</si>
  <si>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</si>
  <si>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</si>
  <si>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</si>
  <si>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</si>
  <si>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</si>
  <si>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</si>
  <si>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</si>
  <si>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</si>
  <si>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</si>
  <si>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</si>
  <si>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</si>
  <si>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</si>
  <si>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</si>
  <si>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</si>
  <si>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</si>
  <si>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</si>
  <si>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</si>
  <si>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</si>
  <si>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</si>
  <si>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</si>
  <si>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</si>
  <si>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</si>
  <si>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</si>
  <si>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</si>
  <si>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</si>
  <si>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</si>
  <si>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</si>
  <si>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</si>
  <si>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</si>
  <si>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</si>
  <si>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</si>
  <si>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</si>
  <si>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</si>
  <si>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</si>
  <si>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</si>
  <si>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</si>
  <si>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</si>
  <si>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</si>
  <si>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</si>
  <si>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南部地区公私立高等学校校外歩道連絡協議会</t>
  </si>
  <si>
    <t/>
  </si>
  <si>
    <t>やる気を引き出す授業づくり</t>
  </si>
  <si>
    <t>先進的取り組み視察</t>
  </si>
  <si>
    <t>府立西成高等学校　</t>
  </si>
  <si>
    <t>　校長　山田　勝治　</t>
  </si>
  <si>
    <t>府立西成高等学校　</t>
  </si>
  <si>
    <t>（学校番号：１０１７）</t>
  </si>
  <si>
    <t>（財務会計コード番号：１０３５１）</t>
  </si>
  <si>
    <t>第１１回西成教育フェスタ開催</t>
  </si>
  <si>
    <t>　　平成　２９年　５月　１日</t>
  </si>
  <si>
    <t>　西成高第59号　</t>
  </si>
  <si>
    <t>１－①</t>
  </si>
  <si>
    <t>学会等参加費</t>
  </si>
  <si>
    <t>４－①</t>
  </si>
  <si>
    <t>３－②</t>
  </si>
  <si>
    <t>シティズンシップ教育でエンパワ―する</t>
  </si>
  <si>
    <t>人権教育研究大会参加資料代</t>
  </si>
  <si>
    <t>印刷代</t>
  </si>
  <si>
    <t>授業アンケート処理委託料（２回分）</t>
  </si>
  <si>
    <t>１－③</t>
  </si>
  <si>
    <t>　　平成２９年　７月　４日</t>
  </si>
  <si>
    <t>平成２９年７月４日　</t>
  </si>
  <si>
    <t>　 西成高　第１６６号　</t>
  </si>
  <si>
    <t>西成教育フェスタ会場等使用料</t>
  </si>
  <si>
    <t>1-①</t>
  </si>
  <si>
    <t>生徒のやる気を引き出す授業作り</t>
  </si>
  <si>
    <t>3-②</t>
  </si>
  <si>
    <t>シチズンシップ教育でエンパワーする</t>
  </si>
  <si>
    <t>4-①</t>
  </si>
  <si>
    <t>第11回西成教育フェスタの開催</t>
  </si>
  <si>
    <t>5-①</t>
  </si>
  <si>
    <t>機動的・機能的な学校組織の確立と運用</t>
  </si>
  <si>
    <t>全国人権・同和教育研究大会</t>
  </si>
  <si>
    <t>先進的取り組み視察</t>
  </si>
  <si>
    <t>人権研修委託</t>
  </si>
  <si>
    <t>ＩＣＴによる運営改善に要する消耗品</t>
  </si>
  <si>
    <t>学会等参加費</t>
  </si>
  <si>
    <t>　西成高 第218号　</t>
  </si>
  <si>
    <t>下半期へ</t>
  </si>
  <si>
    <t>全国人権・同和教育研究大会資料代</t>
  </si>
  <si>
    <t>3-②</t>
  </si>
  <si>
    <t>4-①</t>
  </si>
  <si>
    <t>楽器運搬費</t>
  </si>
  <si>
    <t>平成29年9月12日　</t>
  </si>
  <si>
    <t>　　平成　２９　年　９　月　１２　日</t>
  </si>
  <si>
    <t>シチズンシップ教育でエンパワ―する</t>
  </si>
  <si>
    <t>人権研修委託</t>
  </si>
  <si>
    <t>第１１回西成教育フェスタの開催</t>
  </si>
  <si>
    <t>印刷代</t>
  </si>
  <si>
    <t>平成２９年１１月２２日　</t>
  </si>
  <si>
    <t>　 西成高 第 ３２９号　</t>
  </si>
  <si>
    <t>　　平成　２９　年　１１　月　２２　日</t>
  </si>
  <si>
    <t>　校長　山田　勝治　</t>
  </si>
  <si>
    <t>シティズンシップ教育でエンパワーする</t>
  </si>
  <si>
    <t>やる気を引き出す授業づくり</t>
  </si>
  <si>
    <t>５－①</t>
  </si>
  <si>
    <t>先進的取り組み視察旅費
学会等参加費</t>
  </si>
  <si>
    <t>授業アンケート処理委託料</t>
  </si>
  <si>
    <t>人権教育研究大会参加資料代
全国人権・同和教育研究大会旅費・資料代
人権研修委託</t>
  </si>
  <si>
    <t>西成教育フェスタ会場等使用料
楽器運搬費
印刷代</t>
  </si>
  <si>
    <t>　 西成高 第540号</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</si>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</sst>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color indexed="63"/>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color indexed="63"/>
      </top>
      <bottom style="hair"/>
    </border>
    <border>
      <left style="medium"/>
      <right style="double"/>
      <top style="medium"/>
      <bottom style="medium"/>
    </border>
    <border>
      <left style="medium"/>
      <right style="double"/>
      <top style="hair"/>
      <bottom>
        <color indexed="63"/>
      </bottom>
    </border>
    <border>
      <left style="thick"/>
      <right style="double"/>
      <top style="thick"/>
      <bottom style="thick"/>
    </border>
    <border>
      <left>
        <color indexed="63"/>
      </left>
      <right>
        <color indexed="63"/>
      </right>
      <top style="medium"/>
      <bottom>
        <color indexed="63"/>
      </bottom>
    </border>
    <border>
      <left style="thin"/>
      <right style="thin"/>
      <top style="medium"/>
      <bottom style="double"/>
    </border>
    <border>
      <left style="medium"/>
      <right style="thin"/>
      <top style="thin"/>
      <bottom>
        <color indexed="63"/>
      </bottom>
    </border>
    <border>
      <left style="medium"/>
      <right style="hair"/>
      <top style="medium"/>
      <bottom style="medium"/>
    </border>
    <border>
      <left style="hair"/>
      <right style="medium"/>
      <top style="medium"/>
      <bottom style="medium"/>
    </border>
    <border>
      <left style="medium"/>
      <right style="double"/>
      <top>
        <color indexed="63"/>
      </top>
      <bottom>
        <color indexed="63"/>
      </bottom>
    </border>
    <border>
      <left style="medium"/>
      <right style="thin"/>
      <top style="thin"/>
      <bottom style="medium"/>
    </border>
    <border>
      <left>
        <color indexed="63"/>
      </left>
      <right>
        <color indexed="63"/>
      </right>
      <top>
        <color indexed="63"/>
      </top>
      <bottom style="medium"/>
    </border>
    <border>
      <left>
        <color indexed="63"/>
      </left>
      <right style="hair"/>
      <top style="medium"/>
      <bottom>
        <color indexed="63"/>
      </bottom>
    </border>
    <border>
      <left>
        <color indexed="63"/>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color indexed="63"/>
      </top>
      <bottom style="hair"/>
    </border>
    <border>
      <left style="hair"/>
      <right style="hair"/>
      <top style="medium"/>
      <bottom style="thin"/>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color indexed="63"/>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color indexed="63"/>
      </left>
      <right>
        <color indexed="63"/>
      </right>
      <top>
        <color indexed="63"/>
      </top>
      <bottom style="hair"/>
    </border>
    <border>
      <left>
        <color indexed="63"/>
      </left>
      <right>
        <color indexed="63"/>
      </right>
      <top style="hair"/>
      <bottom style="medium"/>
    </border>
    <border>
      <left style="hair"/>
      <right>
        <color indexed="63"/>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color indexed="63"/>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hair"/>
    </border>
    <border>
      <left style="thin"/>
      <right>
        <color indexed="63"/>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color indexed="63"/>
      </left>
      <right>
        <color indexed="63"/>
      </right>
      <top style="thin"/>
      <bottom style="thin"/>
    </border>
    <border>
      <left style="hair"/>
      <right style="medium"/>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hair"/>
      <right style="medium"/>
      <top>
        <color indexed="63"/>
      </top>
      <bottom style="thin"/>
    </border>
    <border>
      <left style="thin"/>
      <right style="medium"/>
      <top style="medium"/>
      <bottom style="thin"/>
    </border>
    <border>
      <left style="thin"/>
      <right style="medium"/>
      <top style="thin"/>
      <bottom>
        <color indexed="63"/>
      </bottom>
    </border>
    <border>
      <left style="thin"/>
      <right style="medium"/>
      <top style="thin"/>
      <bottom style="medium"/>
    </border>
    <border>
      <left style="medium"/>
      <right style="hair"/>
      <top>
        <color indexed="63"/>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color indexed="63"/>
      </top>
      <bottom style="hair"/>
    </border>
    <border>
      <left style="hair"/>
      <right style="hair"/>
      <top style="hair"/>
      <bottom style="medium"/>
    </border>
    <border>
      <left style="hair"/>
      <right style="hair"/>
      <top>
        <color indexed="63"/>
      </top>
      <bottom style="thin"/>
    </border>
    <border>
      <left style="hair"/>
      <right style="medium"/>
      <top style="medium"/>
      <bottom>
        <color indexed="63"/>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hair"/>
      <top style="hair"/>
      <bottom style="medium"/>
    </border>
    <border>
      <left style="hair"/>
      <right>
        <color indexed="63"/>
      </right>
      <top style="hair"/>
      <bottom style="medium"/>
    </border>
    <border>
      <left style="double"/>
      <right style="medium"/>
      <top style="hair"/>
      <bottom style="medium"/>
    </border>
    <border>
      <left>
        <color indexed="63"/>
      </left>
      <right style="hair"/>
      <top>
        <color indexed="63"/>
      </top>
      <bottom style="hair"/>
    </border>
    <border>
      <left style="hair"/>
      <right>
        <color indexed="63"/>
      </right>
      <top>
        <color indexed="63"/>
      </top>
      <bottom style="hair"/>
    </border>
    <border>
      <left style="hair"/>
      <right>
        <color indexed="63"/>
      </right>
      <top style="medium"/>
      <bottom style="thin"/>
    </border>
    <border>
      <left style="medium"/>
      <right style="thin"/>
      <top style="medium"/>
      <bottom style="double"/>
    </border>
    <border>
      <left style="medium"/>
      <right style="medium"/>
      <top>
        <color indexed="63"/>
      </top>
      <bottom style="hair"/>
    </border>
    <border>
      <left style="hair"/>
      <right style="hair"/>
      <top style="thin"/>
      <bottom>
        <color indexed="63"/>
      </bottom>
    </border>
    <border>
      <left style="hair"/>
      <right>
        <color indexed="63"/>
      </right>
      <top style="thin"/>
      <bottom style="hair"/>
    </border>
    <border>
      <left style="medium"/>
      <right style="medium"/>
      <top style="hair"/>
      <bottom style="hair"/>
    </border>
    <border>
      <left style="hair"/>
      <right style="hair"/>
      <top style="hair"/>
      <bottom>
        <color indexed="63"/>
      </bottom>
    </border>
    <border>
      <left style="hair"/>
      <right>
        <color indexed="63"/>
      </right>
      <top style="hair"/>
      <bottom style="hair"/>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hair"/>
      <right>
        <color indexed="63"/>
      </right>
      <top style="hair"/>
      <bottom>
        <color indexed="63"/>
      </bottom>
    </border>
    <border>
      <left style="hair"/>
      <right style="medium"/>
      <top style="hair"/>
      <bottom>
        <color indexed="63"/>
      </bottom>
    </border>
    <border>
      <left>
        <color indexed="63"/>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color indexed="63"/>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color indexed="63"/>
      </right>
      <top style="hair"/>
      <bottom style="thin"/>
    </border>
    <border>
      <left style="thin"/>
      <right style="hair"/>
      <top>
        <color indexed="63"/>
      </top>
      <bottom style="hair"/>
    </border>
    <border>
      <left style="thin"/>
      <right style="thin"/>
      <top style="double"/>
      <bottom style="thin"/>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style="thin"/>
      <right style="thin"/>
      <top style="double"/>
      <bottom style="medium"/>
    </border>
    <border>
      <left style="thin"/>
      <right>
        <color indexed="63"/>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color indexed="63"/>
      </bottom>
    </border>
    <border>
      <left style="medium"/>
      <right style="medium"/>
      <top style="hair"/>
      <bottom style="medium"/>
    </border>
    <border>
      <left style="thin"/>
      <right style="thin"/>
      <top style="thin"/>
      <bottom>
        <color indexed="63"/>
      </bottom>
    </border>
    <border>
      <left style="hair"/>
      <right style="hair"/>
      <top>
        <color indexed="63"/>
      </top>
      <bottom style="medium"/>
    </border>
    <border>
      <left style="hair"/>
      <right style="medium"/>
      <top>
        <color indexed="63"/>
      </top>
      <bottom style="medium"/>
    </border>
    <border>
      <left style="medium"/>
      <right style="thin"/>
      <top>
        <color indexed="63"/>
      </top>
      <bottom style="medium"/>
    </border>
    <border>
      <left style="medium"/>
      <right style="thin"/>
      <top>
        <color indexed="63"/>
      </top>
      <bottom style="double"/>
    </border>
    <border>
      <left style="thin"/>
      <right style="thin"/>
      <top>
        <color indexed="63"/>
      </top>
      <bottom style="double"/>
    </border>
    <border>
      <left style="double"/>
      <right style="medium"/>
      <top>
        <color indexed="63"/>
      </top>
      <bottom style="hair"/>
    </border>
    <border>
      <left style="double"/>
      <right style="medium"/>
      <top style="hair"/>
      <bottom style="hair"/>
    </border>
    <border>
      <left>
        <color indexed="63"/>
      </left>
      <right style="hair"/>
      <top style="hair"/>
      <bottom>
        <color indexed="63"/>
      </bottom>
    </border>
    <border>
      <left style="double"/>
      <right style="medium"/>
      <top style="hair"/>
      <bottom>
        <color indexed="63"/>
      </bottom>
    </border>
    <border>
      <left>
        <color indexed="63"/>
      </left>
      <right style="hair"/>
      <top style="medium"/>
      <bottom style="medium"/>
    </border>
    <border>
      <left style="hair"/>
      <right style="hair"/>
      <top style="medium"/>
      <bottom style="medium"/>
    </border>
    <border>
      <left style="double"/>
      <right style="medium"/>
      <top style="medium"/>
      <bottom style="medium"/>
    </border>
    <border>
      <left style="hair"/>
      <right>
        <color indexed="63"/>
      </right>
      <top style="medium"/>
      <bottom style="double"/>
    </border>
    <border>
      <left>
        <color indexed="63"/>
      </left>
      <right style="hair"/>
      <top>
        <color indexed="63"/>
      </top>
      <bottom>
        <color indexed="63"/>
      </bottom>
    </border>
    <border>
      <left style="double"/>
      <right style="medium"/>
      <top>
        <color indexed="63"/>
      </top>
      <bottom>
        <color indexed="63"/>
      </bottom>
    </border>
    <border>
      <left>
        <color indexed="63"/>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thin"/>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double"/>
      <bottom style="medium"/>
    </border>
    <border>
      <left>
        <color indexed="63"/>
      </left>
      <right style="medium"/>
      <top style="double"/>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double"/>
    </border>
    <border>
      <left>
        <color indexed="63"/>
      </left>
      <right style="thin"/>
      <top style="thin"/>
      <bottom style="double"/>
    </border>
    <border>
      <left>
        <color indexed="63"/>
      </left>
      <right style="thin"/>
      <top style="double"/>
      <bottom style="medium"/>
    </border>
    <border>
      <left>
        <color indexed="63"/>
      </left>
      <right>
        <color indexed="63"/>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color indexed="63"/>
      </left>
      <right style="medium"/>
      <top style="double"/>
      <bottom style="thin"/>
    </border>
    <border>
      <left style="medium"/>
      <right>
        <color indexed="63"/>
      </right>
      <top style="medium"/>
      <bottom style="double"/>
    </border>
    <border>
      <left>
        <color indexed="63"/>
      </left>
      <right style="thin"/>
      <top style="medium"/>
      <bottom style="double"/>
    </border>
    <border>
      <left>
        <color indexed="63"/>
      </left>
      <right style="thin"/>
      <top style="double"/>
      <bottom style="thin"/>
    </border>
    <border>
      <left style="thin"/>
      <right style="medium"/>
      <top style="thin"/>
      <bottom style="double"/>
    </border>
    <border>
      <left style="thin"/>
      <right style="medium"/>
      <top>
        <color indexed="63"/>
      </top>
      <bottom style="medium"/>
    </border>
    <border>
      <left style="thin"/>
      <right style="medium"/>
      <top style="double"/>
      <bottom style="thin"/>
    </border>
    <border>
      <left style="medium"/>
      <right>
        <color indexed="63"/>
      </right>
      <top>
        <color indexed="63"/>
      </top>
      <bottom style="medium"/>
    </border>
    <border>
      <left>
        <color indexed="63"/>
      </left>
      <right style="medium"/>
      <top style="medium"/>
      <bottom style="double"/>
    </border>
    <border>
      <left>
        <color indexed="63"/>
      </left>
      <right style="thin"/>
      <top style="medium"/>
      <bottom>
        <color indexed="63"/>
      </bottom>
    </border>
    <border>
      <left style="thin"/>
      <right style="thin"/>
      <top style="medium"/>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color indexed="63"/>
      </left>
      <right>
        <color indexed="63"/>
      </right>
      <top style="double"/>
      <bottom style="thin"/>
    </border>
    <border>
      <left>
        <color indexed="63"/>
      </left>
      <right>
        <color indexed="63"/>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0" borderId="49"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0"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5" fontId="0" fillId="0" borderId="51" xfId="0" applyNumberFormat="1" applyFill="1" applyBorder="1" applyAlignment="1" applyProtection="1">
      <alignment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horizontal="center" vertical="center"/>
      <protection/>
    </xf>
    <xf numFmtId="5" fontId="0" fillId="0" borderId="54"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protection/>
    </xf>
    <xf numFmtId="5" fontId="0" fillId="0" borderId="56" xfId="0" applyNumberFormat="1" applyFill="1" applyBorder="1" applyAlignment="1" applyProtection="1">
      <alignment vertical="center" shrinkToFit="1"/>
      <protection/>
    </xf>
    <xf numFmtId="0" fontId="0" fillId="6" borderId="51"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0" fontId="0" fillId="6" borderId="52" xfId="0" applyFill="1" applyBorder="1" applyAlignment="1" applyProtection="1">
      <alignment vertical="center" shrinkToFit="1"/>
      <protection locked="0"/>
    </xf>
    <xf numFmtId="0" fontId="0" fillId="6" borderId="56" xfId="0" applyFill="1" applyBorder="1" applyAlignment="1" applyProtection="1">
      <alignment vertical="center" shrinkToFit="1"/>
      <protection locked="0"/>
    </xf>
    <xf numFmtId="5" fontId="0" fillId="0" borderId="58" xfId="0" applyNumberFormat="1" applyFill="1" applyBorder="1" applyAlignment="1" applyProtection="1">
      <alignment horizontal="center" vertical="center" shrinkToFit="1"/>
      <protection/>
    </xf>
    <xf numFmtId="5" fontId="0" fillId="0" borderId="59"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center" vertical="center" shrinkToFit="1"/>
      <protection/>
    </xf>
    <xf numFmtId="5" fontId="0" fillId="0" borderId="61"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left" vertical="center" shrinkToFit="1"/>
      <protection/>
    </xf>
    <xf numFmtId="5" fontId="0" fillId="0" borderId="51"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0" fontId="7" fillId="0" borderId="62" xfId="0" applyFont="1" applyBorder="1" applyAlignment="1" applyProtection="1">
      <alignment horizontal="center" vertical="center"/>
      <protection/>
    </xf>
    <xf numFmtId="0" fontId="7" fillId="0" borderId="63"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4" xfId="0" applyFont="1" applyFill="1" applyBorder="1" applyAlignment="1" applyProtection="1">
      <alignment horizontal="center" vertical="center" wrapText="1"/>
      <protection locked="0"/>
    </xf>
    <xf numFmtId="0" fontId="7" fillId="6" borderId="50"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4" xfId="0" applyFill="1" applyBorder="1" applyAlignment="1" applyProtection="1">
      <alignment horizontal="center" vertical="center" shrinkToFit="1"/>
      <protection locked="0"/>
    </xf>
    <xf numFmtId="0" fontId="0" fillId="6" borderId="65"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5" xfId="0" applyFill="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shrinkToFit="1"/>
      <protection/>
    </xf>
    <xf numFmtId="0" fontId="0" fillId="0" borderId="47"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8" xfId="0" applyFont="1" applyBorder="1" applyAlignment="1" applyProtection="1">
      <alignment horizontal="center" vertical="center" shrinkToFit="1"/>
      <protection/>
    </xf>
    <xf numFmtId="0" fontId="0" fillId="0" borderId="67" xfId="0" applyFont="1" applyBorder="1" applyAlignment="1" applyProtection="1">
      <alignment vertical="center" shrinkToFit="1"/>
      <protection/>
    </xf>
    <xf numFmtId="0" fontId="0" fillId="0" borderId="60"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55"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69" xfId="0" applyFont="1" applyBorder="1" applyAlignment="1" applyProtection="1">
      <alignment horizontal="center" vertical="center" shrinkToFit="1"/>
      <protection/>
    </xf>
    <xf numFmtId="0" fontId="0" fillId="0" borderId="70" xfId="0" applyFont="1" applyBorder="1" applyAlignment="1" applyProtection="1">
      <alignment vertical="center" shrinkToFit="1"/>
      <protection/>
    </xf>
    <xf numFmtId="0" fontId="0" fillId="6" borderId="71" xfId="0" applyFill="1" applyBorder="1" applyAlignment="1" applyProtection="1">
      <alignment horizontal="center" vertical="center" shrinkToFit="1"/>
      <protection locked="0"/>
    </xf>
    <xf numFmtId="5" fontId="0" fillId="0" borderId="65"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5" fontId="0" fillId="0" borderId="69" xfId="0" applyNumberFormat="1" applyFill="1" applyBorder="1" applyAlignment="1" applyProtection="1">
      <alignment horizontal="center" vertical="center" shrinkToFit="1"/>
      <protection/>
    </xf>
    <xf numFmtId="5" fontId="0" fillId="0" borderId="72" xfId="0" applyNumberFormat="1" applyFill="1" applyBorder="1" applyAlignment="1" applyProtection="1">
      <alignment vertical="center" shrinkToFit="1"/>
      <protection/>
    </xf>
    <xf numFmtId="5" fontId="0" fillId="6" borderId="71" xfId="0" applyNumberFormat="1" applyFill="1" applyBorder="1" applyAlignment="1" applyProtection="1">
      <alignment horizontal="center" vertical="center" shrinkToFit="1"/>
      <protection locked="0"/>
    </xf>
    <xf numFmtId="5" fontId="0" fillId="0" borderId="73" xfId="0" applyNumberFormat="1" applyFill="1" applyBorder="1" applyAlignment="1" applyProtection="1">
      <alignment horizontal="center" vertical="center" shrinkToFit="1"/>
      <protection/>
    </xf>
    <xf numFmtId="5" fontId="0" fillId="0" borderId="74" xfId="0" applyNumberFormat="1" applyFill="1" applyBorder="1" applyAlignment="1" applyProtection="1">
      <alignment vertical="center" shrinkToFit="1"/>
      <protection/>
    </xf>
    <xf numFmtId="5" fontId="0" fillId="6" borderId="75" xfId="0" applyNumberFormat="1" applyFill="1" applyBorder="1" applyAlignment="1" applyProtection="1">
      <alignment horizontal="center" vertical="center" shrinkToFit="1"/>
      <protection locked="0"/>
    </xf>
    <xf numFmtId="5" fontId="0" fillId="0" borderId="57" xfId="0" applyNumberFormat="1" applyFill="1" applyBorder="1" applyAlignment="1" applyProtection="1">
      <alignment horizontal="left" vertical="center" shrinkToFit="1"/>
      <protection/>
    </xf>
    <xf numFmtId="5" fontId="0" fillId="0" borderId="74" xfId="0" applyNumberFormat="1" applyFill="1" applyBorder="1" applyAlignment="1" applyProtection="1">
      <alignment horizontal="left" vertical="center" shrinkToFit="1"/>
      <protection/>
    </xf>
    <xf numFmtId="6" fontId="0" fillId="0" borderId="76" xfId="57" applyFont="1" applyBorder="1" applyAlignment="1" applyProtection="1">
      <alignment horizontal="righ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79" xfId="57" applyFont="1" applyFill="1" applyBorder="1" applyAlignment="1" applyProtection="1">
      <alignment vertical="center" shrinkToFit="1"/>
      <protection locked="0"/>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0" borderId="86" xfId="57" applyFont="1" applyFill="1" applyBorder="1" applyAlignment="1" applyProtection="1">
      <alignment vertical="center" shrinkToFit="1"/>
      <protection/>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0" borderId="94" xfId="57" applyFont="1" applyBorder="1" applyAlignment="1" applyProtection="1">
      <alignment horizontal="right" vertical="center"/>
      <protection/>
    </xf>
    <xf numFmtId="6" fontId="0" fillId="6" borderId="79" xfId="57" applyFont="1" applyFill="1" applyBorder="1" applyAlignment="1" applyProtection="1">
      <alignment horizontal="right" vertical="center" shrinkToFit="1"/>
      <protection locked="0"/>
    </xf>
    <xf numFmtId="6" fontId="0" fillId="6" borderId="81"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95"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0" borderId="96" xfId="57" applyFont="1" applyBorder="1" applyAlignment="1" applyProtection="1">
      <alignment vertical="center" shrinkToFit="1"/>
      <protection/>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7" fillId="0" borderId="99"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0"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91"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3" fillId="0" borderId="73" xfId="57" applyFont="1" applyBorder="1" applyAlignment="1" applyProtection="1">
      <alignment vertical="center" shrinkToFit="1"/>
      <protection/>
    </xf>
    <xf numFmtId="0" fontId="7" fillId="0" borderId="104" xfId="0" applyFont="1" applyBorder="1" applyAlignment="1" applyProtection="1">
      <alignment horizontal="center" vertical="center" wrapText="1" shrinkToFit="1"/>
      <protection/>
    </xf>
    <xf numFmtId="0" fontId="7" fillId="0" borderId="105"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5" xfId="0" applyFont="1" applyBorder="1" applyAlignment="1" applyProtection="1">
      <alignment horizontal="center" vertical="center"/>
      <protection/>
    </xf>
    <xf numFmtId="0" fontId="7" fillId="6" borderId="106" xfId="0" applyFont="1" applyFill="1" applyBorder="1" applyAlignment="1" applyProtection="1">
      <alignment horizontal="center" vertical="center" shrinkToFit="1"/>
      <protection locked="0"/>
    </xf>
    <xf numFmtId="0" fontId="7" fillId="6" borderId="79"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wrapText="1"/>
      <protection locked="0"/>
    </xf>
    <xf numFmtId="0" fontId="7" fillId="0" borderId="89"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shrinkToFit="1"/>
      <protection locked="0"/>
    </xf>
    <xf numFmtId="6" fontId="7" fillId="6" borderId="89" xfId="57" applyFont="1" applyFill="1" applyBorder="1" applyAlignment="1" applyProtection="1">
      <alignment vertical="center" shrinkToFit="1"/>
      <protection locked="0"/>
    </xf>
    <xf numFmtId="183" fontId="7" fillId="6" borderId="89" xfId="0" applyNumberFormat="1" applyFont="1" applyFill="1" applyBorder="1" applyAlignment="1" applyProtection="1">
      <alignment vertical="center" shrinkToFit="1"/>
      <protection locked="0"/>
    </xf>
    <xf numFmtId="6" fontId="7" fillId="0" borderId="89"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wrapText="1"/>
      <protection locked="0"/>
    </xf>
    <xf numFmtId="0" fontId="7" fillId="0" borderId="87"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shrinkToFit="1"/>
      <protection locked="0"/>
    </xf>
    <xf numFmtId="6" fontId="7" fillId="6" borderId="87" xfId="57" applyFont="1" applyFill="1" applyBorder="1" applyAlignment="1" applyProtection="1">
      <alignment vertical="center" shrinkToFit="1"/>
      <protection locked="0"/>
    </xf>
    <xf numFmtId="183" fontId="7" fillId="6" borderId="87" xfId="0" applyNumberFormat="1" applyFont="1" applyFill="1" applyBorder="1" applyAlignment="1" applyProtection="1">
      <alignment vertical="center" shrinkToFit="1"/>
      <protection locked="0"/>
    </xf>
    <xf numFmtId="6" fontId="7" fillId="0" borderId="87"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1" xfId="0" applyFont="1" applyFill="1" applyBorder="1" applyAlignment="1" applyProtection="1">
      <alignment horizontal="left" vertical="center" wrapText="1"/>
      <protection locked="0"/>
    </xf>
    <xf numFmtId="0" fontId="7" fillId="0" borderId="91"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1" xfId="0" applyFont="1" applyFill="1" applyBorder="1" applyAlignment="1" applyProtection="1">
      <alignment horizontal="left" vertical="center" shrinkToFit="1"/>
      <protection locked="0"/>
    </xf>
    <xf numFmtId="6" fontId="7" fillId="6" borderId="91" xfId="57" applyFont="1" applyFill="1" applyBorder="1" applyAlignment="1" applyProtection="1">
      <alignment vertical="center" shrinkToFit="1"/>
      <protection locked="0"/>
    </xf>
    <xf numFmtId="183" fontId="7" fillId="6" borderId="91" xfId="0" applyNumberFormat="1" applyFont="1" applyFill="1" applyBorder="1" applyAlignment="1" applyProtection="1">
      <alignment vertical="center" shrinkToFit="1"/>
      <protection locked="0"/>
    </xf>
    <xf numFmtId="0" fontId="7" fillId="6" borderId="103"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2"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2" xfId="0" applyFont="1" applyFill="1" applyBorder="1" applyAlignment="1" applyProtection="1">
      <alignment horizontal="right" vertical="center" shrinkToFit="1"/>
      <protection/>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6" fontId="7" fillId="0" borderId="92" xfId="57" applyFont="1" applyBorder="1" applyAlignment="1" applyProtection="1">
      <alignment vertical="center" shrinkToFit="1"/>
      <protection/>
    </xf>
    <xf numFmtId="0" fontId="7" fillId="6" borderId="48"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64" xfId="0" applyFont="1" applyFill="1" applyBorder="1" applyAlignment="1" applyProtection="1">
      <alignment horizontal="left" vertical="center" shrinkToFit="1"/>
      <protection/>
    </xf>
    <xf numFmtId="0" fontId="7" fillId="0" borderId="50" xfId="0" applyFont="1" applyFill="1" applyBorder="1" applyAlignment="1" applyProtection="1">
      <alignment horizontal="left" vertical="center" shrinkToFit="1"/>
      <protection/>
    </xf>
    <xf numFmtId="0" fontId="7" fillId="0" borderId="123" xfId="0" applyFont="1" applyBorder="1" applyAlignment="1" applyProtection="1">
      <alignment vertical="center" shrinkToFit="1"/>
      <protection/>
    </xf>
    <xf numFmtId="0" fontId="7" fillId="0" borderId="124" xfId="0" applyFont="1" applyBorder="1" applyAlignment="1" applyProtection="1">
      <alignment horizontal="center" vertical="center"/>
      <protection/>
    </xf>
    <xf numFmtId="0" fontId="7" fillId="0" borderId="125"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26" xfId="57" applyFont="1" applyFill="1" applyBorder="1" applyAlignment="1" applyProtection="1">
      <alignment horizontal="right" vertical="center" shrinkToFit="1"/>
      <protection/>
    </xf>
    <xf numFmtId="0" fontId="7" fillId="6" borderId="127"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7"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0" borderId="87" xfId="0" applyFont="1" applyFill="1" applyBorder="1" applyAlignment="1" applyProtection="1">
      <alignment horizontal="left" vertical="center" shrinkToFit="1"/>
      <protection/>
    </xf>
    <xf numFmtId="0" fontId="7" fillId="0" borderId="91" xfId="0" applyFont="1" applyFill="1" applyBorder="1" applyAlignment="1" applyProtection="1">
      <alignment horizontal="left" vertical="center" shrinkToFit="1"/>
      <protection/>
    </xf>
    <xf numFmtId="183" fontId="7" fillId="0" borderId="91"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7" xfId="57" applyFont="1" applyFill="1" applyBorder="1" applyAlignment="1" applyProtection="1">
      <alignment horizontal="right" vertical="center" shrinkToFit="1"/>
      <protection locked="0"/>
    </xf>
    <xf numFmtId="183" fontId="7" fillId="6" borderId="87" xfId="0" applyNumberFormat="1" applyFont="1" applyFill="1" applyBorder="1" applyAlignment="1" applyProtection="1">
      <alignment horizontal="right" vertical="center" shrinkToFit="1"/>
      <protection locked="0"/>
    </xf>
    <xf numFmtId="6" fontId="7" fillId="0" borderId="87" xfId="57" applyFont="1" applyFill="1" applyBorder="1" applyAlignment="1" applyProtection="1">
      <alignment horizontal="right" vertical="center" shrinkToFit="1"/>
      <protection/>
    </xf>
    <xf numFmtId="183" fontId="7" fillId="0" borderId="87"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right" vertical="center" shrinkToFit="1"/>
      <protection/>
    </xf>
    <xf numFmtId="0" fontId="7" fillId="0" borderId="88" xfId="0" applyFont="1" applyFill="1" applyBorder="1" applyAlignment="1" applyProtection="1">
      <alignment horizontal="left" vertical="center" shrinkToFit="1"/>
      <protection/>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6" xfId="0" applyFont="1" applyFill="1" applyBorder="1" applyAlignment="1" applyProtection="1">
      <alignment vertical="center" shrinkToFit="1"/>
      <protection/>
    </xf>
    <xf numFmtId="0" fontId="7" fillId="0" borderId="79" xfId="0" applyFont="1" applyFill="1" applyBorder="1" applyAlignment="1" applyProtection="1">
      <alignment vertical="center" shrinkToFit="1"/>
      <protection/>
    </xf>
    <xf numFmtId="0" fontId="7" fillId="6" borderId="135" xfId="0" applyFont="1" applyFill="1" applyBorder="1" applyAlignment="1" applyProtection="1">
      <alignment horizontal="left" vertical="center" shrinkToFit="1"/>
      <protection locked="0"/>
    </xf>
    <xf numFmtId="6" fontId="7" fillId="6" borderId="91" xfId="57" applyFont="1" applyFill="1" applyBorder="1" applyAlignment="1" applyProtection="1">
      <alignment horizontal="right" vertical="center" shrinkToFit="1"/>
      <protection locked="0"/>
    </xf>
    <xf numFmtId="183" fontId="7" fillId="6" borderId="91" xfId="0" applyNumberFormat="1" applyFont="1" applyFill="1" applyBorder="1" applyAlignment="1" applyProtection="1">
      <alignment horizontal="right" vertical="center" shrinkToFit="1"/>
      <protection locked="0"/>
    </xf>
    <xf numFmtId="6" fontId="7" fillId="33" borderId="91" xfId="57" applyFont="1" applyFill="1" applyBorder="1" applyAlignment="1" applyProtection="1">
      <alignment horizontal="right" vertical="center" shrinkToFit="1"/>
      <protection/>
    </xf>
    <xf numFmtId="0" fontId="7" fillId="0" borderId="103"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2" xfId="0" applyFont="1" applyFill="1" applyBorder="1" applyAlignment="1" applyProtection="1">
      <alignment horizontal="left" vertical="center" shrinkToFit="1"/>
      <protection/>
    </xf>
    <xf numFmtId="0" fontId="7" fillId="0" borderId="64" xfId="0" applyFont="1" applyBorder="1" applyAlignment="1" applyProtection="1">
      <alignment horizontal="left" vertical="center" shrinkToFit="1"/>
      <protection/>
    </xf>
    <xf numFmtId="6" fontId="7" fillId="0" borderId="73" xfId="57" applyFont="1" applyBorder="1" applyAlignment="1" applyProtection="1">
      <alignment horizontal="right" vertical="center" shrinkToFit="1"/>
      <protection/>
    </xf>
    <xf numFmtId="6" fontId="7" fillId="0" borderId="136"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6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0" fontId="7" fillId="0" borderId="123" xfId="0" applyFont="1" applyBorder="1" applyAlignment="1" applyProtection="1">
      <alignment horizontal="center"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69" xfId="57" applyFont="1" applyBorder="1" applyAlignment="1" applyProtection="1">
      <alignment vertical="center" shrinkToFit="1"/>
      <protection/>
    </xf>
    <xf numFmtId="6" fontId="7" fillId="0" borderId="73" xfId="57" applyFont="1" applyBorder="1" applyAlignment="1" applyProtection="1">
      <alignment vertical="center" shrinkToFit="1"/>
      <protection/>
    </xf>
    <xf numFmtId="6" fontId="7" fillId="0" borderId="140" xfId="57" applyFont="1" applyBorder="1" applyAlignment="1" applyProtection="1">
      <alignment vertical="center" shrinkToFit="1"/>
      <protection/>
    </xf>
    <xf numFmtId="0" fontId="7" fillId="6" borderId="125" xfId="0" applyFont="1" applyFill="1" applyBorder="1" applyAlignment="1" applyProtection="1">
      <alignment horizontal="center" vertical="center" shrinkToFit="1"/>
      <protection locked="0"/>
    </xf>
    <xf numFmtId="0" fontId="7" fillId="6" borderId="82" xfId="0" applyFont="1" applyFill="1" applyBorder="1" applyAlignment="1" applyProtection="1">
      <alignment horizontal="left" vertical="center" shrinkToFit="1"/>
      <protection locked="0"/>
    </xf>
    <xf numFmtId="0" fontId="7" fillId="0" borderId="125" xfId="0" applyFont="1" applyBorder="1" applyAlignment="1" applyProtection="1">
      <alignment vertical="center" shrinkToFit="1"/>
      <protection/>
    </xf>
    <xf numFmtId="0" fontId="7" fillId="0" borderId="82" xfId="0" applyFont="1" applyBorder="1" applyAlignment="1" applyProtection="1">
      <alignment vertical="center" shrinkToFit="1"/>
      <protection/>
    </xf>
    <xf numFmtId="0" fontId="7" fillId="0" borderId="89" xfId="0" applyFont="1" applyBorder="1" applyAlignment="1" applyProtection="1">
      <alignment vertical="center" wrapText="1"/>
      <protection/>
    </xf>
    <xf numFmtId="6" fontId="7" fillId="0" borderId="126" xfId="57" applyFont="1" applyBorder="1" applyAlignment="1" applyProtection="1">
      <alignment horizontal="right" vertical="center" shrinkToFit="1"/>
      <protection/>
    </xf>
    <xf numFmtId="177" fontId="7" fillId="0" borderId="127" xfId="0" applyNumberFormat="1" applyFont="1" applyFill="1" applyBorder="1" applyAlignment="1" applyProtection="1">
      <alignment horizontal="left" vertical="center" shrinkToFit="1"/>
      <protection/>
    </xf>
    <xf numFmtId="6" fontId="7" fillId="33" borderId="89" xfId="57" applyFont="1" applyFill="1" applyBorder="1" applyAlignment="1" applyProtection="1">
      <alignment horizontal="right" vertical="center" shrinkToFit="1"/>
      <protection/>
    </xf>
    <xf numFmtId="177" fontId="7" fillId="0" borderId="89"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6" xfId="0" applyFont="1" applyBorder="1" applyAlignment="1" applyProtection="1">
      <alignment vertical="center" shrinkToFit="1"/>
      <protection/>
    </xf>
    <xf numFmtId="0" fontId="7" fillId="0" borderId="79" xfId="0" applyFont="1" applyBorder="1" applyAlignment="1" applyProtection="1">
      <alignment vertical="center" shrinkToFit="1"/>
      <protection/>
    </xf>
    <xf numFmtId="0" fontId="7" fillId="0" borderId="91"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1" xfId="0" applyNumberFormat="1" applyFont="1" applyFill="1" applyBorder="1" applyAlignment="1" applyProtection="1">
      <alignment horizontal="left" vertical="center" shrinkToFit="1"/>
      <protection/>
    </xf>
    <xf numFmtId="177" fontId="7" fillId="0" borderId="91"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87" xfId="0" applyFont="1" applyBorder="1" applyAlignment="1" applyProtection="1">
      <alignment vertical="center" wrapText="1"/>
      <protection/>
    </xf>
    <xf numFmtId="177" fontId="7" fillId="0" borderId="89" xfId="0" applyNumberFormat="1" applyFont="1" applyFill="1" applyBorder="1" applyAlignment="1" applyProtection="1">
      <alignment horizontal="left" vertical="center" shrinkToFit="1"/>
      <protection/>
    </xf>
    <xf numFmtId="0" fontId="7" fillId="0" borderId="91" xfId="0" applyFont="1" applyFill="1" applyBorder="1" applyAlignment="1" applyProtection="1">
      <alignment horizontal="center" vertical="center" shrinkToFit="1"/>
      <protection/>
    </xf>
    <xf numFmtId="6" fontId="7" fillId="0" borderId="91" xfId="57" applyFont="1" applyBorder="1" applyAlignment="1" applyProtection="1">
      <alignment horizontal="right" vertical="center" shrinkToFit="1"/>
      <protection/>
    </xf>
    <xf numFmtId="6" fontId="7" fillId="0" borderId="87" xfId="57" applyFont="1" applyBorder="1" applyAlignment="1" applyProtection="1">
      <alignment horizontal="right" vertical="center" shrinkToFit="1"/>
      <protection/>
    </xf>
    <xf numFmtId="0" fontId="7" fillId="0" borderId="143" xfId="0" applyFont="1" applyBorder="1" applyAlignment="1" applyProtection="1">
      <alignment horizontal="center" vertical="center" shrinkToFit="1"/>
      <protection/>
    </xf>
    <xf numFmtId="0" fontId="7" fillId="0" borderId="93" xfId="0" applyFont="1" applyBorder="1" applyAlignment="1" applyProtection="1">
      <alignment horizontal="center" vertical="center" shrinkToFit="1"/>
      <protection/>
    </xf>
    <xf numFmtId="0" fontId="7" fillId="0" borderId="144"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5" xfId="0" applyFont="1" applyBorder="1" applyAlignment="1" applyProtection="1">
      <alignment horizontal="center" vertical="center" shrinkToFit="1"/>
      <protection/>
    </xf>
    <xf numFmtId="0" fontId="7" fillId="6" borderId="82" xfId="0" applyFont="1" applyFill="1" applyBorder="1" applyAlignment="1" applyProtection="1">
      <alignment vertical="center" shrinkToFit="1"/>
      <protection locked="0"/>
    </xf>
    <xf numFmtId="0" fontId="7" fillId="6" borderId="89" xfId="0" applyFont="1" applyFill="1" applyBorder="1" applyAlignment="1" applyProtection="1">
      <alignment vertical="center" wrapText="1"/>
      <protection locked="0"/>
    </xf>
    <xf numFmtId="56" fontId="7" fillId="6" borderId="80" xfId="0" applyNumberFormat="1" applyFont="1" applyFill="1" applyBorder="1" applyAlignment="1" applyProtection="1">
      <alignment vertical="center" shrinkToFit="1"/>
      <protection locked="0"/>
    </xf>
    <xf numFmtId="0" fontId="7" fillId="6" borderId="87" xfId="0" applyFont="1" applyFill="1" applyBorder="1" applyAlignment="1" applyProtection="1">
      <alignment vertical="center" wrapText="1"/>
      <protection locked="0"/>
    </xf>
    <xf numFmtId="0" fontId="7" fillId="6" borderId="80" xfId="0" applyFont="1" applyFill="1" applyBorder="1" applyAlignment="1" applyProtection="1">
      <alignment vertical="center" shrinkToFit="1"/>
      <protection locked="0"/>
    </xf>
    <xf numFmtId="0" fontId="7" fillId="6" borderId="91" xfId="0" applyFont="1" applyFill="1" applyBorder="1" applyAlignment="1" applyProtection="1">
      <alignment vertical="center" wrapText="1"/>
      <protection locked="0"/>
    </xf>
    <xf numFmtId="0" fontId="7" fillId="6" borderId="146" xfId="0" applyFont="1" applyFill="1" applyBorder="1" applyAlignment="1" applyProtection="1">
      <alignment horizontal="center" vertical="center" shrinkToFit="1"/>
      <protection locked="0"/>
    </xf>
    <xf numFmtId="0" fontId="7" fillId="6" borderId="84"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6" fontId="7" fillId="0" borderId="147" xfId="57" applyFont="1" applyBorder="1" applyAlignment="1" applyProtection="1">
      <alignment horizontal="right" vertical="center" shrinkToFit="1"/>
      <protection/>
    </xf>
    <xf numFmtId="0" fontId="7" fillId="0" borderId="123" xfId="0" applyFont="1" applyBorder="1" applyAlignment="1" applyProtection="1">
      <alignment horizontal="center" vertical="center"/>
      <protection/>
    </xf>
    <xf numFmtId="0" fontId="7" fillId="0" borderId="91" xfId="0" applyFont="1" applyBorder="1" applyAlignment="1" applyProtection="1">
      <alignment vertical="center" shrinkToFit="1"/>
      <protection/>
    </xf>
    <xf numFmtId="6" fontId="7" fillId="0" borderId="91" xfId="57" applyFont="1" applyBorder="1" applyAlignment="1" applyProtection="1">
      <alignment vertical="center" shrinkToFit="1"/>
      <protection/>
    </xf>
    <xf numFmtId="0" fontId="7" fillId="0" borderId="87" xfId="0" applyFont="1" applyBorder="1" applyAlignment="1" applyProtection="1">
      <alignment vertical="center" shrinkToFit="1"/>
      <protection/>
    </xf>
    <xf numFmtId="0" fontId="7" fillId="6" borderId="84"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Border="1" applyAlignment="1" applyProtection="1">
      <alignment vertical="center" shrinkToFit="1"/>
      <protection/>
    </xf>
    <xf numFmtId="0" fontId="7" fillId="6" borderId="100"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79" xfId="0" applyFont="1" applyFill="1" applyBorder="1" applyAlignment="1" applyProtection="1">
      <alignment horizontal="right" vertical="center" shrinkToFit="1"/>
      <protection locked="0"/>
    </xf>
    <xf numFmtId="0" fontId="7" fillId="0" borderId="91"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0" xfId="0" applyFont="1" applyFill="1" applyBorder="1" applyAlignment="1" applyProtection="1">
      <alignment horizontal="right" vertical="center" shrinkToFit="1"/>
      <protection locked="0"/>
    </xf>
    <xf numFmtId="0" fontId="7" fillId="6" borderId="84" xfId="0" applyFont="1" applyFill="1" applyBorder="1" applyAlignment="1" applyProtection="1">
      <alignment horizontal="right" vertical="center" shrinkToFit="1"/>
      <protection locked="0"/>
    </xf>
    <xf numFmtId="6" fontId="7" fillId="0" borderId="148" xfId="57" applyFont="1" applyFill="1" applyBorder="1" applyAlignment="1" applyProtection="1">
      <alignment horizontal="right" vertical="center" shrinkToFit="1"/>
      <protection/>
    </xf>
    <xf numFmtId="183" fontId="7" fillId="0" borderId="148" xfId="0" applyNumberFormat="1" applyFont="1" applyFill="1" applyBorder="1" applyAlignment="1" applyProtection="1">
      <alignment horizontal="right" vertical="center" shrinkToFit="1"/>
      <protection/>
    </xf>
    <xf numFmtId="0" fontId="7" fillId="0" borderId="148" xfId="0" applyNumberFormat="1" applyFont="1" applyFill="1" applyBorder="1" applyAlignment="1" applyProtection="1">
      <alignment horizontal="center" vertical="center" shrinkToFit="1"/>
      <protection/>
    </xf>
    <xf numFmtId="0" fontId="7" fillId="0" borderId="149"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8"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protection/>
    </xf>
    <xf numFmtId="0" fontId="10" fillId="0" borderId="95"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0" xfId="0" applyFont="1" applyBorder="1" applyAlignment="1" applyProtection="1">
      <alignment vertical="center" shrinkToFit="1"/>
      <protection/>
    </xf>
    <xf numFmtId="6" fontId="3" fillId="0" borderId="142" xfId="57" applyFont="1" applyBorder="1" applyAlignment="1" applyProtection="1">
      <alignment vertical="center" shrinkToFit="1"/>
      <protection/>
    </xf>
    <xf numFmtId="0" fontId="7" fillId="0" borderId="151" xfId="0" applyFont="1" applyFill="1" applyBorder="1" applyAlignment="1" applyProtection="1">
      <alignment horizontal="left" vertical="center" shrinkToFit="1"/>
      <protection/>
    </xf>
    <xf numFmtId="6" fontId="3" fillId="0" borderId="152" xfId="57" applyFont="1" applyBorder="1" applyAlignment="1" applyProtection="1">
      <alignment vertical="center" shrinkToFit="1"/>
      <protection/>
    </xf>
    <xf numFmtId="6" fontId="7" fillId="0" borderId="152"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5" xfId="0" applyFont="1" applyBorder="1" applyAlignment="1" applyProtection="1">
      <alignment horizontal="center" vertical="center" shrinkToFit="1"/>
      <protection/>
    </xf>
    <xf numFmtId="6" fontId="7" fillId="0" borderId="153"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4"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6" borderId="102" xfId="57" applyFont="1" applyFill="1" applyBorder="1" applyAlignment="1" applyProtection="1">
      <alignment horizontal="right" vertical="center" shrinkToFit="1"/>
      <protection locked="0"/>
    </xf>
    <xf numFmtId="6" fontId="7" fillId="6" borderId="103" xfId="57" applyFont="1" applyFill="1" applyBorder="1" applyAlignment="1" applyProtection="1">
      <alignment horizontal="right" vertical="center" shrinkToFit="1"/>
      <protection locked="0"/>
    </xf>
    <xf numFmtId="6" fontId="7" fillId="0" borderId="49" xfId="57" applyFont="1" applyFill="1" applyBorder="1" applyAlignment="1" applyProtection="1">
      <alignment horizontal="right" vertical="center" shrinkToFit="1"/>
      <protection/>
    </xf>
    <xf numFmtId="0" fontId="4" fillId="0" borderId="160"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1" xfId="57" applyFont="1" applyFill="1" applyBorder="1" applyAlignment="1" applyProtection="1">
      <alignment horizontal="right" vertical="center"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5" xfId="57" applyFont="1" applyBorder="1" applyAlignment="1" applyProtection="1">
      <alignment horizontal="right" vertical="center" shrinkToFit="1"/>
      <protection/>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54"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92" xfId="57" applyFont="1" applyBorder="1" applyAlignment="1" applyProtection="1">
      <alignment horizontal="right" vertical="center" shrinkToFit="1"/>
      <protection/>
    </xf>
    <xf numFmtId="6" fontId="7" fillId="0" borderId="101"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2"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99" xfId="0" applyFont="1" applyBorder="1" applyAlignment="1" applyProtection="1">
      <alignment vertical="center" shrinkToFit="1"/>
      <protection/>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0" fontId="7" fillId="6" borderId="100"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4"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3"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8" xfId="0" applyFont="1" applyFill="1" applyBorder="1" applyAlignment="1" applyProtection="1">
      <alignment horizontal="left" vertical="center" wrapText="1"/>
      <protection locked="0"/>
    </xf>
    <xf numFmtId="0" fontId="7" fillId="0" borderId="89" xfId="0" applyFont="1" applyFill="1" applyBorder="1" applyAlignment="1" applyProtection="1">
      <alignment vertical="center" wrapText="1"/>
      <protection/>
    </xf>
    <xf numFmtId="0" fontId="7" fillId="0" borderId="87"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91"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0" fontId="0" fillId="6" borderId="38" xfId="0" applyFill="1" applyBorder="1" applyAlignment="1" applyProtection="1">
      <alignment horizontal="center" vertical="center" shrinkToFit="1"/>
      <protection locked="0"/>
    </xf>
    <xf numFmtId="0" fontId="0" fillId="6" borderId="63"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2"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70" xfId="0" applyFont="1" applyFill="1" applyBorder="1" applyAlignment="1" applyProtection="1">
      <alignment horizontal="left" vertical="center" wrapText="1"/>
      <protection locked="0"/>
    </xf>
    <xf numFmtId="0" fontId="7" fillId="6" borderId="172"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7" xfId="0" applyFont="1" applyFill="1" applyBorder="1" applyAlignment="1" applyProtection="1">
      <alignment horizontal="center" vertical="center"/>
      <protection/>
    </xf>
    <xf numFmtId="6" fontId="3" fillId="0" borderId="49"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74"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58" fontId="3" fillId="6" borderId="158" xfId="0" applyNumberFormat="1" applyFont="1" applyFill="1" applyBorder="1" applyAlignment="1" applyProtection="1">
      <alignment horizontal="center" vertical="center"/>
      <protection locked="0"/>
    </xf>
    <xf numFmtId="0" fontId="3" fillId="6" borderId="158"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8" xfId="0" applyFont="1" applyBorder="1" applyAlignment="1" applyProtection="1">
      <alignment horizontal="center" vertical="center"/>
      <protection/>
    </xf>
    <xf numFmtId="0" fontId="7" fillId="6" borderId="179"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7" fillId="6" borderId="70"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0" borderId="182" xfId="0" applyFont="1" applyBorder="1" applyAlignment="1" applyProtection="1">
      <alignment horizontal="left" vertical="center" shrinkToFit="1"/>
      <protection/>
    </xf>
    <xf numFmtId="0" fontId="7" fillId="0" borderId="138" xfId="0" applyFont="1" applyBorder="1" applyAlignment="1" applyProtection="1">
      <alignment horizontal="left"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69"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50" xfId="57" applyFont="1" applyBorder="1" applyAlignment="1" applyProtection="1">
      <alignment horizontal="right" vertical="center" shrinkToFit="1"/>
      <protection/>
    </xf>
    <xf numFmtId="6" fontId="7" fillId="0" borderId="72"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0" fontId="7" fillId="0" borderId="187" xfId="0" applyFont="1" applyBorder="1" applyAlignment="1" applyProtection="1">
      <alignment horizontal="left" vertical="center" shrinkToFit="1"/>
      <protection/>
    </xf>
    <xf numFmtId="0" fontId="7" fillId="0" borderId="188" xfId="0" applyFont="1" applyBorder="1" applyAlignment="1" applyProtection="1">
      <alignment horizontal="left" vertical="center" shrinkToFit="1"/>
      <protection/>
    </xf>
    <xf numFmtId="0" fontId="7" fillId="0" borderId="183" xfId="0" applyFont="1" applyBorder="1" applyAlignment="1" applyProtection="1">
      <alignment horizontal="left" vertical="center"/>
      <protection/>
    </xf>
    <xf numFmtId="0" fontId="7" fillId="0" borderId="189"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6" xfId="0" applyFont="1" applyBorder="1" applyAlignment="1" applyProtection="1">
      <alignment horizontal="center" vertical="center" shrinkToFit="1"/>
      <protection/>
    </xf>
    <xf numFmtId="0" fontId="7" fillId="0" borderId="190" xfId="0" applyFont="1" applyBorder="1" applyAlignment="1" applyProtection="1">
      <alignment horizontal="center" vertical="center" shrinkToFit="1"/>
      <protection/>
    </xf>
    <xf numFmtId="0" fontId="7" fillId="0" borderId="105"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0" fillId="0" borderId="177"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178" xfId="0" applyFont="1" applyBorder="1" applyAlignment="1" applyProtection="1">
      <alignment horizontal="center" vertical="center"/>
      <protection/>
    </xf>
    <xf numFmtId="6" fontId="7" fillId="0" borderId="136"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195"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7" fillId="0" borderId="193"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quotePrefix="1">
      <alignment horizontal="lef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19" fillId="0" borderId="62"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7" xfId="0" applyFont="1" applyFill="1" applyBorder="1" applyAlignment="1" applyProtection="1">
      <alignment horizontal="center" vertical="center"/>
      <protection/>
    </xf>
    <xf numFmtId="6" fontId="19" fillId="6" borderId="49"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69" xfId="57" applyFont="1" applyBorder="1" applyAlignment="1" applyProtection="1">
      <alignment horizontal="right" vertical="center" shrinkToFit="1"/>
      <protection/>
    </xf>
    <xf numFmtId="6" fontId="3" fillId="0" borderId="72" xfId="57" applyFont="1" applyBorder="1" applyAlignment="1" applyProtection="1">
      <alignment horizontal="right" vertical="center" shrinkToFit="1"/>
      <protection/>
    </xf>
    <xf numFmtId="6" fontId="3" fillId="0" borderId="139" xfId="57" applyFont="1" applyBorder="1" applyAlignment="1" applyProtection="1">
      <alignment horizontal="right" vertical="center" shrinkToFit="1"/>
      <protection/>
    </xf>
    <xf numFmtId="6" fontId="3" fillId="0" borderId="198" xfId="57" applyFont="1" applyBorder="1" applyAlignment="1" applyProtection="1">
      <alignment horizontal="right" vertical="center" shrinkToFit="1"/>
      <protection/>
    </xf>
    <xf numFmtId="6" fontId="3" fillId="0" borderId="142"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6" fontId="3" fillId="0" borderId="136"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19" fillId="0" borderId="49"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201"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58" fontId="6" fillId="0" borderId="0" xfId="0" applyNumberFormat="1" applyFont="1" applyAlignment="1" applyProtection="1" quotePrefix="1">
      <alignment horizontal="right" vertical="center"/>
      <protection locked="0"/>
    </xf>
    <xf numFmtId="6" fontId="7" fillId="0" borderId="138"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7" fillId="0" borderId="66" xfId="0" applyFont="1" applyBorder="1" applyAlignment="1" applyProtection="1">
      <alignment horizontal="center" vertical="center" wrapText="1" shrinkToFit="1"/>
      <protection/>
    </xf>
    <xf numFmtId="0" fontId="7" fillId="0" borderId="190" xfId="0" applyFont="1" applyBorder="1" applyAlignment="1" applyProtection="1">
      <alignment horizontal="center" vertical="center" wrapText="1" shrinkToFit="1"/>
      <protection/>
    </xf>
    <xf numFmtId="0" fontId="7" fillId="0" borderId="202" xfId="0" applyFont="1" applyBorder="1" applyAlignment="1" applyProtection="1">
      <alignment horizontal="center" vertical="center" shrinkToFit="1"/>
      <protection/>
    </xf>
    <xf numFmtId="0" fontId="7" fillId="0" borderId="20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wrapText="1"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179" fontId="7" fillId="0" borderId="62"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9"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1"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0" fontId="0" fillId="0" borderId="62"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0"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7"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6" xfId="0" applyFont="1" applyBorder="1" applyAlignment="1" applyProtection="1">
      <alignment horizontal="center" vertical="center" wrapText="1" shrinkToFit="1"/>
      <protection/>
    </xf>
    <xf numFmtId="0" fontId="15" fillId="0" borderId="196" xfId="0" applyFont="1" applyBorder="1" applyAlignment="1" applyProtection="1">
      <alignment horizontal="center" vertical="center" wrapText="1" shrinkToFit="1"/>
      <protection/>
    </xf>
    <xf numFmtId="0" fontId="6" fillId="0" borderId="0" xfId="0" applyFont="1" applyAlignment="1" applyProtection="1" quotePrefix="1">
      <alignment horizontal="right" vertical="center"/>
      <protection locked="0"/>
    </xf>
    <xf numFmtId="0" fontId="7" fillId="6" borderId="213"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104775</xdr:colOff>
      <xdr:row>13</xdr:row>
      <xdr:rowOff>0</xdr:rowOff>
    </xdr:from>
    <xdr:to>
      <xdr:col>1</xdr:col>
      <xdr:colOff>657225</xdr:colOff>
      <xdr:row>13</xdr:row>
      <xdr:rowOff>0</xdr:rowOff>
    </xdr:to>
    <xdr:grpSp>
      <xdr:nvGrpSpPr>
        <xdr:cNvPr id="6" name="グループ化 1"/>
        <xdr:cNvGrpSpPr>
          <a:grpSpLocks/>
        </xdr:cNvGrpSpPr>
      </xdr:nvGrpSpPr>
      <xdr:grpSpPr>
        <a:xfrm>
          <a:off x="104775" y="3581400"/>
          <a:ext cx="1314450"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8375"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428625</xdr:colOff>
      <xdr:row>17</xdr:row>
      <xdr:rowOff>9525</xdr:rowOff>
    </xdr:to>
    <xdr:sp>
      <xdr:nvSpPr>
        <xdr:cNvPr id="6" name="角丸四角形 12"/>
        <xdr:cNvSpPr>
          <a:spLocks/>
        </xdr:cNvSpPr>
      </xdr:nvSpPr>
      <xdr:spPr>
        <a:xfrm>
          <a:off x="8696325" y="5133975"/>
          <a:ext cx="2714625"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DD0806"/>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104775</xdr:colOff>
      <xdr:row>13</xdr:row>
      <xdr:rowOff>0</xdr:rowOff>
    </xdr:from>
    <xdr:to>
      <xdr:col>1</xdr:col>
      <xdr:colOff>657225</xdr:colOff>
      <xdr:row>13</xdr:row>
      <xdr:rowOff>0</xdr:rowOff>
    </xdr:to>
    <xdr:grpSp>
      <xdr:nvGrpSpPr>
        <xdr:cNvPr id="6" name="グループ化 1"/>
        <xdr:cNvGrpSpPr>
          <a:grpSpLocks/>
        </xdr:cNvGrpSpPr>
      </xdr:nvGrpSpPr>
      <xdr:grpSpPr>
        <a:xfrm>
          <a:off x="104775" y="3581400"/>
          <a:ext cx="1314450"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78375"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zoomScaleSheetLayoutView="100" zoomScalePageLayoutView="0" workbookViewId="0" topLeftCell="A1">
      <selection activeCell="A10" sqref="A10:K11"/>
    </sheetView>
  </sheetViews>
  <sheetFormatPr defaultColWidth="13.00390625" defaultRowHeight="45.75" customHeight="1"/>
  <cols>
    <col min="1" max="1" width="10.00390625" style="7" customWidth="1"/>
    <col min="2" max="2" width="10.00390625" style="9" customWidth="1"/>
    <col min="3" max="10" width="10.00390625" style="7" customWidth="1"/>
    <col min="11" max="11" width="11.125" style="7" customWidth="1"/>
    <col min="12" max="16384" width="13.00390625" style="7" customWidth="1"/>
  </cols>
  <sheetData>
    <row r="1" spans="1:11" s="1" customFormat="1" ht="18" customHeight="1">
      <c r="A1" s="1" t="s">
        <v>221</v>
      </c>
      <c r="B1" s="145"/>
      <c r="H1" s="503" t="s">
        <v>279</v>
      </c>
      <c r="I1" s="503"/>
      <c r="J1" s="503"/>
      <c r="K1" s="503"/>
    </row>
    <row r="2" spans="2:11" s="1" customFormat="1" ht="18" customHeight="1">
      <c r="B2" s="145"/>
      <c r="H2" s="503" t="s">
        <v>280</v>
      </c>
      <c r="I2" s="503"/>
      <c r="J2" s="503"/>
      <c r="K2" s="503"/>
    </row>
    <row r="3" spans="2:11" s="1" customFormat="1" ht="18" customHeight="1">
      <c r="B3" s="145"/>
      <c r="K3" s="2"/>
    </row>
    <row r="4" spans="2:11" s="1" customFormat="1" ht="18" customHeight="1">
      <c r="B4" s="145"/>
      <c r="H4" s="504" t="s">
        <v>333</v>
      </c>
      <c r="I4" s="504"/>
      <c r="J4" s="504"/>
      <c r="K4" s="504"/>
    </row>
    <row r="5" spans="2:11" s="1" customFormat="1" ht="18" customHeight="1">
      <c r="B5" s="145"/>
      <c r="H5" s="505">
        <v>43190</v>
      </c>
      <c r="I5" s="504"/>
      <c r="J5" s="504"/>
      <c r="K5" s="504"/>
    </row>
    <row r="6" spans="1:11" s="1" customFormat="1" ht="18" customHeight="1">
      <c r="A6" s="3" t="s">
        <v>2</v>
      </c>
      <c r="B6" s="145"/>
      <c r="H6" s="4"/>
      <c r="K6" s="11"/>
    </row>
    <row r="7" spans="1:11" s="1" customFormat="1" ht="18" customHeight="1">
      <c r="A7" s="4"/>
      <c r="B7" s="145"/>
      <c r="H7" s="504" t="s">
        <v>278</v>
      </c>
      <c r="I7" s="504"/>
      <c r="J7" s="504"/>
      <c r="K7" s="504"/>
    </row>
    <row r="8" spans="1:11" s="1" customFormat="1" ht="18" customHeight="1">
      <c r="A8" s="4"/>
      <c r="B8" s="145"/>
      <c r="H8" s="504" t="s">
        <v>325</v>
      </c>
      <c r="I8" s="504"/>
      <c r="J8" s="504"/>
      <c r="K8" s="504"/>
    </row>
    <row r="9" spans="1:11" s="1" customFormat="1" ht="42" customHeight="1">
      <c r="A9" s="4"/>
      <c r="B9" s="145"/>
      <c r="H9" s="2"/>
      <c r="K9" s="46"/>
    </row>
    <row r="10" spans="1:11" s="5" customFormat="1" ht="24" customHeight="1">
      <c r="A10" s="492" t="s">
        <v>262</v>
      </c>
      <c r="B10" s="492"/>
      <c r="C10" s="492"/>
      <c r="D10" s="492"/>
      <c r="E10" s="492"/>
      <c r="F10" s="492"/>
      <c r="G10" s="492"/>
      <c r="H10" s="492"/>
      <c r="I10" s="492"/>
      <c r="J10" s="492"/>
      <c r="K10" s="492"/>
    </row>
    <row r="11" spans="1:11" s="5" customFormat="1" ht="24" customHeight="1">
      <c r="A11" s="493"/>
      <c r="B11" s="493"/>
      <c r="C11" s="493"/>
      <c r="D11" s="493"/>
      <c r="E11" s="493"/>
      <c r="F11" s="493"/>
      <c r="G11" s="493"/>
      <c r="H11" s="493"/>
      <c r="I11" s="493"/>
      <c r="J11" s="493"/>
      <c r="K11" s="493"/>
    </row>
    <row r="12" spans="1:11" s="5" customFormat="1" ht="24" customHeight="1">
      <c r="A12" s="14" t="s">
        <v>334</v>
      </c>
      <c r="B12" s="146"/>
      <c r="C12" s="14"/>
      <c r="D12" s="14"/>
      <c r="E12" s="14"/>
      <c r="F12" s="14"/>
      <c r="G12" s="14"/>
      <c r="H12" s="6"/>
      <c r="I12" s="6"/>
      <c r="J12" s="6"/>
      <c r="K12" s="6"/>
    </row>
    <row r="13" spans="1:11" s="5" customFormat="1" ht="24" customHeight="1" thickBot="1">
      <c r="A13" s="57"/>
      <c r="B13" s="147"/>
      <c r="C13" s="58"/>
      <c r="D13" s="58"/>
      <c r="E13" s="58"/>
      <c r="F13" s="58"/>
      <c r="G13" s="58"/>
      <c r="H13" s="58"/>
      <c r="I13" s="58"/>
      <c r="J13" s="58"/>
      <c r="K13" s="58"/>
    </row>
    <row r="14" spans="1:11" s="5" customFormat="1" ht="45" customHeight="1" thickBot="1">
      <c r="A14" s="494" t="s">
        <v>222</v>
      </c>
      <c r="B14" s="495"/>
      <c r="C14" s="496"/>
      <c r="D14" s="497">
        <f>'1-1'!D14:F14</f>
        <v>1190000</v>
      </c>
      <c r="E14" s="498"/>
      <c r="F14" s="499"/>
      <c r="G14" s="506" t="s">
        <v>1</v>
      </c>
      <c r="H14" s="507"/>
      <c r="I14" s="508">
        <v>43190</v>
      </c>
      <c r="J14" s="509"/>
      <c r="K14" s="510"/>
    </row>
    <row r="15" spans="1:11" s="5" customFormat="1" ht="39" customHeight="1" thickBot="1">
      <c r="A15" s="19"/>
      <c r="B15" s="18" t="s">
        <v>8</v>
      </c>
      <c r="C15" s="17" t="s">
        <v>9</v>
      </c>
      <c r="D15" s="16" t="s">
        <v>123</v>
      </c>
      <c r="E15" s="16" t="s">
        <v>122</v>
      </c>
      <c r="F15" s="17" t="s">
        <v>10</v>
      </c>
      <c r="G15" s="17" t="s">
        <v>11</v>
      </c>
      <c r="H15" s="448" t="s">
        <v>248</v>
      </c>
      <c r="I15" s="16" t="s">
        <v>12</v>
      </c>
      <c r="J15" s="447" t="s">
        <v>252</v>
      </c>
      <c r="K15" s="23" t="s">
        <v>15</v>
      </c>
    </row>
    <row r="16" spans="1:11" s="5" customFormat="1" ht="58.5" customHeight="1" thickBot="1" thickTop="1">
      <c r="A16" s="22" t="s">
        <v>119</v>
      </c>
      <c r="B16" s="218">
        <f>'3-2'!K24</f>
        <v>0</v>
      </c>
      <c r="C16" s="219">
        <f>'3-2'!K25</f>
        <v>562518</v>
      </c>
      <c r="D16" s="219">
        <f>'3-2'!K26</f>
        <v>243367</v>
      </c>
      <c r="E16" s="219">
        <f>'3-2'!K27</f>
        <v>0</v>
      </c>
      <c r="F16" s="219">
        <f>'3-2'!K28</f>
        <v>34560</v>
      </c>
      <c r="G16" s="219">
        <f>'3-2'!K29</f>
        <v>101918</v>
      </c>
      <c r="H16" s="219">
        <f>'3-2'!K30</f>
        <v>120200</v>
      </c>
      <c r="I16" s="219">
        <f>'3-2'!K31</f>
        <v>0</v>
      </c>
      <c r="J16" s="220">
        <f>'3-2'!K32</f>
        <v>99260</v>
      </c>
      <c r="K16" s="221">
        <f>SUM(B16:J16)</f>
        <v>1161823</v>
      </c>
    </row>
    <row r="17" spans="6:7" ht="24" customHeight="1" thickBot="1">
      <c r="F17" s="12"/>
      <c r="G17" s="12"/>
    </row>
    <row r="18" spans="1:11" ht="24" customHeight="1" thickBot="1">
      <c r="A18" s="143" t="s">
        <v>140</v>
      </c>
      <c r="B18" s="511" t="s">
        <v>141</v>
      </c>
      <c r="C18" s="512"/>
      <c r="D18" s="511" t="s">
        <v>223</v>
      </c>
      <c r="E18" s="513"/>
      <c r="F18" s="512" t="s">
        <v>218</v>
      </c>
      <c r="G18" s="512"/>
      <c r="H18" s="512"/>
      <c r="I18" s="512"/>
      <c r="J18" s="513"/>
      <c r="K18" s="144" t="s">
        <v>139</v>
      </c>
    </row>
    <row r="19" spans="1:11" ht="48" customHeight="1">
      <c r="A19" s="148">
        <v>1</v>
      </c>
      <c r="B19" s="514" t="s">
        <v>284</v>
      </c>
      <c r="C19" s="515"/>
      <c r="D19" s="517" t="s">
        <v>274</v>
      </c>
      <c r="E19" s="518"/>
      <c r="F19" s="519" t="s">
        <v>329</v>
      </c>
      <c r="G19" s="519"/>
      <c r="H19" s="519"/>
      <c r="I19" s="519"/>
      <c r="J19" s="518"/>
      <c r="K19" s="473" t="s">
        <v>271</v>
      </c>
    </row>
    <row r="20" spans="1:11" ht="48" customHeight="1">
      <c r="A20" s="149">
        <v>2</v>
      </c>
      <c r="B20" s="490" t="s">
        <v>287</v>
      </c>
      <c r="C20" s="516"/>
      <c r="D20" s="487" t="s">
        <v>326</v>
      </c>
      <c r="E20" s="488"/>
      <c r="F20" s="489" t="s">
        <v>331</v>
      </c>
      <c r="G20" s="489"/>
      <c r="H20" s="489"/>
      <c r="I20" s="489"/>
      <c r="J20" s="488"/>
      <c r="K20" s="473" t="s">
        <v>271</v>
      </c>
    </row>
    <row r="21" spans="1:11" ht="48" customHeight="1">
      <c r="A21" s="149">
        <v>3</v>
      </c>
      <c r="B21" s="490" t="s">
        <v>286</v>
      </c>
      <c r="C21" s="516"/>
      <c r="D21" s="487" t="s">
        <v>281</v>
      </c>
      <c r="E21" s="488"/>
      <c r="F21" s="489" t="s">
        <v>332</v>
      </c>
      <c r="G21" s="489"/>
      <c r="H21" s="489"/>
      <c r="I21" s="489"/>
      <c r="J21" s="488"/>
      <c r="K21" s="473" t="s">
        <v>271</v>
      </c>
    </row>
    <row r="22" spans="1:11" ht="48" customHeight="1">
      <c r="A22" s="149">
        <v>4</v>
      </c>
      <c r="B22" s="490" t="s">
        <v>292</v>
      </c>
      <c r="C22" s="516"/>
      <c r="D22" s="487" t="s">
        <v>327</v>
      </c>
      <c r="E22" s="488"/>
      <c r="F22" s="489" t="s">
        <v>330</v>
      </c>
      <c r="G22" s="489"/>
      <c r="H22" s="489"/>
      <c r="I22" s="489"/>
      <c r="J22" s="488"/>
      <c r="K22" s="473" t="s">
        <v>271</v>
      </c>
    </row>
    <row r="23" spans="1:11" ht="48" customHeight="1">
      <c r="A23" s="149">
        <v>5</v>
      </c>
      <c r="B23" s="490" t="s">
        <v>328</v>
      </c>
      <c r="C23" s="516"/>
      <c r="D23" s="487" t="s">
        <v>304</v>
      </c>
      <c r="E23" s="488"/>
      <c r="F23" s="489" t="s">
        <v>308</v>
      </c>
      <c r="G23" s="489"/>
      <c r="H23" s="489"/>
      <c r="I23" s="489"/>
      <c r="J23" s="488"/>
      <c r="K23" s="473" t="s">
        <v>271</v>
      </c>
    </row>
    <row r="24" spans="1:11" ht="48" customHeight="1">
      <c r="A24" s="149"/>
      <c r="B24" s="490"/>
      <c r="C24" s="516"/>
      <c r="D24" s="487"/>
      <c r="E24" s="488"/>
      <c r="F24" s="489"/>
      <c r="G24" s="489"/>
      <c r="H24" s="489"/>
      <c r="I24" s="489"/>
      <c r="J24" s="488"/>
      <c r="K24" s="473"/>
    </row>
    <row r="25" spans="1:11" ht="48" customHeight="1">
      <c r="A25" s="149"/>
      <c r="B25" s="490"/>
      <c r="C25" s="491"/>
      <c r="D25" s="487"/>
      <c r="E25" s="488"/>
      <c r="F25" s="489"/>
      <c r="G25" s="489"/>
      <c r="H25" s="489"/>
      <c r="I25" s="489"/>
      <c r="J25" s="488"/>
      <c r="K25" s="473"/>
    </row>
    <row r="26" spans="1:11" ht="48" customHeight="1">
      <c r="A26" s="149"/>
      <c r="B26" s="490"/>
      <c r="C26" s="491"/>
      <c r="D26" s="487"/>
      <c r="E26" s="488"/>
      <c r="F26" s="489"/>
      <c r="G26" s="489"/>
      <c r="H26" s="489"/>
      <c r="I26" s="489"/>
      <c r="J26" s="488"/>
      <c r="K26" s="473"/>
    </row>
    <row r="27" spans="1:11" ht="48" customHeight="1">
      <c r="A27" s="149"/>
      <c r="B27" s="490"/>
      <c r="C27" s="516"/>
      <c r="D27" s="487"/>
      <c r="E27" s="488"/>
      <c r="F27" s="489"/>
      <c r="G27" s="489"/>
      <c r="H27" s="489"/>
      <c r="I27" s="489"/>
      <c r="J27" s="488"/>
      <c r="K27" s="473"/>
    </row>
    <row r="28" spans="1:11" ht="48" customHeight="1">
      <c r="A28" s="149"/>
      <c r="B28" s="490"/>
      <c r="C28" s="516"/>
      <c r="D28" s="487"/>
      <c r="E28" s="488"/>
      <c r="F28" s="489"/>
      <c r="G28" s="489"/>
      <c r="H28" s="489"/>
      <c r="I28" s="489"/>
      <c r="J28" s="488"/>
      <c r="K28" s="473"/>
    </row>
    <row r="29" spans="1:11" ht="48" customHeight="1">
      <c r="A29" s="149"/>
      <c r="B29" s="490"/>
      <c r="C29" s="516"/>
      <c r="D29" s="487"/>
      <c r="E29" s="488"/>
      <c r="F29" s="489"/>
      <c r="G29" s="489"/>
      <c r="H29" s="489"/>
      <c r="I29" s="489"/>
      <c r="J29" s="488"/>
      <c r="K29" s="473"/>
    </row>
    <row r="30" spans="1:11" ht="48" customHeight="1">
      <c r="A30" s="156"/>
      <c r="B30" s="490"/>
      <c r="C30" s="491"/>
      <c r="D30" s="487"/>
      <c r="E30" s="488"/>
      <c r="F30" s="489"/>
      <c r="G30" s="489"/>
      <c r="H30" s="489"/>
      <c r="I30" s="489"/>
      <c r="J30" s="488"/>
      <c r="K30" s="473"/>
    </row>
    <row r="31" spans="1:11" ht="48" customHeight="1">
      <c r="A31" s="156"/>
      <c r="B31" s="490"/>
      <c r="C31" s="491"/>
      <c r="D31" s="487"/>
      <c r="E31" s="488"/>
      <c r="F31" s="489"/>
      <c r="G31" s="489"/>
      <c r="H31" s="489"/>
      <c r="I31" s="489"/>
      <c r="J31" s="488"/>
      <c r="K31" s="473"/>
    </row>
    <row r="32" spans="1:11" ht="48" customHeight="1">
      <c r="A32" s="156"/>
      <c r="B32" s="490"/>
      <c r="C32" s="491"/>
      <c r="D32" s="487"/>
      <c r="E32" s="488"/>
      <c r="F32" s="489"/>
      <c r="G32" s="489"/>
      <c r="H32" s="489"/>
      <c r="I32" s="489"/>
      <c r="J32" s="488"/>
      <c r="K32" s="473"/>
    </row>
    <row r="33" spans="1:11" ht="48" customHeight="1">
      <c r="A33" s="156"/>
      <c r="B33" s="490"/>
      <c r="C33" s="491"/>
      <c r="D33" s="487"/>
      <c r="E33" s="488"/>
      <c r="F33" s="489"/>
      <c r="G33" s="489"/>
      <c r="H33" s="489"/>
      <c r="I33" s="489"/>
      <c r="J33" s="488"/>
      <c r="K33" s="473"/>
    </row>
    <row r="34" spans="1:11" ht="48" customHeight="1">
      <c r="A34" s="156"/>
      <c r="B34" s="490"/>
      <c r="C34" s="491"/>
      <c r="D34" s="487"/>
      <c r="E34" s="488"/>
      <c r="F34" s="489"/>
      <c r="G34" s="489"/>
      <c r="H34" s="489"/>
      <c r="I34" s="489"/>
      <c r="J34" s="488"/>
      <c r="K34" s="473"/>
    </row>
    <row r="35" spans="1:11" ht="48" customHeight="1" thickBot="1">
      <c r="A35" s="150"/>
      <c r="B35" s="520"/>
      <c r="C35" s="521"/>
      <c r="D35" s="500"/>
      <c r="E35" s="501"/>
      <c r="F35" s="502"/>
      <c r="G35" s="502"/>
      <c r="H35" s="502"/>
      <c r="I35" s="502"/>
      <c r="J35" s="501"/>
      <c r="K35" s="473"/>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zoomScaleSheetLayoutView="100" zoomScalePageLayoutView="0" workbookViewId="0" topLeftCell="A1">
      <pane xSplit="4" ySplit="3" topLeftCell="E4" activePane="bottomRight" state="frozen"/>
      <selection pane="topLeft" activeCell="E23" sqref="E23"/>
      <selection pane="topRight" activeCell="E23" sqref="E23"/>
      <selection pane="bottomLeft" activeCell="E23" sqref="E23"/>
      <selection pane="bottomRight" activeCell="C7" sqref="C7"/>
    </sheetView>
  </sheetViews>
  <sheetFormatPr defaultColWidth="13.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13.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2" t="s">
        <v>140</v>
      </c>
      <c r="B3" s="298" t="s">
        <v>141</v>
      </c>
      <c r="C3" s="59" t="s">
        <v>143</v>
      </c>
      <c r="D3" s="96" t="s">
        <v>145</v>
      </c>
      <c r="E3" s="96" t="s">
        <v>0</v>
      </c>
      <c r="F3" s="96" t="s">
        <v>196</v>
      </c>
      <c r="G3" s="96" t="s">
        <v>91</v>
      </c>
      <c r="H3" s="474" t="s">
        <v>245</v>
      </c>
      <c r="I3" s="96" t="s">
        <v>92</v>
      </c>
      <c r="J3" s="96" t="s">
        <v>93</v>
      </c>
      <c r="K3" s="226" t="s">
        <v>111</v>
      </c>
      <c r="L3" s="294" t="s">
        <v>94</v>
      </c>
      <c r="M3" s="29" t="s">
        <v>99</v>
      </c>
    </row>
    <row r="4" spans="1:13" ht="13.5" customHeight="1">
      <c r="A4" s="359"/>
      <c r="B4" s="360"/>
      <c r="C4" s="241"/>
      <c r="D4" s="242">
        <v>301</v>
      </c>
      <c r="E4" s="243" t="s">
        <v>137</v>
      </c>
      <c r="F4" s="244" t="s">
        <v>224</v>
      </c>
      <c r="G4" s="245"/>
      <c r="H4" s="246"/>
      <c r="I4" s="246"/>
      <c r="J4" s="247">
        <f>G4*H4*I4</f>
        <v>0</v>
      </c>
      <c r="K4" s="248"/>
      <c r="L4" s="249" t="s">
        <v>226</v>
      </c>
      <c r="M4" s="29">
        <f aca="true" t="shared" si="0" ref="M4:M67">IF(K4="◎",J4,"")</f>
      </c>
    </row>
    <row r="5" spans="1:13" ht="14.25">
      <c r="A5" s="250">
        <v>7</v>
      </c>
      <c r="B5" s="251" t="s">
        <v>297</v>
      </c>
      <c r="C5" s="255" t="s">
        <v>298</v>
      </c>
      <c r="D5" s="253">
        <v>302</v>
      </c>
      <c r="E5" s="254" t="s">
        <v>86</v>
      </c>
      <c r="F5" s="255" t="s">
        <v>306</v>
      </c>
      <c r="G5" s="256">
        <v>59400</v>
      </c>
      <c r="H5" s="257">
        <v>5</v>
      </c>
      <c r="I5" s="257">
        <v>1</v>
      </c>
      <c r="J5" s="258">
        <f>G5*H5*I5</f>
        <v>297000</v>
      </c>
      <c r="K5" s="259"/>
      <c r="L5" s="260"/>
      <c r="M5" s="29">
        <f t="shared" si="0"/>
      </c>
    </row>
    <row r="6" spans="1:13" ht="14.25">
      <c r="A6" s="250">
        <v>8</v>
      </c>
      <c r="B6" s="251" t="s">
        <v>299</v>
      </c>
      <c r="C6" s="255" t="s">
        <v>300</v>
      </c>
      <c r="D6" s="253">
        <v>303</v>
      </c>
      <c r="E6" s="254" t="s">
        <v>86</v>
      </c>
      <c r="F6" s="255" t="s">
        <v>305</v>
      </c>
      <c r="G6" s="256">
        <v>40000</v>
      </c>
      <c r="H6" s="257">
        <v>3</v>
      </c>
      <c r="I6" s="257">
        <v>1</v>
      </c>
      <c r="J6" s="258">
        <f aca="true" t="shared" si="1" ref="J6:J69">G6*H6*I6</f>
        <v>120000</v>
      </c>
      <c r="K6" s="259"/>
      <c r="L6" s="260"/>
      <c r="M6" s="29">
        <f t="shared" si="0"/>
      </c>
    </row>
    <row r="7" spans="1:13" ht="14.25">
      <c r="A7" s="250">
        <v>9</v>
      </c>
      <c r="B7" s="251" t="s">
        <v>299</v>
      </c>
      <c r="C7" s="255" t="s">
        <v>300</v>
      </c>
      <c r="D7" s="253">
        <v>304</v>
      </c>
      <c r="E7" s="254" t="s">
        <v>88</v>
      </c>
      <c r="F7" s="255" t="s">
        <v>307</v>
      </c>
      <c r="G7" s="256">
        <v>60000</v>
      </c>
      <c r="H7" s="257">
        <v>1</v>
      </c>
      <c r="I7" s="257">
        <v>1</v>
      </c>
      <c r="J7" s="258">
        <f t="shared" si="1"/>
        <v>60000</v>
      </c>
      <c r="K7" s="259"/>
      <c r="L7" s="260"/>
      <c r="M7" s="29">
        <f t="shared" si="0"/>
      </c>
    </row>
    <row r="8" spans="1:13" ht="14.25">
      <c r="A8" s="250">
        <v>10</v>
      </c>
      <c r="B8" s="251" t="s">
        <v>301</v>
      </c>
      <c r="C8" s="255" t="s">
        <v>302</v>
      </c>
      <c r="D8" s="253">
        <v>305</v>
      </c>
      <c r="E8" s="254" t="s">
        <v>89</v>
      </c>
      <c r="F8" s="255" t="s">
        <v>296</v>
      </c>
      <c r="G8" s="256">
        <v>130000</v>
      </c>
      <c r="H8" s="257">
        <v>1</v>
      </c>
      <c r="I8" s="257">
        <v>1</v>
      </c>
      <c r="J8" s="258">
        <f t="shared" si="1"/>
        <v>130000</v>
      </c>
      <c r="K8" s="259"/>
      <c r="L8" s="260"/>
      <c r="M8" s="29">
        <f t="shared" si="0"/>
      </c>
    </row>
    <row r="9" spans="1:13" ht="14.25">
      <c r="A9" s="250">
        <v>11</v>
      </c>
      <c r="B9" s="251" t="s">
        <v>297</v>
      </c>
      <c r="C9" s="255" t="s">
        <v>298</v>
      </c>
      <c r="D9" s="253">
        <v>306</v>
      </c>
      <c r="E9" s="254" t="s">
        <v>137</v>
      </c>
      <c r="F9" s="255" t="s">
        <v>309</v>
      </c>
      <c r="G9" s="256">
        <v>4000</v>
      </c>
      <c r="H9" s="257">
        <v>2</v>
      </c>
      <c r="I9" s="257">
        <v>1</v>
      </c>
      <c r="J9" s="258">
        <f t="shared" si="1"/>
        <v>8000</v>
      </c>
      <c r="K9" s="259"/>
      <c r="L9" s="260"/>
      <c r="M9" s="29">
        <f t="shared" si="0"/>
      </c>
    </row>
    <row r="10" spans="1:13" ht="14.25">
      <c r="A10" s="250">
        <v>12</v>
      </c>
      <c r="B10" s="251" t="s">
        <v>303</v>
      </c>
      <c r="C10" s="255" t="s">
        <v>304</v>
      </c>
      <c r="D10" s="253">
        <v>307</v>
      </c>
      <c r="E10" s="255" t="s">
        <v>124</v>
      </c>
      <c r="F10" s="255" t="s">
        <v>308</v>
      </c>
      <c r="G10" s="256">
        <v>102324</v>
      </c>
      <c r="H10" s="257">
        <v>1</v>
      </c>
      <c r="I10" s="257">
        <v>1</v>
      </c>
      <c r="J10" s="258">
        <f t="shared" si="1"/>
        <v>102324</v>
      </c>
      <c r="K10" s="259"/>
      <c r="L10" s="260"/>
      <c r="M10" s="29">
        <f t="shared" si="0"/>
      </c>
    </row>
    <row r="11" spans="1:13" ht="13.5" customHeight="1">
      <c r="A11" s="250">
        <v>13</v>
      </c>
      <c r="B11" s="251" t="s">
        <v>313</v>
      </c>
      <c r="C11" s="255" t="s">
        <v>300</v>
      </c>
      <c r="D11" s="253">
        <v>308</v>
      </c>
      <c r="E11" s="263" t="s">
        <v>124</v>
      </c>
      <c r="F11" s="263" t="s">
        <v>312</v>
      </c>
      <c r="G11" s="264">
        <v>5000</v>
      </c>
      <c r="H11" s="265">
        <v>3</v>
      </c>
      <c r="I11" s="265">
        <v>1</v>
      </c>
      <c r="J11" s="258">
        <f t="shared" si="1"/>
        <v>15000</v>
      </c>
      <c r="K11" s="266"/>
      <c r="L11" s="267"/>
      <c r="M11" s="29">
        <f t="shared" si="0"/>
      </c>
    </row>
    <row r="12" spans="1:13" ht="14.25">
      <c r="A12" s="250">
        <v>5</v>
      </c>
      <c r="B12" s="251" t="s">
        <v>314</v>
      </c>
      <c r="C12" s="252" t="s">
        <v>302</v>
      </c>
      <c r="D12" s="253">
        <v>309</v>
      </c>
      <c r="E12" s="254" t="s">
        <v>124</v>
      </c>
      <c r="F12" s="254" t="s">
        <v>290</v>
      </c>
      <c r="G12" s="268">
        <v>135000</v>
      </c>
      <c r="H12" s="269">
        <v>1</v>
      </c>
      <c r="I12" s="269">
        <v>1</v>
      </c>
      <c r="J12" s="258">
        <f t="shared" si="1"/>
        <v>135000</v>
      </c>
      <c r="K12" s="270"/>
      <c r="L12" s="271"/>
      <c r="M12" s="29">
        <f t="shared" si="0"/>
      </c>
    </row>
    <row r="13" spans="1:13" ht="14.25">
      <c r="A13" s="250">
        <v>14</v>
      </c>
      <c r="B13" s="251" t="s">
        <v>301</v>
      </c>
      <c r="C13" s="252" t="s">
        <v>302</v>
      </c>
      <c r="D13" s="253">
        <v>310</v>
      </c>
      <c r="E13" s="254" t="s">
        <v>87</v>
      </c>
      <c r="F13" s="254" t="s">
        <v>315</v>
      </c>
      <c r="G13" s="268">
        <v>35000</v>
      </c>
      <c r="H13" s="269">
        <v>1</v>
      </c>
      <c r="I13" s="269">
        <v>1</v>
      </c>
      <c r="J13" s="258">
        <f t="shared" si="1"/>
        <v>35000</v>
      </c>
      <c r="K13" s="259"/>
      <c r="L13" s="260"/>
      <c r="M13" s="29">
        <f t="shared" si="0"/>
      </c>
    </row>
    <row r="14" spans="1:13" ht="13.5" customHeight="1">
      <c r="A14" s="250"/>
      <c r="B14" s="251"/>
      <c r="C14" s="252"/>
      <c r="D14" s="253">
        <v>311</v>
      </c>
      <c r="E14" s="255"/>
      <c r="F14" s="255"/>
      <c r="G14" s="256"/>
      <c r="H14" s="257"/>
      <c r="I14" s="257"/>
      <c r="J14" s="258">
        <f t="shared" si="1"/>
        <v>0</v>
      </c>
      <c r="K14" s="273"/>
      <c r="L14" s="260"/>
      <c r="M14" s="29">
        <f t="shared" si="0"/>
      </c>
    </row>
    <row r="15" spans="1:13" ht="13.5">
      <c r="A15" s="250"/>
      <c r="B15" s="251"/>
      <c r="C15" s="252"/>
      <c r="D15" s="253">
        <v>312</v>
      </c>
      <c r="E15" s="274"/>
      <c r="F15" s="274"/>
      <c r="G15" s="275"/>
      <c r="H15" s="276"/>
      <c r="I15" s="276"/>
      <c r="J15" s="258">
        <f t="shared" si="1"/>
        <v>0</v>
      </c>
      <c r="K15" s="277"/>
      <c r="L15" s="278"/>
      <c r="M15" s="29">
        <f t="shared" si="0"/>
      </c>
    </row>
    <row r="16" spans="1:13" ht="13.5">
      <c r="A16" s="250"/>
      <c r="B16" s="251"/>
      <c r="C16" s="252"/>
      <c r="D16" s="253">
        <v>313</v>
      </c>
      <c r="E16" s="255"/>
      <c r="F16" s="255"/>
      <c r="G16" s="256"/>
      <c r="H16" s="257"/>
      <c r="I16" s="257"/>
      <c r="J16" s="258">
        <f t="shared" si="1"/>
        <v>0</v>
      </c>
      <c r="K16" s="259"/>
      <c r="L16" s="260"/>
      <c r="M16" s="29">
        <f t="shared" si="0"/>
      </c>
    </row>
    <row r="17" spans="1:13" ht="13.5">
      <c r="A17" s="250"/>
      <c r="B17" s="251"/>
      <c r="C17" s="252"/>
      <c r="D17" s="253">
        <v>314</v>
      </c>
      <c r="E17" s="255"/>
      <c r="F17" s="255"/>
      <c r="G17" s="256"/>
      <c r="H17" s="257"/>
      <c r="I17" s="257"/>
      <c r="J17" s="258">
        <f t="shared" si="1"/>
        <v>0</v>
      </c>
      <c r="K17" s="259"/>
      <c r="L17" s="260"/>
      <c r="M17" s="29">
        <f t="shared" si="0"/>
      </c>
    </row>
    <row r="18" spans="1:13" ht="13.5">
      <c r="A18" s="250"/>
      <c r="B18" s="251"/>
      <c r="C18" s="252"/>
      <c r="D18" s="253">
        <v>315</v>
      </c>
      <c r="E18" s="255"/>
      <c r="F18" s="255"/>
      <c r="G18" s="256"/>
      <c r="H18" s="257"/>
      <c r="I18" s="257"/>
      <c r="J18" s="258">
        <f t="shared" si="1"/>
        <v>0</v>
      </c>
      <c r="K18" s="259"/>
      <c r="L18" s="260"/>
      <c r="M18" s="29">
        <f t="shared" si="0"/>
      </c>
    </row>
    <row r="19" spans="1:13" ht="13.5">
      <c r="A19" s="250"/>
      <c r="B19" s="251"/>
      <c r="C19" s="252"/>
      <c r="D19" s="253">
        <v>316</v>
      </c>
      <c r="E19" s="255"/>
      <c r="F19" s="255"/>
      <c r="G19" s="256"/>
      <c r="H19" s="257"/>
      <c r="I19" s="257"/>
      <c r="J19" s="258">
        <f t="shared" si="1"/>
        <v>0</v>
      </c>
      <c r="K19" s="259"/>
      <c r="L19" s="260"/>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2"/>
      <c r="D54" s="253">
        <v>351</v>
      </c>
      <c r="E54" s="255"/>
      <c r="F54" s="255"/>
      <c r="G54" s="256"/>
      <c r="H54" s="257"/>
      <c r="I54" s="257"/>
      <c r="J54" s="258">
        <f t="shared" si="1"/>
        <v>0</v>
      </c>
      <c r="K54" s="259"/>
      <c r="L54" s="260"/>
      <c r="M54" s="29">
        <f t="shared" si="0"/>
      </c>
    </row>
    <row r="55" spans="1:13" ht="13.5">
      <c r="A55" s="280"/>
      <c r="B55" s="281"/>
      <c r="C55" s="482"/>
      <c r="D55" s="253">
        <v>352</v>
      </c>
      <c r="E55" s="255"/>
      <c r="F55" s="255"/>
      <c r="G55" s="256"/>
      <c r="H55" s="257"/>
      <c r="I55" s="257"/>
      <c r="J55" s="258">
        <f t="shared" si="1"/>
        <v>0</v>
      </c>
      <c r="K55" s="259"/>
      <c r="L55" s="260"/>
      <c r="M55" s="29">
        <f t="shared" si="0"/>
      </c>
    </row>
    <row r="56" spans="1:13" ht="13.5">
      <c r="A56" s="280"/>
      <c r="B56" s="281"/>
      <c r="C56" s="482"/>
      <c r="D56" s="253">
        <v>353</v>
      </c>
      <c r="E56" s="255"/>
      <c r="F56" s="255"/>
      <c r="G56" s="256"/>
      <c r="H56" s="257"/>
      <c r="I56" s="257"/>
      <c r="J56" s="258">
        <f t="shared" si="1"/>
        <v>0</v>
      </c>
      <c r="K56" s="259"/>
      <c r="L56" s="260"/>
      <c r="M56" s="29">
        <f t="shared" si="0"/>
      </c>
    </row>
    <row r="57" spans="1:13" ht="13.5">
      <c r="A57" s="280"/>
      <c r="B57" s="281"/>
      <c r="C57" s="482"/>
      <c r="D57" s="253">
        <v>354</v>
      </c>
      <c r="E57" s="255"/>
      <c r="F57" s="255"/>
      <c r="G57" s="256"/>
      <c r="H57" s="257"/>
      <c r="I57" s="257"/>
      <c r="J57" s="258">
        <f t="shared" si="1"/>
        <v>0</v>
      </c>
      <c r="K57" s="259"/>
      <c r="L57" s="260"/>
      <c r="M57" s="29">
        <f t="shared" si="0"/>
      </c>
    </row>
    <row r="58" spans="1:13" ht="13.5">
      <c r="A58" s="280"/>
      <c r="B58" s="281"/>
      <c r="C58" s="482"/>
      <c r="D58" s="253">
        <v>355</v>
      </c>
      <c r="E58" s="255"/>
      <c r="F58" s="255"/>
      <c r="G58" s="256"/>
      <c r="H58" s="257"/>
      <c r="I58" s="257"/>
      <c r="J58" s="258">
        <f t="shared" si="1"/>
        <v>0</v>
      </c>
      <c r="K58" s="259"/>
      <c r="L58" s="260"/>
      <c r="M58" s="29">
        <f t="shared" si="0"/>
      </c>
    </row>
    <row r="59" spans="1:13" ht="13.5">
      <c r="A59" s="280"/>
      <c r="B59" s="281"/>
      <c r="C59" s="482"/>
      <c r="D59" s="253">
        <v>356</v>
      </c>
      <c r="E59" s="255"/>
      <c r="F59" s="255"/>
      <c r="G59" s="256"/>
      <c r="H59" s="257"/>
      <c r="I59" s="257"/>
      <c r="J59" s="258">
        <f t="shared" si="1"/>
        <v>0</v>
      </c>
      <c r="K59" s="259"/>
      <c r="L59" s="260"/>
      <c r="M59" s="29">
        <f t="shared" si="0"/>
      </c>
    </row>
    <row r="60" spans="1:13" ht="13.5">
      <c r="A60" s="280"/>
      <c r="B60" s="281"/>
      <c r="C60" s="482"/>
      <c r="D60" s="253">
        <v>357</v>
      </c>
      <c r="E60" s="255"/>
      <c r="F60" s="255"/>
      <c r="G60" s="256"/>
      <c r="H60" s="257"/>
      <c r="I60" s="257"/>
      <c r="J60" s="258">
        <f t="shared" si="1"/>
        <v>0</v>
      </c>
      <c r="K60" s="259"/>
      <c r="L60" s="260"/>
      <c r="M60" s="29">
        <f t="shared" si="0"/>
      </c>
    </row>
    <row r="61" spans="1:13" ht="13.5">
      <c r="A61" s="280"/>
      <c r="B61" s="281"/>
      <c r="C61" s="482"/>
      <c r="D61" s="253">
        <v>358</v>
      </c>
      <c r="E61" s="255"/>
      <c r="F61" s="255"/>
      <c r="G61" s="256"/>
      <c r="H61" s="257"/>
      <c r="I61" s="257"/>
      <c r="J61" s="258">
        <f t="shared" si="1"/>
        <v>0</v>
      </c>
      <c r="K61" s="259"/>
      <c r="L61" s="260"/>
      <c r="M61" s="29">
        <f t="shared" si="0"/>
      </c>
    </row>
    <row r="62" spans="1:13" ht="13.5">
      <c r="A62" s="280"/>
      <c r="B62" s="281"/>
      <c r="C62" s="482"/>
      <c r="D62" s="253">
        <v>359</v>
      </c>
      <c r="E62" s="255"/>
      <c r="F62" s="255"/>
      <c r="G62" s="256"/>
      <c r="H62" s="257"/>
      <c r="I62" s="257"/>
      <c r="J62" s="258">
        <f t="shared" si="1"/>
        <v>0</v>
      </c>
      <c r="K62" s="259"/>
      <c r="L62" s="260"/>
      <c r="M62" s="29">
        <f t="shared" si="0"/>
      </c>
    </row>
    <row r="63" spans="1:13" ht="13.5">
      <c r="A63" s="280"/>
      <c r="B63" s="281"/>
      <c r="C63" s="482"/>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7"/>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8" t="s">
        <v>97</v>
      </c>
      <c r="H106" s="576" t="s">
        <v>175</v>
      </c>
      <c r="I106" s="576"/>
      <c r="J106" s="576" t="s">
        <v>98</v>
      </c>
      <c r="K106" s="577"/>
    </row>
    <row r="107" spans="4:11" ht="14.25" thickTop="1">
      <c r="D107" s="229"/>
      <c r="F107" s="295" t="s">
        <v>85</v>
      </c>
      <c r="G107" s="357">
        <f>SUMIF($E$4:$E$103,F107,$J$4:$J$103)</f>
        <v>0</v>
      </c>
      <c r="H107" s="550">
        <f>SUMIF($E$4:$E$103,F107,$M$4:$M$103)</f>
        <v>0</v>
      </c>
      <c r="I107" s="550"/>
      <c r="J107" s="550">
        <f aca="true" t="shared" si="4" ref="J107:J115">G107-H107</f>
        <v>0</v>
      </c>
      <c r="K107" s="615"/>
    </row>
    <row r="108" spans="4:11" ht="13.5">
      <c r="D108" s="229"/>
      <c r="F108" s="296" t="s">
        <v>86</v>
      </c>
      <c r="G108" s="356">
        <f aca="true" t="shared" si="5" ref="G108:G115">SUMIF($E$4:$E$103,F108,$J$4:$J$103)</f>
        <v>417000</v>
      </c>
      <c r="H108" s="528">
        <f aca="true" t="shared" si="6" ref="H108:H114">SUMIF($E$4:$E$103,F108,$M$4:$M$103)</f>
        <v>0</v>
      </c>
      <c r="I108" s="528"/>
      <c r="J108" s="528">
        <f t="shared" si="4"/>
        <v>417000</v>
      </c>
      <c r="K108" s="531"/>
    </row>
    <row r="109" spans="4:11" ht="13.5">
      <c r="D109" s="229"/>
      <c r="F109" s="296" t="s">
        <v>124</v>
      </c>
      <c r="G109" s="356">
        <f t="shared" si="5"/>
        <v>252324</v>
      </c>
      <c r="H109" s="528">
        <f t="shared" si="6"/>
        <v>0</v>
      </c>
      <c r="I109" s="528"/>
      <c r="J109" s="528">
        <f t="shared" si="4"/>
        <v>252324</v>
      </c>
      <c r="K109" s="531"/>
    </row>
    <row r="110" spans="4:11" ht="13.5">
      <c r="D110" s="229"/>
      <c r="F110" s="296" t="s">
        <v>125</v>
      </c>
      <c r="G110" s="356">
        <f t="shared" si="5"/>
        <v>0</v>
      </c>
      <c r="H110" s="528">
        <f t="shared" si="6"/>
        <v>0</v>
      </c>
      <c r="I110" s="528"/>
      <c r="J110" s="528">
        <f t="shared" si="4"/>
        <v>0</v>
      </c>
      <c r="K110" s="531"/>
    </row>
    <row r="111" spans="4:11" ht="13.5">
      <c r="D111" s="229"/>
      <c r="F111" s="296" t="s">
        <v>87</v>
      </c>
      <c r="G111" s="356">
        <f t="shared" si="5"/>
        <v>35000</v>
      </c>
      <c r="H111" s="528">
        <f t="shared" si="6"/>
        <v>0</v>
      </c>
      <c r="I111" s="528"/>
      <c r="J111" s="528">
        <f t="shared" si="4"/>
        <v>35000</v>
      </c>
      <c r="K111" s="531"/>
    </row>
    <row r="112" spans="4:11" ht="13.5">
      <c r="D112" s="229"/>
      <c r="F112" s="296" t="s">
        <v>88</v>
      </c>
      <c r="G112" s="356">
        <f t="shared" si="5"/>
        <v>60000</v>
      </c>
      <c r="H112" s="528">
        <f t="shared" si="6"/>
        <v>0</v>
      </c>
      <c r="I112" s="528"/>
      <c r="J112" s="528">
        <f t="shared" si="4"/>
        <v>60000</v>
      </c>
      <c r="K112" s="531"/>
    </row>
    <row r="113" spans="4:11" ht="13.5">
      <c r="D113" s="229"/>
      <c r="F113" s="296" t="s">
        <v>89</v>
      </c>
      <c r="G113" s="356">
        <f t="shared" si="5"/>
        <v>130000</v>
      </c>
      <c r="H113" s="528">
        <f t="shared" si="6"/>
        <v>0</v>
      </c>
      <c r="I113" s="528"/>
      <c r="J113" s="528">
        <f t="shared" si="4"/>
        <v>130000</v>
      </c>
      <c r="K113" s="531"/>
    </row>
    <row r="114" spans="4:11" ht="13.5">
      <c r="D114" s="229"/>
      <c r="F114" s="296" t="s">
        <v>90</v>
      </c>
      <c r="G114" s="356">
        <f t="shared" si="5"/>
        <v>0</v>
      </c>
      <c r="H114" s="528">
        <f t="shared" si="6"/>
        <v>0</v>
      </c>
      <c r="I114" s="528"/>
      <c r="J114" s="528">
        <f t="shared" si="4"/>
        <v>0</v>
      </c>
      <c r="K114" s="531"/>
    </row>
    <row r="115" spans="4:11" ht="14.25" thickBot="1">
      <c r="D115" s="229"/>
      <c r="F115" s="295" t="s">
        <v>137</v>
      </c>
      <c r="G115" s="356">
        <f t="shared" si="5"/>
        <v>8000</v>
      </c>
      <c r="H115" s="604">
        <f>SUMIF($E$4:$E$103,F115,$M$4:$M$103)+'2-3'!I122</f>
        <v>0</v>
      </c>
      <c r="I115" s="604"/>
      <c r="J115" s="604">
        <f t="shared" si="4"/>
        <v>8000</v>
      </c>
      <c r="K115" s="605"/>
    </row>
    <row r="116" spans="4:11" ht="15" thickBot="1" thickTop="1">
      <c r="D116" s="387"/>
      <c r="F116" s="297" t="s">
        <v>15</v>
      </c>
      <c r="G116" s="358">
        <f>SUM(G107:G115)</f>
        <v>902324</v>
      </c>
      <c r="H116" s="601">
        <f>SUM(H107:I115)</f>
        <v>0</v>
      </c>
      <c r="I116" s="601"/>
      <c r="J116" s="601">
        <f>SUM(J107:K115)</f>
        <v>902324</v>
      </c>
      <c r="K116" s="60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zoomScaleSheetLayoutView="100" zoomScalePageLayoutView="0" workbookViewId="0" topLeftCell="A1">
      <selection activeCell="H1" sqref="H1:K1"/>
    </sheetView>
  </sheetViews>
  <sheetFormatPr defaultColWidth="13.00390625" defaultRowHeight="13.5"/>
  <cols>
    <col min="1" max="10" width="10.00390625" style="5" customWidth="1"/>
    <col min="11" max="11" width="11.125" style="5" customWidth="1"/>
    <col min="12" max="15" width="11.00390625" style="5" customWidth="1"/>
    <col min="16" max="16384" width="13.00390625" style="5" customWidth="1"/>
  </cols>
  <sheetData>
    <row r="1" spans="1:11" s="1" customFormat="1" ht="18" customHeight="1">
      <c r="A1" s="1" t="s">
        <v>201</v>
      </c>
      <c r="H1" s="503" t="s">
        <v>14</v>
      </c>
      <c r="I1" s="503"/>
      <c r="J1" s="503"/>
      <c r="K1" s="503"/>
    </row>
    <row r="2" spans="8:11" s="1" customFormat="1" ht="18" customHeight="1">
      <c r="H2" s="503" t="s">
        <v>7</v>
      </c>
      <c r="I2" s="503"/>
      <c r="J2" s="503"/>
      <c r="K2" s="503"/>
    </row>
    <row r="3" s="1" customFormat="1" ht="18" customHeight="1">
      <c r="K3" s="2"/>
    </row>
    <row r="4" spans="8:11" s="1" customFormat="1" ht="18" customHeight="1">
      <c r="H4" s="504" t="s">
        <v>6</v>
      </c>
      <c r="I4" s="504"/>
      <c r="J4" s="504"/>
      <c r="K4" s="504"/>
    </row>
    <row r="5" spans="8:11" s="1" customFormat="1" ht="18" customHeight="1">
      <c r="H5" s="504" t="s">
        <v>144</v>
      </c>
      <c r="I5" s="504"/>
      <c r="J5" s="504"/>
      <c r="K5" s="504"/>
    </row>
    <row r="6" spans="1:11" s="1" customFormat="1" ht="18" customHeight="1">
      <c r="A6" s="3" t="s">
        <v>2</v>
      </c>
      <c r="H6" s="4"/>
      <c r="K6" s="11"/>
    </row>
    <row r="7" spans="1:11" s="1" customFormat="1" ht="18" customHeight="1">
      <c r="A7" s="4"/>
      <c r="H7" s="504" t="s">
        <v>3</v>
      </c>
      <c r="I7" s="504"/>
      <c r="J7" s="504"/>
      <c r="K7" s="504"/>
    </row>
    <row r="8" spans="1:11" s="1" customFormat="1" ht="18" customHeight="1">
      <c r="A8" s="4"/>
      <c r="H8" s="504" t="s">
        <v>4</v>
      </c>
      <c r="I8" s="504"/>
      <c r="J8" s="504"/>
      <c r="K8" s="504"/>
    </row>
    <row r="9" spans="1:11" s="1" customFormat="1" ht="42" customHeight="1">
      <c r="A9" s="4"/>
      <c r="H9" s="2"/>
      <c r="K9" s="46"/>
    </row>
    <row r="10" spans="1:11" ht="24" customHeight="1">
      <c r="A10" s="492" t="s">
        <v>265</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s="24" customFormat="1" ht="24" customHeight="1" thickBot="1">
      <c r="A13" s="616"/>
      <c r="B13" s="584"/>
      <c r="C13" s="584"/>
      <c r="D13" s="584"/>
      <c r="E13" s="584"/>
      <c r="F13" s="584"/>
      <c r="G13" s="584"/>
      <c r="H13" s="584"/>
      <c r="I13" s="584"/>
      <c r="J13" s="584"/>
      <c r="K13" s="584"/>
    </row>
    <row r="14" spans="1:11" ht="39" customHeight="1" thickBot="1">
      <c r="A14" s="19"/>
      <c r="B14" s="18" t="s">
        <v>8</v>
      </c>
      <c r="C14" s="17" t="s">
        <v>9</v>
      </c>
      <c r="D14" s="16" t="s">
        <v>123</v>
      </c>
      <c r="E14" s="16" t="s">
        <v>122</v>
      </c>
      <c r="F14" s="17" t="s">
        <v>10</v>
      </c>
      <c r="G14" s="17" t="s">
        <v>11</v>
      </c>
      <c r="H14" s="448" t="s">
        <v>248</v>
      </c>
      <c r="I14" s="16" t="s">
        <v>12</v>
      </c>
      <c r="J14" s="447" t="s">
        <v>252</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177</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17" t="s">
        <v>135</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76"/>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zoomScaleSheetLayoutView="100" zoomScalePageLayoutView="0" workbookViewId="0" topLeftCell="A1">
      <selection activeCell="A4" sqref="A4"/>
    </sheetView>
  </sheetViews>
  <sheetFormatPr defaultColWidth="13.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125" style="29" customWidth="1"/>
    <col min="14" max="16384" width="13.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140</v>
      </c>
      <c r="B3" s="298" t="s">
        <v>141</v>
      </c>
      <c r="C3" s="59" t="s">
        <v>143</v>
      </c>
      <c r="D3" s="388" t="s">
        <v>146</v>
      </c>
      <c r="E3" s="96" t="s">
        <v>0</v>
      </c>
      <c r="F3" s="96" t="s">
        <v>196</v>
      </c>
      <c r="G3" s="96" t="s">
        <v>91</v>
      </c>
      <c r="H3" s="474" t="s">
        <v>245</v>
      </c>
      <c r="I3" s="96" t="s">
        <v>92</v>
      </c>
      <c r="J3" s="96" t="s">
        <v>93</v>
      </c>
      <c r="K3" s="226" t="s">
        <v>111</v>
      </c>
      <c r="L3" s="294" t="s">
        <v>107</v>
      </c>
      <c r="M3" s="29" t="s">
        <v>99</v>
      </c>
    </row>
    <row r="4" spans="1:13" ht="13.5" customHeight="1">
      <c r="A4" s="359"/>
      <c r="B4" s="389"/>
      <c r="C4" s="390"/>
      <c r="D4" s="242">
        <v>101</v>
      </c>
      <c r="E4" s="243"/>
      <c r="F4" s="244"/>
      <c r="G4" s="245"/>
      <c r="H4" s="246"/>
      <c r="I4" s="246"/>
      <c r="J4" s="247">
        <f>G4*H4*I4</f>
        <v>0</v>
      </c>
      <c r="K4" s="248"/>
      <c r="L4" s="249"/>
      <c r="M4" s="29">
        <f aca="true" t="shared" si="0" ref="M4:M23">IF(K4="◎",J4,"")</f>
      </c>
    </row>
    <row r="5" spans="1:13" ht="13.5" customHeight="1">
      <c r="A5" s="250"/>
      <c r="B5" s="391"/>
      <c r="C5" s="392"/>
      <c r="D5" s="253">
        <v>102</v>
      </c>
      <c r="E5" s="254"/>
      <c r="F5" s="255"/>
      <c r="G5" s="256"/>
      <c r="H5" s="257"/>
      <c r="I5" s="257"/>
      <c r="J5" s="258">
        <f>G5*H5*I5</f>
        <v>0</v>
      </c>
      <c r="K5" s="259"/>
      <c r="L5" s="260"/>
      <c r="M5" s="29">
        <f t="shared" si="0"/>
      </c>
    </row>
    <row r="6" spans="1:13" ht="13.5" customHeight="1">
      <c r="A6" s="250"/>
      <c r="B6" s="393"/>
      <c r="C6" s="392"/>
      <c r="D6" s="253">
        <v>103</v>
      </c>
      <c r="E6" s="254"/>
      <c r="F6" s="255"/>
      <c r="G6" s="256"/>
      <c r="H6" s="257"/>
      <c r="I6" s="257"/>
      <c r="J6" s="258">
        <f aca="true" t="shared" si="1" ref="J6:J23">G6*H6*I6</f>
        <v>0</v>
      </c>
      <c r="K6" s="259"/>
      <c r="L6" s="260"/>
      <c r="M6" s="29">
        <f t="shared" si="0"/>
      </c>
    </row>
    <row r="7" spans="1:13" ht="13.5" customHeight="1">
      <c r="A7" s="250"/>
      <c r="B7" s="393"/>
      <c r="C7" s="392"/>
      <c r="D7" s="253">
        <v>104</v>
      </c>
      <c r="E7" s="254"/>
      <c r="F7" s="255"/>
      <c r="G7" s="256"/>
      <c r="H7" s="257"/>
      <c r="I7" s="257"/>
      <c r="J7" s="258">
        <f t="shared" si="1"/>
        <v>0</v>
      </c>
      <c r="K7" s="259"/>
      <c r="L7" s="260"/>
      <c r="M7" s="29">
        <f t="shared" si="0"/>
      </c>
    </row>
    <row r="8" spans="1:13" ht="13.5" customHeight="1">
      <c r="A8" s="250"/>
      <c r="B8" s="393"/>
      <c r="C8" s="392"/>
      <c r="D8" s="253">
        <v>105</v>
      </c>
      <c r="E8" s="254"/>
      <c r="F8" s="255"/>
      <c r="G8" s="256"/>
      <c r="H8" s="257"/>
      <c r="I8" s="257"/>
      <c r="J8" s="258">
        <f t="shared" si="1"/>
        <v>0</v>
      </c>
      <c r="K8" s="259"/>
      <c r="L8" s="260"/>
      <c r="M8" s="29">
        <f t="shared" si="0"/>
      </c>
    </row>
    <row r="9" spans="1:13" ht="13.5" customHeight="1">
      <c r="A9" s="250"/>
      <c r="B9" s="393"/>
      <c r="C9" s="392"/>
      <c r="D9" s="253">
        <v>106</v>
      </c>
      <c r="E9" s="254"/>
      <c r="F9" s="255"/>
      <c r="G9" s="256"/>
      <c r="H9" s="257"/>
      <c r="I9" s="257"/>
      <c r="J9" s="258">
        <f t="shared" si="1"/>
        <v>0</v>
      </c>
      <c r="K9" s="259"/>
      <c r="L9" s="260"/>
      <c r="M9" s="29">
        <f t="shared" si="0"/>
      </c>
    </row>
    <row r="10" spans="1:13" ht="13.5" customHeight="1">
      <c r="A10" s="250"/>
      <c r="B10" s="393"/>
      <c r="C10" s="392"/>
      <c r="D10" s="253">
        <v>107</v>
      </c>
      <c r="E10" s="255"/>
      <c r="F10" s="255"/>
      <c r="G10" s="256"/>
      <c r="H10" s="257"/>
      <c r="I10" s="257"/>
      <c r="J10" s="258">
        <f t="shared" si="1"/>
        <v>0</v>
      </c>
      <c r="K10" s="259"/>
      <c r="L10" s="260"/>
      <c r="M10" s="29">
        <f t="shared" si="0"/>
      </c>
    </row>
    <row r="11" spans="1:13" ht="13.5" customHeight="1">
      <c r="A11" s="250"/>
      <c r="B11" s="393"/>
      <c r="C11" s="394"/>
      <c r="D11" s="253">
        <v>108</v>
      </c>
      <c r="E11" s="255"/>
      <c r="F11" s="263"/>
      <c r="G11" s="256"/>
      <c r="H11" s="257"/>
      <c r="I11" s="257"/>
      <c r="J11" s="258">
        <f t="shared" si="1"/>
        <v>0</v>
      </c>
      <c r="K11" s="266"/>
      <c r="L11" s="267"/>
      <c r="M11" s="29">
        <f t="shared" si="0"/>
      </c>
    </row>
    <row r="12" spans="1:13" ht="13.5" customHeight="1">
      <c r="A12" s="250"/>
      <c r="B12" s="393"/>
      <c r="C12" s="392"/>
      <c r="D12" s="253">
        <v>109</v>
      </c>
      <c r="E12" s="255"/>
      <c r="F12" s="254"/>
      <c r="G12" s="256"/>
      <c r="H12" s="257"/>
      <c r="I12" s="257"/>
      <c r="J12" s="258">
        <f t="shared" si="1"/>
        <v>0</v>
      </c>
      <c r="K12" s="270"/>
      <c r="L12" s="271"/>
      <c r="M12" s="29">
        <f t="shared" si="0"/>
      </c>
    </row>
    <row r="13" spans="1:13" ht="13.5" customHeight="1">
      <c r="A13" s="250"/>
      <c r="B13" s="393"/>
      <c r="C13" s="392"/>
      <c r="D13" s="253">
        <v>110</v>
      </c>
      <c r="E13" s="255"/>
      <c r="F13" s="254"/>
      <c r="G13" s="256"/>
      <c r="H13" s="257"/>
      <c r="I13" s="257"/>
      <c r="J13" s="258">
        <f t="shared" si="1"/>
        <v>0</v>
      </c>
      <c r="K13" s="259"/>
      <c r="L13" s="260"/>
      <c r="M13" s="29">
        <f t="shared" si="0"/>
      </c>
    </row>
    <row r="14" spans="1:13" ht="13.5" customHeight="1">
      <c r="A14" s="250"/>
      <c r="B14" s="393"/>
      <c r="C14" s="392"/>
      <c r="D14" s="253">
        <v>111</v>
      </c>
      <c r="E14" s="254"/>
      <c r="F14" s="255"/>
      <c r="G14" s="256"/>
      <c r="H14" s="257"/>
      <c r="I14" s="257"/>
      <c r="J14" s="258">
        <f t="shared" si="1"/>
        <v>0</v>
      </c>
      <c r="K14" s="259"/>
      <c r="L14" s="260"/>
      <c r="M14" s="29">
        <f t="shared" si="0"/>
      </c>
    </row>
    <row r="15" spans="1:13" ht="13.5" customHeight="1">
      <c r="A15" s="250"/>
      <c r="B15" s="393"/>
      <c r="C15" s="392"/>
      <c r="D15" s="253">
        <v>112</v>
      </c>
      <c r="E15" s="254"/>
      <c r="F15" s="255"/>
      <c r="G15" s="256"/>
      <c r="H15" s="257"/>
      <c r="I15" s="257"/>
      <c r="J15" s="258">
        <f t="shared" si="1"/>
        <v>0</v>
      </c>
      <c r="K15" s="259"/>
      <c r="L15" s="260"/>
      <c r="M15" s="29">
        <f t="shared" si="0"/>
      </c>
    </row>
    <row r="16" spans="1:13" ht="13.5" customHeight="1">
      <c r="A16" s="250"/>
      <c r="B16" s="393"/>
      <c r="C16" s="392"/>
      <c r="D16" s="253">
        <v>113</v>
      </c>
      <c r="E16" s="254"/>
      <c r="F16" s="255"/>
      <c r="G16" s="256"/>
      <c r="H16" s="257"/>
      <c r="I16" s="257"/>
      <c r="J16" s="258">
        <f t="shared" si="1"/>
        <v>0</v>
      </c>
      <c r="K16" s="259"/>
      <c r="L16" s="260"/>
      <c r="M16" s="29">
        <f t="shared" si="0"/>
      </c>
    </row>
    <row r="17" spans="1:13" ht="13.5" customHeight="1">
      <c r="A17" s="250"/>
      <c r="B17" s="393"/>
      <c r="C17" s="392"/>
      <c r="D17" s="253">
        <v>114</v>
      </c>
      <c r="E17" s="254"/>
      <c r="F17" s="255"/>
      <c r="G17" s="256"/>
      <c r="H17" s="257"/>
      <c r="I17" s="257"/>
      <c r="J17" s="258">
        <f t="shared" si="1"/>
        <v>0</v>
      </c>
      <c r="K17" s="259"/>
      <c r="L17" s="260"/>
      <c r="M17" s="29">
        <f t="shared" si="0"/>
      </c>
    </row>
    <row r="18" spans="1:13" ht="13.5" customHeight="1">
      <c r="A18" s="250"/>
      <c r="B18" s="393"/>
      <c r="C18" s="392"/>
      <c r="D18" s="253">
        <v>115</v>
      </c>
      <c r="E18" s="254"/>
      <c r="F18" s="255"/>
      <c r="G18" s="256"/>
      <c r="H18" s="257"/>
      <c r="I18" s="257"/>
      <c r="J18" s="258">
        <f t="shared" si="1"/>
        <v>0</v>
      </c>
      <c r="K18" s="259"/>
      <c r="L18" s="260"/>
      <c r="M18" s="29">
        <f t="shared" si="0"/>
      </c>
    </row>
    <row r="19" spans="1:13" ht="13.5" customHeight="1">
      <c r="A19" s="250"/>
      <c r="B19" s="393"/>
      <c r="C19" s="392"/>
      <c r="D19" s="253">
        <v>116</v>
      </c>
      <c r="E19" s="255"/>
      <c r="F19" s="255"/>
      <c r="G19" s="256"/>
      <c r="H19" s="257"/>
      <c r="I19" s="257"/>
      <c r="J19" s="258">
        <f t="shared" si="1"/>
        <v>0</v>
      </c>
      <c r="K19" s="259"/>
      <c r="L19" s="260"/>
      <c r="M19" s="29">
        <f t="shared" si="0"/>
      </c>
    </row>
    <row r="20" spans="1:13" ht="13.5" customHeight="1">
      <c r="A20" s="250"/>
      <c r="B20" s="393"/>
      <c r="C20" s="392"/>
      <c r="D20" s="253">
        <v>117</v>
      </c>
      <c r="E20" s="263"/>
      <c r="F20" s="255"/>
      <c r="G20" s="264"/>
      <c r="H20" s="265"/>
      <c r="I20" s="265"/>
      <c r="J20" s="258">
        <f t="shared" si="1"/>
        <v>0</v>
      </c>
      <c r="K20" s="259"/>
      <c r="L20" s="260"/>
      <c r="M20" s="29">
        <f t="shared" si="0"/>
      </c>
    </row>
    <row r="21" spans="1:13" ht="13.5" customHeight="1">
      <c r="A21" s="250"/>
      <c r="B21" s="393"/>
      <c r="C21" s="392"/>
      <c r="D21" s="253">
        <v>118</v>
      </c>
      <c r="E21" s="254"/>
      <c r="F21" s="255"/>
      <c r="G21" s="256"/>
      <c r="H21" s="257"/>
      <c r="I21" s="257"/>
      <c r="J21" s="258">
        <f t="shared" si="1"/>
        <v>0</v>
      </c>
      <c r="K21" s="259"/>
      <c r="L21" s="260"/>
      <c r="M21" s="29">
        <f t="shared" si="0"/>
      </c>
    </row>
    <row r="22" spans="1:13" ht="13.5" customHeight="1">
      <c r="A22" s="250"/>
      <c r="B22" s="393"/>
      <c r="C22" s="392"/>
      <c r="D22" s="253">
        <v>119</v>
      </c>
      <c r="E22" s="255"/>
      <c r="F22" s="255"/>
      <c r="G22" s="256"/>
      <c r="H22" s="257"/>
      <c r="I22" s="257"/>
      <c r="J22" s="258">
        <f t="shared" si="1"/>
        <v>0</v>
      </c>
      <c r="K22" s="259"/>
      <c r="L22" s="260"/>
      <c r="M22" s="29">
        <f t="shared" si="0"/>
      </c>
    </row>
    <row r="23" spans="1:13" ht="13.5" customHeight="1" thickBot="1">
      <c r="A23" s="395"/>
      <c r="B23" s="396"/>
      <c r="C23" s="397"/>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76" t="s">
        <v>175</v>
      </c>
      <c r="I26" s="576"/>
      <c r="J26" s="576" t="s">
        <v>172</v>
      </c>
      <c r="K26" s="577"/>
    </row>
    <row r="27" spans="2:11" ht="13.5" customHeight="1" thickTop="1">
      <c r="B27" s="53"/>
      <c r="C27" s="53"/>
      <c r="D27" s="67"/>
      <c r="F27" s="295" t="s">
        <v>85</v>
      </c>
      <c r="G27" s="346">
        <f>SUMIF($E$4:$E$23,F27,$J$4:$J$23)</f>
        <v>0</v>
      </c>
      <c r="H27" s="550">
        <f>SUMIF($E$4:$E$23,F27,$M$4:$M$23)</f>
        <v>0</v>
      </c>
      <c r="I27" s="550"/>
      <c r="J27" s="550">
        <f aca="true" t="shared" si="2" ref="J27:J35">G27-H27</f>
        <v>0</v>
      </c>
      <c r="K27" s="615"/>
    </row>
    <row r="28" spans="2:11" ht="13.5" customHeight="1">
      <c r="B28" s="53"/>
      <c r="C28" s="53"/>
      <c r="D28" s="67"/>
      <c r="F28" s="296" t="s">
        <v>86</v>
      </c>
      <c r="G28" s="346">
        <f aca="true" t="shared" si="3" ref="G28:G35">SUMIF($E$4:$E$23,F28,$J$4:$J$23)</f>
        <v>0</v>
      </c>
      <c r="H28" s="528">
        <f aca="true" t="shared" si="4" ref="H28:H35">SUMIF($E$4:$E$23,F28,$M$4:$M$23)</f>
        <v>0</v>
      </c>
      <c r="I28" s="528"/>
      <c r="J28" s="528">
        <f t="shared" si="2"/>
        <v>0</v>
      </c>
      <c r="K28" s="531"/>
    </row>
    <row r="29" spans="2:11" ht="13.5" customHeight="1">
      <c r="B29" s="53"/>
      <c r="C29" s="53"/>
      <c r="D29" s="67"/>
      <c r="F29" s="296" t="s">
        <v>124</v>
      </c>
      <c r="G29" s="346">
        <f t="shared" si="3"/>
        <v>0</v>
      </c>
      <c r="H29" s="528">
        <f t="shared" si="4"/>
        <v>0</v>
      </c>
      <c r="I29" s="528"/>
      <c r="J29" s="528">
        <f t="shared" si="2"/>
        <v>0</v>
      </c>
      <c r="K29" s="531"/>
    </row>
    <row r="30" spans="2:11" ht="13.5" customHeight="1">
      <c r="B30" s="53"/>
      <c r="C30" s="53"/>
      <c r="D30" s="67"/>
      <c r="F30" s="296" t="s">
        <v>125</v>
      </c>
      <c r="G30" s="346">
        <f t="shared" si="3"/>
        <v>0</v>
      </c>
      <c r="H30" s="528">
        <f t="shared" si="4"/>
        <v>0</v>
      </c>
      <c r="I30" s="528"/>
      <c r="J30" s="528">
        <f t="shared" si="2"/>
        <v>0</v>
      </c>
      <c r="K30" s="531"/>
    </row>
    <row r="31" spans="2:11" ht="13.5" customHeight="1">
      <c r="B31" s="53"/>
      <c r="C31" s="53"/>
      <c r="D31" s="67"/>
      <c r="F31" s="296" t="s">
        <v>87</v>
      </c>
      <c r="G31" s="346">
        <f t="shared" si="3"/>
        <v>0</v>
      </c>
      <c r="H31" s="528">
        <f t="shared" si="4"/>
        <v>0</v>
      </c>
      <c r="I31" s="528"/>
      <c r="J31" s="528">
        <f t="shared" si="2"/>
        <v>0</v>
      </c>
      <c r="K31" s="531"/>
    </row>
    <row r="32" spans="2:11" ht="13.5" customHeight="1">
      <c r="B32" s="53"/>
      <c r="C32" s="53"/>
      <c r="D32" s="67"/>
      <c r="F32" s="296" t="s">
        <v>88</v>
      </c>
      <c r="G32" s="346">
        <f t="shared" si="3"/>
        <v>0</v>
      </c>
      <c r="H32" s="528">
        <f t="shared" si="4"/>
        <v>0</v>
      </c>
      <c r="I32" s="528"/>
      <c r="J32" s="528">
        <f t="shared" si="2"/>
        <v>0</v>
      </c>
      <c r="K32" s="531"/>
    </row>
    <row r="33" spans="2:11" ht="13.5" customHeight="1">
      <c r="B33" s="53"/>
      <c r="C33" s="53"/>
      <c r="D33" s="67"/>
      <c r="F33" s="296" t="s">
        <v>89</v>
      </c>
      <c r="G33" s="346">
        <f t="shared" si="3"/>
        <v>0</v>
      </c>
      <c r="H33" s="528">
        <f t="shared" si="4"/>
        <v>0</v>
      </c>
      <c r="I33" s="528"/>
      <c r="J33" s="528">
        <f t="shared" si="2"/>
        <v>0</v>
      </c>
      <c r="K33" s="531"/>
    </row>
    <row r="34" spans="2:11" ht="13.5" customHeight="1">
      <c r="B34" s="53"/>
      <c r="C34" s="53"/>
      <c r="D34" s="67"/>
      <c r="F34" s="296" t="s">
        <v>90</v>
      </c>
      <c r="G34" s="346">
        <f t="shared" si="3"/>
        <v>0</v>
      </c>
      <c r="H34" s="528">
        <f t="shared" si="4"/>
        <v>0</v>
      </c>
      <c r="I34" s="528"/>
      <c r="J34" s="528">
        <f t="shared" si="2"/>
        <v>0</v>
      </c>
      <c r="K34" s="531"/>
    </row>
    <row r="35" spans="2:11" ht="13.5" customHeight="1" thickBot="1">
      <c r="B35" s="53"/>
      <c r="C35" s="53"/>
      <c r="D35" s="67"/>
      <c r="F35" s="428" t="s">
        <v>137</v>
      </c>
      <c r="G35" s="430">
        <f t="shared" si="3"/>
        <v>0</v>
      </c>
      <c r="H35" s="604">
        <f t="shared" si="4"/>
        <v>0</v>
      </c>
      <c r="I35" s="604"/>
      <c r="J35" s="604">
        <f t="shared" si="2"/>
        <v>0</v>
      </c>
      <c r="K35" s="605"/>
    </row>
    <row r="36" spans="2:11" ht="13.5" customHeight="1" thickBot="1" thickTop="1">
      <c r="B36" s="53"/>
      <c r="C36" s="53"/>
      <c r="D36" s="47"/>
      <c r="F36" s="426" t="s">
        <v>15</v>
      </c>
      <c r="G36" s="355">
        <f>SUM(G27:G35)</f>
        <v>0</v>
      </c>
      <c r="H36" s="601">
        <f>SUM(H27:H35)</f>
        <v>0</v>
      </c>
      <c r="I36" s="601"/>
      <c r="J36" s="601">
        <f>SUM(J27:J35)</f>
        <v>0</v>
      </c>
      <c r="K36" s="60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zoomScaleSheetLayoutView="100" zoomScalePageLayoutView="0" workbookViewId="0" topLeftCell="A13">
      <selection activeCell="H5" sqref="H5:K5"/>
    </sheetView>
  </sheetViews>
  <sheetFormatPr defaultColWidth="13.00390625" defaultRowHeight="13.5"/>
  <cols>
    <col min="1" max="10" width="10.00390625" style="5" customWidth="1"/>
    <col min="11" max="11" width="11.125" style="5" customWidth="1"/>
    <col min="12" max="15" width="11.00390625" style="5" customWidth="1"/>
    <col min="16" max="16384" width="13.00390625" style="5" customWidth="1"/>
  </cols>
  <sheetData>
    <row r="1" spans="1:11" s="1" customFormat="1" ht="18" customHeight="1">
      <c r="A1" s="1" t="s">
        <v>202</v>
      </c>
      <c r="H1" s="503" t="s">
        <v>279</v>
      </c>
      <c r="I1" s="503"/>
      <c r="J1" s="503"/>
      <c r="K1" s="503"/>
    </row>
    <row r="2" spans="8:11" s="1" customFormat="1" ht="18" customHeight="1">
      <c r="H2" s="503" t="s">
        <v>280</v>
      </c>
      <c r="I2" s="503"/>
      <c r="J2" s="503"/>
      <c r="K2" s="503"/>
    </row>
    <row r="3" s="1" customFormat="1" ht="18" customHeight="1">
      <c r="K3" s="2"/>
    </row>
    <row r="4" spans="8:11" s="1" customFormat="1" ht="18" customHeight="1">
      <c r="H4" s="504" t="s">
        <v>295</v>
      </c>
      <c r="I4" s="504"/>
      <c r="J4" s="504"/>
      <c r="K4" s="504"/>
    </row>
    <row r="5" spans="8:11" s="1" customFormat="1" ht="18" customHeight="1">
      <c r="H5" s="585" t="s">
        <v>294</v>
      </c>
      <c r="I5" s="504"/>
      <c r="J5" s="504"/>
      <c r="K5" s="504"/>
    </row>
    <row r="6" spans="1:11" s="1" customFormat="1" ht="18" customHeight="1">
      <c r="A6" s="3" t="s">
        <v>2</v>
      </c>
      <c r="H6" s="4"/>
      <c r="K6" s="11"/>
    </row>
    <row r="7" spans="1:11" s="1" customFormat="1" ht="18" customHeight="1">
      <c r="A7" s="4"/>
      <c r="H7" s="504" t="s">
        <v>276</v>
      </c>
      <c r="I7" s="504"/>
      <c r="J7" s="504"/>
      <c r="K7" s="504"/>
    </row>
    <row r="8" spans="1:11" s="1" customFormat="1" ht="18" customHeight="1">
      <c r="A8" s="4"/>
      <c r="H8" s="504" t="s">
        <v>277</v>
      </c>
      <c r="I8" s="504"/>
      <c r="J8" s="504"/>
      <c r="K8" s="504"/>
    </row>
    <row r="9" spans="1:11" s="1" customFormat="1" ht="42" customHeight="1">
      <c r="A9" s="4"/>
      <c r="H9" s="2"/>
      <c r="K9" s="46"/>
    </row>
    <row r="10" spans="1:11" ht="24" customHeight="1">
      <c r="A10" s="492" t="s">
        <v>267</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4" t="s">
        <v>84</v>
      </c>
      <c r="B14" s="495"/>
      <c r="C14" s="496"/>
      <c r="D14" s="497">
        <f>'1-1'!D14:F14</f>
        <v>1190000</v>
      </c>
      <c r="E14" s="498"/>
      <c r="F14" s="499"/>
      <c r="G14" s="583"/>
      <c r="H14" s="584"/>
      <c r="I14" s="584"/>
      <c r="J14" s="584"/>
      <c r="K14" s="97">
        <f>'1-1'!K14</f>
        <v>0</v>
      </c>
    </row>
    <row r="15" spans="1:11" ht="39" customHeight="1" thickBot="1">
      <c r="A15" s="19"/>
      <c r="B15" s="18" t="s">
        <v>8</v>
      </c>
      <c r="C15" s="17" t="s">
        <v>9</v>
      </c>
      <c r="D15" s="16" t="s">
        <v>123</v>
      </c>
      <c r="E15" s="16" t="s">
        <v>122</v>
      </c>
      <c r="F15" s="17" t="s">
        <v>10</v>
      </c>
      <c r="G15" s="17" t="s">
        <v>11</v>
      </c>
      <c r="H15" s="448" t="s">
        <v>248</v>
      </c>
      <c r="I15" s="16" t="s">
        <v>12</v>
      </c>
      <c r="J15" s="447" t="s">
        <v>254</v>
      </c>
      <c r="K15" s="23" t="s">
        <v>15</v>
      </c>
    </row>
    <row r="16" spans="1:11" ht="39" customHeight="1" thickTop="1">
      <c r="A16" s="21" t="s">
        <v>102</v>
      </c>
      <c r="B16" s="434">
        <f>'1-1'!B21</f>
        <v>0</v>
      </c>
      <c r="C16" s="320">
        <f>'1-1'!C21</f>
        <v>200000</v>
      </c>
      <c r="D16" s="320">
        <f>'1-1'!D21</f>
        <v>170000</v>
      </c>
      <c r="E16" s="320">
        <f>'1-1'!E21</f>
        <v>0</v>
      </c>
      <c r="F16" s="320">
        <f>'1-1'!F21</f>
        <v>0</v>
      </c>
      <c r="G16" s="320">
        <f>'1-1'!G21</f>
        <v>0</v>
      </c>
      <c r="H16" s="320">
        <f>'1-1'!H21</f>
        <v>0</v>
      </c>
      <c r="I16" s="320">
        <f>'1-1'!I21</f>
        <v>0</v>
      </c>
      <c r="J16" s="435">
        <f>'1-1'!J21</f>
        <v>95830</v>
      </c>
      <c r="K16" s="436">
        <f aca="true" t="shared" si="0" ref="K16:K22">SUM(B16:J16)</f>
        <v>465830</v>
      </c>
    </row>
    <row r="17" spans="1:11" ht="39" customHeight="1">
      <c r="A17" s="21" t="s">
        <v>16</v>
      </c>
      <c r="B17" s="434">
        <f>'随時②-2'!G38</f>
        <v>0</v>
      </c>
      <c r="C17" s="320">
        <f>'随時②-2'!G39</f>
        <v>0</v>
      </c>
      <c r="D17" s="320">
        <f>'随時②-2'!G40</f>
        <v>0</v>
      </c>
      <c r="E17" s="320">
        <f>'随時②-2'!G41</f>
        <v>0</v>
      </c>
      <c r="F17" s="320">
        <f>'随時②-2'!G42</f>
        <v>0</v>
      </c>
      <c r="G17" s="320">
        <f>'随時②-2'!G43</f>
        <v>31158</v>
      </c>
      <c r="H17" s="320">
        <f>'随時②-2'!G44</f>
        <v>0</v>
      </c>
      <c r="I17" s="320">
        <f>'随時②-2'!G45</f>
        <v>0</v>
      </c>
      <c r="J17" s="435">
        <f>'随時②-2'!G46</f>
        <v>0</v>
      </c>
      <c r="K17" s="436">
        <f t="shared" si="0"/>
        <v>31158</v>
      </c>
    </row>
    <row r="18" spans="1:11" ht="39" customHeight="1" thickBot="1">
      <c r="A18" s="34" t="s">
        <v>177</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31158</v>
      </c>
      <c r="H19" s="451">
        <f t="shared" si="1"/>
        <v>0</v>
      </c>
      <c r="I19" s="451">
        <f t="shared" si="1"/>
        <v>0</v>
      </c>
      <c r="J19" s="451">
        <f t="shared" si="1"/>
        <v>0</v>
      </c>
      <c r="K19" s="452">
        <f t="shared" si="0"/>
        <v>31158</v>
      </c>
    </row>
    <row r="20" spans="1:11" ht="39" customHeight="1" thickTop="1">
      <c r="A20" s="30" t="s">
        <v>164</v>
      </c>
      <c r="B20" s="222">
        <f>SUM(B16:B17)</f>
        <v>0</v>
      </c>
      <c r="C20" s="222">
        <f aca="true" t="shared" si="2" ref="C20:J20">SUM(C16:C17)</f>
        <v>200000</v>
      </c>
      <c r="D20" s="222">
        <f t="shared" si="2"/>
        <v>170000</v>
      </c>
      <c r="E20" s="222">
        <f t="shared" si="2"/>
        <v>0</v>
      </c>
      <c r="F20" s="222">
        <f t="shared" si="2"/>
        <v>0</v>
      </c>
      <c r="G20" s="222">
        <f t="shared" si="2"/>
        <v>31158</v>
      </c>
      <c r="H20" s="222">
        <f t="shared" si="2"/>
        <v>0</v>
      </c>
      <c r="I20" s="222">
        <f t="shared" si="2"/>
        <v>0</v>
      </c>
      <c r="J20" s="222">
        <f t="shared" si="2"/>
        <v>95830</v>
      </c>
      <c r="K20" s="433">
        <f t="shared" si="0"/>
        <v>496988</v>
      </c>
    </row>
    <row r="21" spans="1:11" ht="39" customHeight="1">
      <c r="A21" s="21" t="s">
        <v>165</v>
      </c>
      <c r="B21" s="453">
        <f>'1-1'!B22</f>
        <v>0</v>
      </c>
      <c r="C21" s="453">
        <f>'1-1'!C22</f>
        <v>200000</v>
      </c>
      <c r="D21" s="453">
        <f>'1-1'!D22</f>
        <v>244170</v>
      </c>
      <c r="E21" s="453">
        <f>'1-1'!E22</f>
        <v>0</v>
      </c>
      <c r="F21" s="453">
        <f>'1-1'!F22</f>
        <v>30000</v>
      </c>
      <c r="G21" s="453">
        <v>88842</v>
      </c>
      <c r="H21" s="453">
        <f>'1-1'!H22</f>
        <v>130000</v>
      </c>
      <c r="I21" s="453">
        <f>'1-1'!I22</f>
        <v>0</v>
      </c>
      <c r="J21" s="453">
        <f>'1-1'!J22</f>
        <v>0</v>
      </c>
      <c r="K21" s="436">
        <f t="shared" si="0"/>
        <v>693012</v>
      </c>
    </row>
    <row r="22" spans="1:11" ht="39" customHeight="1" thickBot="1">
      <c r="A22" s="22" t="s">
        <v>163</v>
      </c>
      <c r="B22" s="218">
        <f>SUM(B20:B21)</f>
        <v>0</v>
      </c>
      <c r="C22" s="218">
        <f aca="true" t="shared" si="3" ref="C22:J22">SUM(C20:C21)</f>
        <v>400000</v>
      </c>
      <c r="D22" s="218">
        <f t="shared" si="3"/>
        <v>414170</v>
      </c>
      <c r="E22" s="218">
        <f t="shared" si="3"/>
        <v>0</v>
      </c>
      <c r="F22" s="218">
        <f t="shared" si="3"/>
        <v>30000</v>
      </c>
      <c r="G22" s="218">
        <f t="shared" si="3"/>
        <v>120000</v>
      </c>
      <c r="H22" s="218">
        <f t="shared" si="3"/>
        <v>130000</v>
      </c>
      <c r="I22" s="218">
        <f t="shared" si="3"/>
        <v>0</v>
      </c>
      <c r="J22" s="218">
        <f t="shared" si="3"/>
        <v>95830</v>
      </c>
      <c r="K22" s="221">
        <f t="shared" si="0"/>
        <v>1190000</v>
      </c>
    </row>
    <row r="23" spans="1:11" ht="39" customHeight="1" thickBot="1">
      <c r="A23" s="32" t="s">
        <v>104</v>
      </c>
      <c r="B23" s="617" t="s">
        <v>293</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zoomScaleSheetLayoutView="100" zoomScalePageLayoutView="0" workbookViewId="0" topLeftCell="A10">
      <selection activeCell="A21" sqref="A21"/>
    </sheetView>
  </sheetViews>
  <sheetFormatPr defaultColWidth="13.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13.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145</v>
      </c>
      <c r="E3" s="96" t="s">
        <v>0</v>
      </c>
      <c r="F3" s="96" t="s">
        <v>196</v>
      </c>
      <c r="G3" s="96" t="s">
        <v>91</v>
      </c>
      <c r="H3" s="474" t="s">
        <v>245</v>
      </c>
      <c r="I3" s="96" t="s">
        <v>92</v>
      </c>
      <c r="J3" s="96" t="s">
        <v>93</v>
      </c>
      <c r="K3" s="226" t="s">
        <v>111</v>
      </c>
      <c r="L3" s="408" t="s">
        <v>107</v>
      </c>
    </row>
    <row r="4" spans="1:13" ht="13.5" customHeight="1">
      <c r="A4" s="91"/>
      <c r="B4" s="67"/>
      <c r="C4" s="67"/>
      <c r="D4" s="409"/>
      <c r="E4" s="314">
        <f>IF($D4="","",IF($D4&lt;=100,VLOOKUP($D4,'1-2'!$D$4:$L$103,2),VLOOKUP($D4,'随時①-2'!$D$4:$L$23,2)))</f>
      </c>
      <c r="F4" s="314">
        <f>IF($D4="","",IF($D4&lt;=100,VLOOKUP($D4,'1-2'!$D$4:$L$103,3),VLOOKUP($D4,'随時①-2'!$D$4:$L$23,3)))</f>
      </c>
      <c r="G4" s="223">
        <f>IF($D4="","",IF($D4&lt;=100,VLOOKUP($D4,'1-2'!$D$4:$L$103,4),VLOOKUP($D4,'随時①-2'!$D$4:$L$23,4)))</f>
      </c>
      <c r="H4" s="315">
        <f>IF($D4="","",IF($D4&lt;=100,VLOOKUP($D4,'1-2'!$D$4:$L$103,5),VLOOKUP($D4,'随時①-2'!$D$4:$L$23,5)))</f>
      </c>
      <c r="I4" s="315">
        <f>IF($D4="","",IF($D4&lt;=100,VLOOKUP($D4,'1-2'!$D$4:$L$103,6),VLOOKUP($D4,'随時①-2'!$D$4:$L$23,6)))</f>
      </c>
      <c r="J4" s="223">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4">
        <f>IF($D18="","",IF($D18&lt;=100,VLOOKUP($D18,'1-2'!$D$4:$L$103,2),VLOOKUP($D18,'随時①-2'!$D$4:$L$23,2)))</f>
      </c>
      <c r="F18" s="344">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4" t="s">
        <v>140</v>
      </c>
      <c r="B20" s="407" t="s">
        <v>141</v>
      </c>
      <c r="C20" s="94" t="s">
        <v>143</v>
      </c>
      <c r="D20" s="94" t="s">
        <v>146</v>
      </c>
      <c r="E20" s="96" t="s">
        <v>0</v>
      </c>
      <c r="F20" s="96" t="s">
        <v>196</v>
      </c>
      <c r="G20" s="96" t="s">
        <v>91</v>
      </c>
      <c r="H20" s="474" t="s">
        <v>245</v>
      </c>
      <c r="I20" s="96" t="s">
        <v>92</v>
      </c>
      <c r="J20" s="96" t="s">
        <v>93</v>
      </c>
      <c r="K20" s="226" t="s">
        <v>111</v>
      </c>
      <c r="L20" s="408" t="s">
        <v>107</v>
      </c>
    </row>
    <row r="21" spans="1:13" ht="14.25">
      <c r="A21" s="359">
        <v>6</v>
      </c>
      <c r="B21" s="240" t="s">
        <v>292</v>
      </c>
      <c r="C21" s="274" t="s">
        <v>274</v>
      </c>
      <c r="D21" s="400">
        <v>201</v>
      </c>
      <c r="E21" s="274" t="s">
        <v>88</v>
      </c>
      <c r="F21" s="274" t="s">
        <v>291</v>
      </c>
      <c r="G21" s="275">
        <v>31158</v>
      </c>
      <c r="H21" s="276">
        <v>1</v>
      </c>
      <c r="I21" s="276">
        <v>1</v>
      </c>
      <c r="J21" s="401">
        <f>G21*H21*I21</f>
        <v>31158</v>
      </c>
      <c r="K21" s="277"/>
      <c r="L21" s="278"/>
      <c r="M21" s="5">
        <f aca="true" t="shared" si="1" ref="M21:M35">IF(K21="◎",J21,"")</f>
      </c>
    </row>
    <row r="22" spans="1:13" ht="14.25">
      <c r="A22" s="250"/>
      <c r="B22" s="251"/>
      <c r="C22" s="252"/>
      <c r="D22" s="402">
        <v>202</v>
      </c>
      <c r="E22" s="274"/>
      <c r="F22" s="255"/>
      <c r="G22" s="256"/>
      <c r="H22" s="257"/>
      <c r="I22" s="257"/>
      <c r="J22" s="258">
        <f>G22*H22*I22</f>
        <v>0</v>
      </c>
      <c r="K22" s="259"/>
      <c r="L22" s="260"/>
      <c r="M22" s="5">
        <f t="shared" si="1"/>
      </c>
    </row>
    <row r="23" spans="1:13" ht="14.25">
      <c r="A23" s="250"/>
      <c r="B23" s="251"/>
      <c r="C23" s="252"/>
      <c r="D23" s="402">
        <v>203</v>
      </c>
      <c r="E23" s="274"/>
      <c r="F23" s="255"/>
      <c r="G23" s="256"/>
      <c r="H23" s="257"/>
      <c r="I23" s="257"/>
      <c r="J23" s="258">
        <f aca="true" t="shared" si="2" ref="J23:J35">G23*H23*I23</f>
        <v>0</v>
      </c>
      <c r="K23" s="259"/>
      <c r="L23" s="260"/>
      <c r="M23" s="5">
        <f t="shared" si="1"/>
      </c>
    </row>
    <row r="24" spans="1:13" ht="14.25">
      <c r="A24" s="250"/>
      <c r="B24" s="251"/>
      <c r="C24" s="252"/>
      <c r="D24" s="402">
        <v>204</v>
      </c>
      <c r="E24" s="274"/>
      <c r="F24" s="255"/>
      <c r="G24" s="256"/>
      <c r="H24" s="257"/>
      <c r="I24" s="257"/>
      <c r="J24" s="258">
        <f t="shared" si="2"/>
        <v>0</v>
      </c>
      <c r="K24" s="259"/>
      <c r="L24" s="260"/>
      <c r="M24" s="5">
        <f t="shared" si="1"/>
      </c>
    </row>
    <row r="25" spans="1:13" ht="14.25">
      <c r="A25" s="250"/>
      <c r="B25" s="251"/>
      <c r="C25" s="252"/>
      <c r="D25" s="402">
        <v>205</v>
      </c>
      <c r="E25" s="274"/>
      <c r="F25" s="255"/>
      <c r="G25" s="256"/>
      <c r="H25" s="257"/>
      <c r="I25" s="257"/>
      <c r="J25" s="258">
        <f t="shared" si="2"/>
        <v>0</v>
      </c>
      <c r="K25" s="259"/>
      <c r="L25" s="260"/>
      <c r="M25" s="5">
        <f t="shared" si="1"/>
      </c>
    </row>
    <row r="26" spans="1:13" ht="14.25">
      <c r="A26" s="250"/>
      <c r="B26" s="251"/>
      <c r="C26" s="252"/>
      <c r="D26" s="402">
        <v>206</v>
      </c>
      <c r="E26" s="274"/>
      <c r="F26" s="255"/>
      <c r="G26" s="256"/>
      <c r="H26" s="257"/>
      <c r="I26" s="257"/>
      <c r="J26" s="258">
        <f t="shared" si="2"/>
        <v>0</v>
      </c>
      <c r="K26" s="259"/>
      <c r="L26" s="260"/>
      <c r="M26" s="5">
        <f t="shared" si="1"/>
      </c>
    </row>
    <row r="27" spans="1:13" ht="14.25">
      <c r="A27" s="250"/>
      <c r="B27" s="251"/>
      <c r="C27" s="252"/>
      <c r="D27" s="402">
        <v>207</v>
      </c>
      <c r="E27" s="274"/>
      <c r="F27" s="255"/>
      <c r="G27" s="256"/>
      <c r="H27" s="257"/>
      <c r="I27" s="257"/>
      <c r="J27" s="258">
        <f t="shared" si="2"/>
        <v>0</v>
      </c>
      <c r="K27" s="259"/>
      <c r="L27" s="260"/>
      <c r="M27" s="5">
        <f t="shared" si="1"/>
      </c>
    </row>
    <row r="28" spans="1:13" ht="14.25">
      <c r="A28" s="250"/>
      <c r="B28" s="251"/>
      <c r="C28" s="252"/>
      <c r="D28" s="402">
        <v>208</v>
      </c>
      <c r="E28" s="274"/>
      <c r="F28" s="255"/>
      <c r="G28" s="256"/>
      <c r="H28" s="257"/>
      <c r="I28" s="257"/>
      <c r="J28" s="258">
        <f t="shared" si="2"/>
        <v>0</v>
      </c>
      <c r="K28" s="259"/>
      <c r="L28" s="260"/>
      <c r="M28" s="5">
        <f t="shared" si="1"/>
      </c>
    </row>
    <row r="29" spans="1:13" ht="14.25">
      <c r="A29" s="250"/>
      <c r="B29" s="251"/>
      <c r="C29" s="252"/>
      <c r="D29" s="402">
        <v>209</v>
      </c>
      <c r="E29" s="274"/>
      <c r="F29" s="255"/>
      <c r="G29" s="256"/>
      <c r="H29" s="257"/>
      <c r="I29" s="257"/>
      <c r="J29" s="258">
        <f t="shared" si="2"/>
        <v>0</v>
      </c>
      <c r="K29" s="259"/>
      <c r="L29" s="260"/>
      <c r="M29" s="5">
        <f t="shared" si="1"/>
      </c>
    </row>
    <row r="30" spans="1:13" ht="13.5">
      <c r="A30" s="250"/>
      <c r="B30" s="251"/>
      <c r="C30" s="252"/>
      <c r="D30" s="402">
        <v>210</v>
      </c>
      <c r="E30" s="274"/>
      <c r="F30" s="255"/>
      <c r="G30" s="256"/>
      <c r="H30" s="257"/>
      <c r="I30" s="257"/>
      <c r="J30" s="258">
        <f t="shared" si="2"/>
        <v>0</v>
      </c>
      <c r="K30" s="259"/>
      <c r="L30" s="260"/>
      <c r="M30" s="5">
        <f t="shared" si="1"/>
      </c>
    </row>
    <row r="31" spans="1:13" ht="13.5">
      <c r="A31" s="250"/>
      <c r="B31" s="251"/>
      <c r="C31" s="252"/>
      <c r="D31" s="402">
        <v>211</v>
      </c>
      <c r="E31" s="274"/>
      <c r="F31" s="255"/>
      <c r="G31" s="256"/>
      <c r="H31" s="257"/>
      <c r="I31" s="257"/>
      <c r="J31" s="258">
        <f t="shared" si="2"/>
        <v>0</v>
      </c>
      <c r="K31" s="259"/>
      <c r="L31" s="260"/>
      <c r="M31" s="5">
        <f t="shared" si="1"/>
      </c>
    </row>
    <row r="32" spans="1:13" ht="13.5">
      <c r="A32" s="250"/>
      <c r="B32" s="251"/>
      <c r="C32" s="252"/>
      <c r="D32" s="402">
        <v>212</v>
      </c>
      <c r="E32" s="274"/>
      <c r="F32" s="255"/>
      <c r="G32" s="256"/>
      <c r="H32" s="257"/>
      <c r="I32" s="257"/>
      <c r="J32" s="258">
        <f t="shared" si="2"/>
        <v>0</v>
      </c>
      <c r="K32" s="259"/>
      <c r="L32" s="260"/>
      <c r="M32" s="5">
        <f t="shared" si="1"/>
      </c>
    </row>
    <row r="33" spans="1:13" ht="13.5">
      <c r="A33" s="250"/>
      <c r="B33" s="251"/>
      <c r="C33" s="252"/>
      <c r="D33" s="402">
        <v>213</v>
      </c>
      <c r="E33" s="274"/>
      <c r="F33" s="255"/>
      <c r="G33" s="256"/>
      <c r="H33" s="257"/>
      <c r="I33" s="257"/>
      <c r="J33" s="258">
        <f t="shared" si="2"/>
        <v>0</v>
      </c>
      <c r="K33" s="259"/>
      <c r="L33" s="260"/>
      <c r="M33" s="5">
        <f t="shared" si="1"/>
      </c>
    </row>
    <row r="34" spans="1:13" ht="13.5">
      <c r="A34" s="250"/>
      <c r="B34" s="251"/>
      <c r="C34" s="252"/>
      <c r="D34" s="402">
        <v>214</v>
      </c>
      <c r="E34" s="274"/>
      <c r="F34" s="255"/>
      <c r="G34" s="256"/>
      <c r="H34" s="257"/>
      <c r="I34" s="257"/>
      <c r="J34" s="258">
        <f t="shared" si="2"/>
        <v>0</v>
      </c>
      <c r="K34" s="259"/>
      <c r="L34" s="260"/>
      <c r="M34" s="5">
        <f t="shared" si="1"/>
      </c>
    </row>
    <row r="35" spans="1:13" ht="14.25" thickBot="1">
      <c r="A35" s="395"/>
      <c r="B35" s="403"/>
      <c r="C35" s="404"/>
      <c r="D35" s="405">
        <v>215</v>
      </c>
      <c r="E35" s="287"/>
      <c r="F35" s="287"/>
      <c r="G35" s="288"/>
      <c r="H35" s="289"/>
      <c r="I35" s="289"/>
      <c r="J35" s="290">
        <f t="shared" si="2"/>
        <v>0</v>
      </c>
      <c r="K35" s="406"/>
      <c r="L35" s="292"/>
      <c r="M35" s="5">
        <f t="shared" si="1"/>
      </c>
    </row>
    <row r="36" spans="1:7" ht="24" customHeight="1" thickBot="1">
      <c r="A36" s="53"/>
      <c r="B36" s="53"/>
      <c r="C36" s="53"/>
      <c r="D36" s="53"/>
      <c r="E36" s="28" t="s">
        <v>247</v>
      </c>
      <c r="F36" s="623"/>
      <c r="G36" s="623"/>
    </row>
    <row r="37" spans="1:12" ht="24" customHeight="1" thickBot="1">
      <c r="A37" s="53"/>
      <c r="B37" s="53"/>
      <c r="C37" s="53"/>
      <c r="D37" s="53"/>
      <c r="E37" s="238" t="s">
        <v>96</v>
      </c>
      <c r="F37" s="228" t="s">
        <v>109</v>
      </c>
      <c r="G37" s="155" t="s">
        <v>16</v>
      </c>
      <c r="H37" s="624" t="s">
        <v>244</v>
      </c>
      <c r="I37" s="625"/>
      <c r="J37" s="228" t="s">
        <v>108</v>
      </c>
      <c r="K37" s="541" t="s">
        <v>192</v>
      </c>
      <c r="L37" s="590"/>
    </row>
    <row r="38" spans="1:12" ht="14.25" thickTop="1">
      <c r="A38" s="53"/>
      <c r="B38" s="53"/>
      <c r="C38" s="53"/>
      <c r="D38" s="53"/>
      <c r="E38" s="295" t="s">
        <v>85</v>
      </c>
      <c r="F38" s="346">
        <f>'1-1'!B21</f>
        <v>0</v>
      </c>
      <c r="G38" s="348">
        <f aca="true" t="shared" si="3" ref="G38:G46">-SUMIF($E$4:$E$18,$E38,$J$4:$J$18)+SUMIF($E$21:$E$35,$E38,$J$21:$J$35)</f>
        <v>0</v>
      </c>
      <c r="H38" s="550">
        <f aca="true" t="shared" si="4" ref="H38:H46">-SUMIF($E$4:$E$18,$E38,$M$4:$M$18)+SUMIF($E$21:$E$35,$E38,$M$21:$M$35)</f>
        <v>0</v>
      </c>
      <c r="I38" s="550"/>
      <c r="J38" s="347">
        <f aca="true" t="shared" si="5" ref="J38:J46">G38-H38</f>
        <v>0</v>
      </c>
      <c r="K38" s="550">
        <f aca="true" t="shared" si="6" ref="K38:K46">F38+G38</f>
        <v>0</v>
      </c>
      <c r="L38" s="615"/>
    </row>
    <row r="39" spans="1:12" ht="13.5">
      <c r="A39" s="53"/>
      <c r="B39" s="53"/>
      <c r="C39" s="53"/>
      <c r="D39" s="53"/>
      <c r="E39" s="296" t="s">
        <v>86</v>
      </c>
      <c r="F39" s="350">
        <f>'1-1'!C21</f>
        <v>200000</v>
      </c>
      <c r="G39" s="348">
        <f t="shared" si="3"/>
        <v>0</v>
      </c>
      <c r="H39" s="528">
        <f t="shared" si="4"/>
        <v>0</v>
      </c>
      <c r="I39" s="528"/>
      <c r="J39" s="350">
        <f t="shared" si="5"/>
        <v>0</v>
      </c>
      <c r="K39" s="528">
        <f t="shared" si="6"/>
        <v>200000</v>
      </c>
      <c r="L39" s="531"/>
    </row>
    <row r="40" spans="1:12" ht="13.5">
      <c r="A40" s="53"/>
      <c r="B40" s="53"/>
      <c r="C40" s="53"/>
      <c r="D40" s="53"/>
      <c r="E40" s="296" t="s">
        <v>124</v>
      </c>
      <c r="F40" s="350">
        <f>'1-1'!D21</f>
        <v>170000</v>
      </c>
      <c r="G40" s="348">
        <f t="shared" si="3"/>
        <v>0</v>
      </c>
      <c r="H40" s="528">
        <f t="shared" si="4"/>
        <v>0</v>
      </c>
      <c r="I40" s="528"/>
      <c r="J40" s="350">
        <f t="shared" si="5"/>
        <v>0</v>
      </c>
      <c r="K40" s="528">
        <f t="shared" si="6"/>
        <v>170000</v>
      </c>
      <c r="L40" s="531"/>
    </row>
    <row r="41" spans="1:12" ht="13.5">
      <c r="A41" s="53"/>
      <c r="B41" s="53"/>
      <c r="C41" s="53"/>
      <c r="D41" s="53"/>
      <c r="E41" s="296" t="s">
        <v>125</v>
      </c>
      <c r="F41" s="350">
        <f>'1-1'!E21</f>
        <v>0</v>
      </c>
      <c r="G41" s="348">
        <f t="shared" si="3"/>
        <v>0</v>
      </c>
      <c r="H41" s="528">
        <f t="shared" si="4"/>
        <v>0</v>
      </c>
      <c r="I41" s="528"/>
      <c r="J41" s="350">
        <f t="shared" si="5"/>
        <v>0</v>
      </c>
      <c r="K41" s="528">
        <f t="shared" si="6"/>
        <v>0</v>
      </c>
      <c r="L41" s="531"/>
    </row>
    <row r="42" spans="1:12" ht="13.5">
      <c r="A42" s="53"/>
      <c r="B42" s="53"/>
      <c r="C42" s="53"/>
      <c r="D42" s="53"/>
      <c r="E42" s="296" t="s">
        <v>87</v>
      </c>
      <c r="F42" s="350">
        <f>'1-1'!F21</f>
        <v>0</v>
      </c>
      <c r="G42" s="348">
        <f t="shared" si="3"/>
        <v>0</v>
      </c>
      <c r="H42" s="528">
        <f t="shared" si="4"/>
        <v>0</v>
      </c>
      <c r="I42" s="528"/>
      <c r="J42" s="350">
        <f t="shared" si="5"/>
        <v>0</v>
      </c>
      <c r="K42" s="528">
        <f t="shared" si="6"/>
        <v>0</v>
      </c>
      <c r="L42" s="531"/>
    </row>
    <row r="43" spans="1:12" ht="13.5">
      <c r="A43" s="53"/>
      <c r="B43" s="53"/>
      <c r="C43" s="53"/>
      <c r="D43" s="53"/>
      <c r="E43" s="296" t="s">
        <v>88</v>
      </c>
      <c r="F43" s="350">
        <f>'1-1'!G21</f>
        <v>0</v>
      </c>
      <c r="G43" s="348">
        <f t="shared" si="3"/>
        <v>31158</v>
      </c>
      <c r="H43" s="528">
        <f t="shared" si="4"/>
        <v>0</v>
      </c>
      <c r="I43" s="528"/>
      <c r="J43" s="350">
        <f t="shared" si="5"/>
        <v>31158</v>
      </c>
      <c r="K43" s="528">
        <f t="shared" si="6"/>
        <v>31158</v>
      </c>
      <c r="L43" s="531"/>
    </row>
    <row r="44" spans="1:12" ht="13.5">
      <c r="A44" s="53"/>
      <c r="B44" s="53"/>
      <c r="C44" s="53"/>
      <c r="D44" s="53"/>
      <c r="E44" s="296" t="s">
        <v>89</v>
      </c>
      <c r="F44" s="350">
        <f>'1-1'!H21</f>
        <v>0</v>
      </c>
      <c r="G44" s="348">
        <f t="shared" si="3"/>
        <v>0</v>
      </c>
      <c r="H44" s="528">
        <f t="shared" si="4"/>
        <v>0</v>
      </c>
      <c r="I44" s="528"/>
      <c r="J44" s="350">
        <f t="shared" si="5"/>
        <v>0</v>
      </c>
      <c r="K44" s="528">
        <f t="shared" si="6"/>
        <v>0</v>
      </c>
      <c r="L44" s="531"/>
    </row>
    <row r="45" spans="1:12" ht="13.5">
      <c r="A45" s="53"/>
      <c r="B45" s="53"/>
      <c r="C45" s="53"/>
      <c r="D45" s="53"/>
      <c r="E45" s="296" t="s">
        <v>90</v>
      </c>
      <c r="F45" s="350">
        <f>'1-1'!I21</f>
        <v>0</v>
      </c>
      <c r="G45" s="348">
        <f t="shared" si="3"/>
        <v>0</v>
      </c>
      <c r="H45" s="528">
        <f t="shared" si="4"/>
        <v>0</v>
      </c>
      <c r="I45" s="528"/>
      <c r="J45" s="350">
        <f t="shared" si="5"/>
        <v>0</v>
      </c>
      <c r="K45" s="528">
        <f t="shared" si="6"/>
        <v>0</v>
      </c>
      <c r="L45" s="531"/>
    </row>
    <row r="46" spans="1:12" ht="14.25" thickBot="1">
      <c r="A46" s="53"/>
      <c r="B46" s="53"/>
      <c r="C46" s="53"/>
      <c r="D46" s="53"/>
      <c r="E46" s="296" t="s">
        <v>137</v>
      </c>
      <c r="F46" s="398">
        <f>'1-1'!J21</f>
        <v>95830</v>
      </c>
      <c r="G46" s="348">
        <f t="shared" si="3"/>
        <v>0</v>
      </c>
      <c r="H46" s="604">
        <f t="shared" si="4"/>
        <v>0</v>
      </c>
      <c r="I46" s="604"/>
      <c r="J46" s="351">
        <f t="shared" si="5"/>
        <v>0</v>
      </c>
      <c r="K46" s="604">
        <f t="shared" si="6"/>
        <v>95830</v>
      </c>
      <c r="L46" s="605"/>
    </row>
    <row r="47" spans="1:12" ht="15" thickBot="1" thickTop="1">
      <c r="A47" s="53"/>
      <c r="B47" s="53"/>
      <c r="C47" s="53"/>
      <c r="D47" s="53"/>
      <c r="E47" s="399" t="s">
        <v>15</v>
      </c>
      <c r="F47" s="353">
        <f>SUM(F38:F46)</f>
        <v>465830</v>
      </c>
      <c r="G47" s="354">
        <f>SUM(G38:G46)</f>
        <v>31158</v>
      </c>
      <c r="H47" s="620">
        <f>SUM(H38:I46)</f>
        <v>0</v>
      </c>
      <c r="I47" s="622"/>
      <c r="J47" s="355">
        <f>SUM(J38:J46)</f>
        <v>31158</v>
      </c>
      <c r="K47" s="620">
        <f>SUM(K38:L46)</f>
        <v>496988</v>
      </c>
      <c r="L47" s="62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zoomScaleSheetLayoutView="100" zoomScalePageLayoutView="0" workbookViewId="0" topLeftCell="A1">
      <selection activeCell="H1" sqref="H1:K1"/>
    </sheetView>
  </sheetViews>
  <sheetFormatPr defaultColWidth="13.00390625" defaultRowHeight="13.5"/>
  <cols>
    <col min="1" max="10" width="10.00390625" style="5" customWidth="1"/>
    <col min="11" max="11" width="11.125" style="5" customWidth="1"/>
    <col min="12" max="15" width="11.00390625" style="5" customWidth="1"/>
    <col min="16" max="16384" width="13.00390625" style="5" customWidth="1"/>
  </cols>
  <sheetData>
    <row r="1" spans="1:11" s="1" customFormat="1" ht="18" customHeight="1">
      <c r="A1" s="1" t="s">
        <v>251</v>
      </c>
      <c r="H1" s="503" t="s">
        <v>279</v>
      </c>
      <c r="I1" s="503"/>
      <c r="J1" s="503"/>
      <c r="K1" s="503"/>
    </row>
    <row r="2" spans="8:11" s="1" customFormat="1" ht="18" customHeight="1">
      <c r="H2" s="503" t="s">
        <v>280</v>
      </c>
      <c r="I2" s="503"/>
      <c r="J2" s="503"/>
      <c r="K2" s="503"/>
    </row>
    <row r="3" s="1" customFormat="1" ht="18" customHeight="1">
      <c r="K3" s="2"/>
    </row>
    <row r="4" spans="8:11" s="1" customFormat="1" ht="18" customHeight="1">
      <c r="H4" s="504" t="s">
        <v>323</v>
      </c>
      <c r="I4" s="504"/>
      <c r="J4" s="504"/>
      <c r="K4" s="504"/>
    </row>
    <row r="5" spans="8:11" s="1" customFormat="1" ht="18" customHeight="1">
      <c r="H5" s="626" t="s">
        <v>322</v>
      </c>
      <c r="I5" s="504"/>
      <c r="J5" s="504"/>
      <c r="K5" s="504"/>
    </row>
    <row r="6" spans="1:11" s="1" customFormat="1" ht="18" customHeight="1">
      <c r="A6" s="3" t="s">
        <v>2</v>
      </c>
      <c r="H6" s="4"/>
      <c r="K6" s="11"/>
    </row>
    <row r="7" spans="1:11" s="1" customFormat="1" ht="18" customHeight="1">
      <c r="A7" s="4"/>
      <c r="H7" s="504" t="s">
        <v>278</v>
      </c>
      <c r="I7" s="504"/>
      <c r="J7" s="504"/>
      <c r="K7" s="504"/>
    </row>
    <row r="8" spans="1:11" s="1" customFormat="1" ht="18" customHeight="1">
      <c r="A8" s="4"/>
      <c r="H8" s="504" t="s">
        <v>277</v>
      </c>
      <c r="I8" s="504"/>
      <c r="J8" s="504"/>
      <c r="K8" s="504"/>
    </row>
    <row r="9" spans="1:11" s="1" customFormat="1" ht="42" customHeight="1">
      <c r="A9" s="4"/>
      <c r="H9" s="2"/>
      <c r="K9" s="46"/>
    </row>
    <row r="10" spans="1:11" ht="24" customHeight="1">
      <c r="A10" s="492" t="s">
        <v>269</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4" t="s">
        <v>84</v>
      </c>
      <c r="B14" s="495"/>
      <c r="C14" s="496"/>
      <c r="D14" s="497">
        <f>'1-1'!D14:F14</f>
        <v>1190000</v>
      </c>
      <c r="E14" s="498"/>
      <c r="F14" s="499"/>
      <c r="G14" s="583"/>
      <c r="H14" s="584"/>
      <c r="I14" s="584"/>
      <c r="J14" s="584"/>
      <c r="K14" s="97">
        <f>'1-1'!K14</f>
        <v>0</v>
      </c>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39" customHeight="1" thickTop="1">
      <c r="A16" s="21" t="s">
        <v>167</v>
      </c>
      <c r="B16" s="434">
        <f>'2-1'!B23</f>
        <v>0</v>
      </c>
      <c r="C16" s="434">
        <f>'2-1'!C23</f>
        <v>417000</v>
      </c>
      <c r="D16" s="434">
        <f>'2-1'!D23</f>
        <v>252324</v>
      </c>
      <c r="E16" s="434">
        <f>'2-1'!E23</f>
        <v>0</v>
      </c>
      <c r="F16" s="434">
        <f>'2-1'!F23</f>
        <v>35000</v>
      </c>
      <c r="G16" s="434">
        <f>'2-1'!G23</f>
        <v>60000</v>
      </c>
      <c r="H16" s="434">
        <f>'2-1'!H23</f>
        <v>130000</v>
      </c>
      <c r="I16" s="434">
        <f>'2-1'!I23</f>
        <v>0</v>
      </c>
      <c r="J16" s="434">
        <f>'2-1'!J23</f>
        <v>8000</v>
      </c>
      <c r="K16" s="436">
        <f aca="true" t="shared" si="0" ref="K16:K23">SUM(B16:J16)</f>
        <v>902324</v>
      </c>
    </row>
    <row r="17" spans="1:11" ht="39" customHeight="1">
      <c r="A17" s="21" t="s">
        <v>177</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170</v>
      </c>
      <c r="B18" s="437">
        <f>B16-B17</f>
        <v>0</v>
      </c>
      <c r="C18" s="437">
        <f aca="true" t="shared" si="1" ref="C18:J18">C16-C17</f>
        <v>417000</v>
      </c>
      <c r="D18" s="437">
        <f t="shared" si="1"/>
        <v>252324</v>
      </c>
      <c r="E18" s="437">
        <f t="shared" si="1"/>
        <v>0</v>
      </c>
      <c r="F18" s="437">
        <f t="shared" si="1"/>
        <v>35000</v>
      </c>
      <c r="G18" s="437">
        <f t="shared" si="1"/>
        <v>60000</v>
      </c>
      <c r="H18" s="437">
        <f t="shared" si="1"/>
        <v>130000</v>
      </c>
      <c r="I18" s="437">
        <f t="shared" si="1"/>
        <v>0</v>
      </c>
      <c r="J18" s="437">
        <f t="shared" si="1"/>
        <v>8000</v>
      </c>
      <c r="K18" s="440">
        <f t="shared" si="0"/>
        <v>902324</v>
      </c>
    </row>
    <row r="19" spans="1:11" ht="39" customHeight="1">
      <c r="A19" s="21" t="s">
        <v>16</v>
      </c>
      <c r="B19" s="434">
        <f>'随時③-2'!G38</f>
        <v>0</v>
      </c>
      <c r="C19" s="320">
        <f>'随時③-2'!G39</f>
        <v>0</v>
      </c>
      <c r="D19" s="320">
        <f>'随時③-2'!G40</f>
        <v>-10760</v>
      </c>
      <c r="E19" s="320">
        <f>'随時③-2'!G41</f>
        <v>0</v>
      </c>
      <c r="F19" s="320">
        <f>'随時③-2'!G42</f>
        <v>0</v>
      </c>
      <c r="G19" s="320">
        <f>'随時③-2'!G43</f>
        <v>10760</v>
      </c>
      <c r="H19" s="320">
        <f>'随時③-2'!G44</f>
        <v>0</v>
      </c>
      <c r="I19" s="320">
        <f>'随時③-2'!G45</f>
        <v>0</v>
      </c>
      <c r="J19" s="435">
        <f>'随時③-2'!G46</f>
        <v>0</v>
      </c>
      <c r="K19" s="436">
        <f t="shared" si="0"/>
        <v>0</v>
      </c>
    </row>
    <row r="20" spans="1:11" ht="39" customHeight="1" thickBot="1">
      <c r="A20" s="43" t="s">
        <v>177</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-10760</v>
      </c>
      <c r="E21" s="441">
        <f t="shared" si="2"/>
        <v>0</v>
      </c>
      <c r="F21" s="441">
        <f t="shared" si="2"/>
        <v>0</v>
      </c>
      <c r="G21" s="441">
        <f t="shared" si="2"/>
        <v>10760</v>
      </c>
      <c r="H21" s="441">
        <f t="shared" si="2"/>
        <v>0</v>
      </c>
      <c r="I21" s="441">
        <f t="shared" si="2"/>
        <v>0</v>
      </c>
      <c r="J21" s="441">
        <f t="shared" si="2"/>
        <v>0</v>
      </c>
      <c r="K21" s="443">
        <f t="shared" si="0"/>
        <v>0</v>
      </c>
    </row>
    <row r="22" spans="1:11" ht="39" customHeight="1">
      <c r="A22" s="30" t="s">
        <v>168</v>
      </c>
      <c r="B22" s="222">
        <f>B16+B19</f>
        <v>0</v>
      </c>
      <c r="C22" s="222">
        <f aca="true" t="shared" si="3" ref="C22:J22">C16+C19</f>
        <v>417000</v>
      </c>
      <c r="D22" s="222">
        <f t="shared" si="3"/>
        <v>241564</v>
      </c>
      <c r="E22" s="222">
        <f t="shared" si="3"/>
        <v>0</v>
      </c>
      <c r="F22" s="222">
        <f t="shared" si="3"/>
        <v>35000</v>
      </c>
      <c r="G22" s="222">
        <f t="shared" si="3"/>
        <v>70760</v>
      </c>
      <c r="H22" s="222">
        <f t="shared" si="3"/>
        <v>130000</v>
      </c>
      <c r="I22" s="222">
        <f t="shared" si="3"/>
        <v>0</v>
      </c>
      <c r="J22" s="222">
        <f t="shared" si="3"/>
        <v>8000</v>
      </c>
      <c r="K22" s="433">
        <f t="shared" si="0"/>
        <v>902324</v>
      </c>
    </row>
    <row r="23" spans="1:11" ht="39" customHeight="1" thickBot="1">
      <c r="A23" s="22" t="s">
        <v>169</v>
      </c>
      <c r="B23" s="218">
        <f>'2-1'!B19+'随時③-1'!B22</f>
        <v>0</v>
      </c>
      <c r="C23" s="218">
        <f>'2-1'!C19+'随時③-1'!C22</f>
        <v>569258</v>
      </c>
      <c r="D23" s="218">
        <f>'2-1'!D19+'随時③-1'!D22</f>
        <v>254564</v>
      </c>
      <c r="E23" s="218">
        <f>'2-1'!E19+'随時③-1'!E22</f>
        <v>0</v>
      </c>
      <c r="F23" s="218">
        <f>'2-1'!F19+'随時③-1'!F22</f>
        <v>35000</v>
      </c>
      <c r="G23" s="218">
        <f>'2-1'!G19+'随時③-1'!G22</f>
        <v>101918</v>
      </c>
      <c r="H23" s="218">
        <f>'2-1'!H19+'随時③-1'!H22</f>
        <v>130000</v>
      </c>
      <c r="I23" s="218">
        <f>'2-1'!I19+'随時③-1'!I22</f>
        <v>0</v>
      </c>
      <c r="J23" s="218">
        <f>'2-1'!J19+'随時③-1'!J22</f>
        <v>99260</v>
      </c>
      <c r="K23" s="221">
        <f t="shared" si="0"/>
        <v>1190000</v>
      </c>
    </row>
    <row r="24" spans="1:11" ht="39" customHeight="1" thickBot="1">
      <c r="A24" s="32" t="s">
        <v>104</v>
      </c>
      <c r="B24" s="627" t="s">
        <v>324</v>
      </c>
      <c r="C24" s="560"/>
      <c r="D24" s="560"/>
      <c r="E24" s="560"/>
      <c r="F24" s="560"/>
      <c r="G24" s="560"/>
      <c r="H24" s="560"/>
      <c r="I24" s="560"/>
      <c r="J24" s="560"/>
      <c r="K24" s="561"/>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76"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zoomScaleSheetLayoutView="100" zoomScalePageLayoutView="0" workbookViewId="0" topLeftCell="A1">
      <selection activeCell="K22" sqref="K22"/>
    </sheetView>
  </sheetViews>
  <sheetFormatPr defaultColWidth="13.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125" style="5" customWidth="1"/>
    <col min="14" max="14" width="0" style="5" hidden="1" customWidth="1"/>
    <col min="15" max="16384" width="13.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145</v>
      </c>
      <c r="E3" s="96" t="s">
        <v>0</v>
      </c>
      <c r="F3" s="96" t="s">
        <v>196</v>
      </c>
      <c r="G3" s="96" t="s">
        <v>91</v>
      </c>
      <c r="H3" s="474" t="s">
        <v>245</v>
      </c>
      <c r="I3" s="96" t="s">
        <v>92</v>
      </c>
      <c r="J3" s="96" t="s">
        <v>93</v>
      </c>
      <c r="K3" s="226" t="s">
        <v>111</v>
      </c>
      <c r="L3" s="294" t="s">
        <v>107</v>
      </c>
    </row>
    <row r="4" spans="1:13" ht="14.25">
      <c r="A4" s="91"/>
      <c r="B4" s="67"/>
      <c r="C4" s="67"/>
      <c r="D4" s="409">
        <v>304</v>
      </c>
      <c r="E4" s="314" t="str">
        <f>IF($D4="","",IF($D4&lt;=100,VLOOKUP($D4,'1-2'!$D$4:$L$103,2),IF($D4&lt;=200,VLOOKUP($D4,'随時①-2'!$D$4:$L$23,2),IF($D4&lt;=300,VLOOKUP($D4,'随時②-2'!$D$21:$L$35,2),VLOOKUP($D4,'2-4'!$D$4:$L$103,2)))))</f>
        <v>委託料</v>
      </c>
      <c r="F4" s="314" t="str">
        <f>IF($D4="","",IF($D4&lt;=100,VLOOKUP($D4,'1-2'!$D$4:$L$103,3),IF($D4&lt;=200,VLOOKUP($D4,'随時①-2'!$D$4:$L$23,3),IF($D4&lt;=300,VLOOKUP($D4,'随時②-2'!$D$21:$L$35,3),VLOOKUP($D4,'2-4'!$D$4:$L$103,3)))))</f>
        <v>人権研修委託</v>
      </c>
      <c r="G4" s="223">
        <f>IF($D4="","",IF($D4&lt;=100,VLOOKUP($D4,'1-2'!$D$4:$L$103,4),IF($D4&lt;=200,VLOOKUP($D4,'随時①-2'!$D$4:$L$23,4),IF($D4&lt;=300,VLOOKUP($D4,'随時②-2'!$D$21:$L$35,4),VLOOKUP($D4,'2-4'!$D$4:$L$103,4)))))</f>
        <v>60000</v>
      </c>
      <c r="H4" s="315">
        <f>IF($D4="","",IF($D4&lt;=100,VLOOKUP($D4,'1-2'!$D$4:$L$103,5),IF($D4&lt;=200,VLOOKUP($D4,'随時①-2'!$D$4:$L$23,5),IF($D4&lt;=300,VLOOKUP($D4,'随時②-2'!$D$21:$L$35,5),VLOOKUP($D4,'2-4'!$D$4:$L$103,5)))))</f>
        <v>1</v>
      </c>
      <c r="I4" s="315">
        <f>IF($D4="","",IF($D4&lt;=100,VLOOKUP($D4,'1-2'!$D$4:$L$103,6),IF($D4&lt;=200,VLOOKUP($D4,'随時①-2'!$D$4:$L$23,6),IF($D4&lt;=300,VLOOKUP($D4,'随時②-2'!$D$21:$L$35,6),VLOOKUP($D4,'2-4'!$D$4:$L$103,6)))))</f>
        <v>1</v>
      </c>
      <c r="J4" s="223">
        <f>IF($D4="","",IF($D4&lt;=100,VLOOKUP($D4,'1-2'!$D$4:$L$103,7),IF($D4&lt;=200,VLOOKUP($D4,'随時①-2'!$D$4:$L$23,7),IF($D4&lt;=300,VLOOKUP($D4,'随時②-2'!$D$21:$L$35,7),VLOOKUP($D4,'2-4'!$D$4:$L$103,7)))))</f>
        <v>60000</v>
      </c>
      <c r="K4" s="314">
        <f>IF($D4="","",IF($D4&lt;=100,VLOOKUP($D4,'1-2'!$D$4:$L$103,8),IF($D4&lt;=200,VLOOKUP($D4,'随時①-2'!$D$4:$L$23,8),IF($D4&lt;=300,VLOOKUP($D4,'随時②-2'!$D$21:$L$35,8),VLOOKUP($D4,'2-4'!$D$4:$L$103,8)))))</f>
        <v>0</v>
      </c>
      <c r="L4" s="418">
        <f>IF($D4="","",IF($D4&lt;=100,VLOOKUP($D4,'1-2'!$D$4:$L$103,9),IF($D4&lt;=200,VLOOKUP($D4,'随時①-2'!$D$4:$L$23,9),IF($D4&lt;=300,VLOOKUP($D4,'随時②-2'!$D$21:$L$35,9),VLOOKUP($D4,'2-4'!$D$4:$L$103,9)))))</f>
        <v>0</v>
      </c>
      <c r="M4" s="5">
        <f aca="true" t="shared" si="0" ref="M4:M18">IF(K4="◎",J4,"")</f>
      </c>
    </row>
    <row r="5" spans="1:13" ht="14.25">
      <c r="A5" s="91"/>
      <c r="B5" s="67"/>
      <c r="C5" s="67"/>
      <c r="D5" s="412">
        <v>309</v>
      </c>
      <c r="E5" s="314" t="str">
        <f>IF($D5="","",IF($D5&lt;=100,VLOOKUP($D5,'1-2'!$D$4:$L$103,2),IF($D5&lt;=200,VLOOKUP($D5,'随時①-2'!$D$4:$L$23,2),IF($D5&lt;=300,VLOOKUP($D5,'随時②-2'!$D$21:$L$35,2),VLOOKUP($D5,'2-4'!$D$4:$L$103,2)))))</f>
        <v>消耗需用費</v>
      </c>
      <c r="F5" s="314" t="str">
        <f>IF($D5="","",IF($D5&lt;=100,VLOOKUP($D5,'1-2'!$D$4:$L$103,3),IF($D5&lt;=200,VLOOKUP($D5,'随時①-2'!$D$4:$L$23,3),IF($D5&lt;=300,VLOOKUP($D5,'随時②-2'!$D$21:$L$35,3),VLOOKUP($D5,'2-4'!$D$4:$L$103,3)))))</f>
        <v>印刷代</v>
      </c>
      <c r="G5" s="223">
        <f>IF($D5="","",IF($D5&lt;=100,VLOOKUP($D5,'1-2'!$D$4:$L$103,4),IF($D5&lt;=200,VLOOKUP($D5,'随時①-2'!$D$4:$L$23,4),IF($D5&lt;=300,VLOOKUP($D5,'随時②-2'!$D$21:$L$35,4),VLOOKUP($D5,'2-4'!$D$4:$L$103,4)))))</f>
        <v>135000</v>
      </c>
      <c r="H5" s="315">
        <f>IF($D5="","",IF($D5&lt;=100,VLOOKUP($D5,'1-2'!$D$4:$L$103,5),IF($D5&lt;=200,VLOOKUP($D5,'随時①-2'!$D$4:$L$23,5),IF($D5&lt;=300,VLOOKUP($D5,'随時②-2'!$D$21:$L$35,5),VLOOKUP($D5,'2-4'!$D$4:$L$103,5)))))</f>
        <v>1</v>
      </c>
      <c r="I5" s="315">
        <f>IF($D5="","",IF($D5&lt;=100,VLOOKUP($D5,'1-2'!$D$4:$L$103,6),IF($D5&lt;=200,VLOOKUP($D5,'随時①-2'!$D$4:$L$23,6),IF($D5&lt;=300,VLOOKUP($D5,'随時②-2'!$D$21:$L$35,6),VLOOKUP($D5,'2-4'!$D$4:$L$103,6)))))</f>
        <v>1</v>
      </c>
      <c r="J5" s="223">
        <f>IF($D5="","",IF($D5&lt;=100,VLOOKUP($D5,'1-2'!$D$4:$L$103,7),IF($D5&lt;=200,VLOOKUP($D5,'随時①-2'!$D$4:$L$23,7),IF($D5&lt;=300,VLOOKUP($D5,'随時②-2'!$D$21:$L$35,7),VLOOKUP($D5,'2-4'!$D$4:$L$103,7)))))</f>
        <v>135000</v>
      </c>
      <c r="K5" s="314">
        <f>IF($D5="","",IF($D5&lt;=100,VLOOKUP($D5,'1-2'!$D$4:$L$103,8),IF($D5&lt;=200,VLOOKUP($D5,'随時①-2'!$D$4:$L$23,8),IF($D5&lt;=300,VLOOKUP($D5,'随時②-2'!$D$21:$L$35,8),VLOOKUP($D5,'2-4'!$D$4:$L$103,8)))))</f>
        <v>0</v>
      </c>
      <c r="L5" s="418">
        <f>IF($D5="","",IF($D5&lt;=100,VLOOKUP($D5,'1-2'!$D$4:$L$103,9),IF($D5&lt;=200,VLOOKUP($D5,'随時①-2'!$D$4:$L$23,9),IF($D5&lt;=300,VLOOKUP($D5,'随時②-2'!$D$21:$L$35,9),VLOOKUP($D5,'2-4'!$D$4:$L$103,9)))))</f>
        <v>0</v>
      </c>
      <c r="M5" s="5">
        <f t="shared" si="0"/>
      </c>
    </row>
    <row r="6" spans="1:13" ht="14.25">
      <c r="A6" s="91"/>
      <c r="B6" s="67"/>
      <c r="C6" s="67"/>
      <c r="D6" s="412"/>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4">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5" t="s">
        <v>140</v>
      </c>
      <c r="B20" s="407" t="s">
        <v>141</v>
      </c>
      <c r="C20" s="96" t="s">
        <v>143</v>
      </c>
      <c r="D20" s="94" t="s">
        <v>145</v>
      </c>
      <c r="E20" s="96" t="s">
        <v>0</v>
      </c>
      <c r="F20" s="96" t="s">
        <v>196</v>
      </c>
      <c r="G20" s="96" t="s">
        <v>91</v>
      </c>
      <c r="H20" s="474" t="s">
        <v>245</v>
      </c>
      <c r="I20" s="96" t="s">
        <v>92</v>
      </c>
      <c r="J20" s="96" t="s">
        <v>93</v>
      </c>
      <c r="K20" s="226" t="s">
        <v>111</v>
      </c>
      <c r="L20" s="408" t="s">
        <v>107</v>
      </c>
    </row>
    <row r="21" spans="1:13" s="466" customFormat="1" ht="13.5" customHeight="1">
      <c r="A21" s="359">
        <v>9</v>
      </c>
      <c r="B21" s="240" t="s">
        <v>287</v>
      </c>
      <c r="C21" s="261" t="s">
        <v>318</v>
      </c>
      <c r="D21" s="465">
        <v>401</v>
      </c>
      <c r="E21" s="274" t="s">
        <v>88</v>
      </c>
      <c r="F21" s="274" t="s">
        <v>319</v>
      </c>
      <c r="G21" s="339">
        <v>70760</v>
      </c>
      <c r="H21" s="340">
        <v>1</v>
      </c>
      <c r="I21" s="340">
        <v>1</v>
      </c>
      <c r="J21" s="381">
        <f>G21*H21*I21</f>
        <v>70760</v>
      </c>
      <c r="K21" s="277"/>
      <c r="L21" s="278"/>
      <c r="M21" s="466">
        <f aca="true" t="shared" si="1" ref="M21:M35">IF(K21="◎",J21,"")</f>
      </c>
    </row>
    <row r="22" spans="1:13" s="466" customFormat="1" ht="13.5" customHeight="1">
      <c r="A22" s="250">
        <v>5</v>
      </c>
      <c r="B22" s="251" t="s">
        <v>286</v>
      </c>
      <c r="C22" s="252" t="s">
        <v>320</v>
      </c>
      <c r="D22" s="467">
        <v>402</v>
      </c>
      <c r="E22" s="274" t="s">
        <v>124</v>
      </c>
      <c r="F22" s="255" t="s">
        <v>321</v>
      </c>
      <c r="G22" s="318">
        <v>124240</v>
      </c>
      <c r="H22" s="319">
        <v>1</v>
      </c>
      <c r="I22" s="319">
        <v>1</v>
      </c>
      <c r="J22" s="381">
        <f aca="true" t="shared" si="2" ref="J22:J35">G22*H22*I22</f>
        <v>124240</v>
      </c>
      <c r="K22" s="259"/>
      <c r="L22" s="260"/>
      <c r="M22" s="466">
        <f t="shared" si="1"/>
      </c>
    </row>
    <row r="23" spans="1:13" s="466" customFormat="1" ht="13.5" customHeight="1">
      <c r="A23" s="250"/>
      <c r="B23" s="251"/>
      <c r="C23" s="252"/>
      <c r="D23" s="467">
        <v>403</v>
      </c>
      <c r="E23" s="274"/>
      <c r="F23" s="255"/>
      <c r="G23" s="318"/>
      <c r="H23" s="319"/>
      <c r="I23" s="319"/>
      <c r="J23" s="381">
        <f t="shared" si="2"/>
        <v>0</v>
      </c>
      <c r="K23" s="259"/>
      <c r="L23" s="260"/>
      <c r="M23" s="466">
        <f t="shared" si="1"/>
      </c>
    </row>
    <row r="24" spans="1:13" s="466" customFormat="1" ht="13.5" customHeight="1">
      <c r="A24" s="250"/>
      <c r="B24" s="251"/>
      <c r="C24" s="252"/>
      <c r="D24" s="467">
        <v>404</v>
      </c>
      <c r="E24" s="274"/>
      <c r="F24" s="255"/>
      <c r="G24" s="318"/>
      <c r="H24" s="319"/>
      <c r="I24" s="319"/>
      <c r="J24" s="381">
        <f t="shared" si="2"/>
        <v>0</v>
      </c>
      <c r="K24" s="259"/>
      <c r="L24" s="260"/>
      <c r="M24" s="466">
        <f t="shared" si="1"/>
      </c>
    </row>
    <row r="25" spans="1:13" s="466" customFormat="1" ht="13.5" customHeight="1">
      <c r="A25" s="250"/>
      <c r="B25" s="251"/>
      <c r="C25" s="252"/>
      <c r="D25" s="467">
        <v>405</v>
      </c>
      <c r="E25" s="274"/>
      <c r="F25" s="255"/>
      <c r="G25" s="318"/>
      <c r="H25" s="319"/>
      <c r="I25" s="319"/>
      <c r="J25" s="381">
        <f t="shared" si="2"/>
        <v>0</v>
      </c>
      <c r="K25" s="259"/>
      <c r="L25" s="260"/>
      <c r="M25" s="466">
        <f t="shared" si="1"/>
      </c>
    </row>
    <row r="26" spans="1:13" s="466" customFormat="1" ht="13.5" customHeight="1">
      <c r="A26" s="250"/>
      <c r="B26" s="251"/>
      <c r="C26" s="252"/>
      <c r="D26" s="467">
        <v>406</v>
      </c>
      <c r="E26" s="274"/>
      <c r="F26" s="255"/>
      <c r="G26" s="318"/>
      <c r="H26" s="319"/>
      <c r="I26" s="319"/>
      <c r="J26" s="381">
        <f t="shared" si="2"/>
        <v>0</v>
      </c>
      <c r="K26" s="259"/>
      <c r="L26" s="260"/>
      <c r="M26" s="466">
        <f t="shared" si="1"/>
      </c>
    </row>
    <row r="27" spans="1:13" s="466" customFormat="1" ht="13.5" customHeight="1">
      <c r="A27" s="250"/>
      <c r="B27" s="251"/>
      <c r="C27" s="252"/>
      <c r="D27" s="467">
        <v>407</v>
      </c>
      <c r="E27" s="274"/>
      <c r="F27" s="255"/>
      <c r="G27" s="318"/>
      <c r="H27" s="319"/>
      <c r="I27" s="319"/>
      <c r="J27" s="381">
        <f t="shared" si="2"/>
        <v>0</v>
      </c>
      <c r="K27" s="259"/>
      <c r="L27" s="260"/>
      <c r="M27" s="466">
        <f t="shared" si="1"/>
      </c>
    </row>
    <row r="28" spans="1:13" s="466" customFormat="1" ht="13.5" customHeight="1">
      <c r="A28" s="250"/>
      <c r="B28" s="251"/>
      <c r="C28" s="252"/>
      <c r="D28" s="467">
        <v>408</v>
      </c>
      <c r="E28" s="274"/>
      <c r="F28" s="255"/>
      <c r="G28" s="318"/>
      <c r="H28" s="319"/>
      <c r="I28" s="319"/>
      <c r="J28" s="381">
        <f t="shared" si="2"/>
        <v>0</v>
      </c>
      <c r="K28" s="259"/>
      <c r="L28" s="260"/>
      <c r="M28" s="466">
        <f t="shared" si="1"/>
      </c>
    </row>
    <row r="29" spans="1:13" s="466" customFormat="1" ht="13.5" customHeight="1">
      <c r="A29" s="250"/>
      <c r="B29" s="251"/>
      <c r="C29" s="252"/>
      <c r="D29" s="467">
        <v>409</v>
      </c>
      <c r="E29" s="274"/>
      <c r="F29" s="274"/>
      <c r="G29" s="318"/>
      <c r="H29" s="319"/>
      <c r="I29" s="319"/>
      <c r="J29" s="381">
        <f t="shared" si="2"/>
        <v>0</v>
      </c>
      <c r="K29" s="259"/>
      <c r="L29" s="260"/>
      <c r="M29" s="466">
        <f t="shared" si="1"/>
      </c>
    </row>
    <row r="30" spans="1:13" s="466" customFormat="1" ht="13.5" customHeight="1">
      <c r="A30" s="250"/>
      <c r="B30" s="251"/>
      <c r="C30" s="252"/>
      <c r="D30" s="467">
        <v>410</v>
      </c>
      <c r="E30" s="274"/>
      <c r="F30" s="255"/>
      <c r="G30" s="318"/>
      <c r="H30" s="319"/>
      <c r="I30" s="319"/>
      <c r="J30" s="381">
        <f t="shared" si="2"/>
        <v>0</v>
      </c>
      <c r="K30" s="259"/>
      <c r="L30" s="260"/>
      <c r="M30" s="466">
        <f t="shared" si="1"/>
      </c>
    </row>
    <row r="31" spans="1:13" s="466" customFormat="1" ht="13.5" customHeight="1">
      <c r="A31" s="250"/>
      <c r="B31" s="251"/>
      <c r="C31" s="252"/>
      <c r="D31" s="467">
        <v>411</v>
      </c>
      <c r="E31" s="274"/>
      <c r="F31" s="255"/>
      <c r="G31" s="318"/>
      <c r="H31" s="319"/>
      <c r="I31" s="319"/>
      <c r="J31" s="381">
        <f t="shared" si="2"/>
        <v>0</v>
      </c>
      <c r="K31" s="259"/>
      <c r="L31" s="260"/>
      <c r="M31" s="466">
        <f t="shared" si="1"/>
      </c>
    </row>
    <row r="32" spans="1:13" s="466" customFormat="1" ht="13.5" customHeight="1">
      <c r="A32" s="250"/>
      <c r="B32" s="251"/>
      <c r="C32" s="252"/>
      <c r="D32" s="467">
        <v>412</v>
      </c>
      <c r="E32" s="274"/>
      <c r="F32" s="255"/>
      <c r="G32" s="318"/>
      <c r="H32" s="319"/>
      <c r="I32" s="319"/>
      <c r="J32" s="381">
        <f t="shared" si="2"/>
        <v>0</v>
      </c>
      <c r="K32" s="259"/>
      <c r="L32" s="260"/>
      <c r="M32" s="466">
        <f t="shared" si="1"/>
      </c>
    </row>
    <row r="33" spans="1:13" s="466" customFormat="1" ht="13.5" customHeight="1">
      <c r="A33" s="250"/>
      <c r="B33" s="251"/>
      <c r="C33" s="252"/>
      <c r="D33" s="467">
        <v>413</v>
      </c>
      <c r="E33" s="274"/>
      <c r="F33" s="255"/>
      <c r="G33" s="318"/>
      <c r="H33" s="319"/>
      <c r="I33" s="319"/>
      <c r="J33" s="381">
        <f t="shared" si="2"/>
        <v>0</v>
      </c>
      <c r="K33" s="259"/>
      <c r="L33" s="260"/>
      <c r="M33" s="466">
        <f t="shared" si="1"/>
      </c>
    </row>
    <row r="34" spans="1:13" s="466" customFormat="1" ht="13.5" customHeight="1">
      <c r="A34" s="250"/>
      <c r="B34" s="251"/>
      <c r="C34" s="252"/>
      <c r="D34" s="467">
        <v>414</v>
      </c>
      <c r="E34" s="274"/>
      <c r="F34" s="255"/>
      <c r="G34" s="318"/>
      <c r="H34" s="319"/>
      <c r="I34" s="319"/>
      <c r="J34" s="381">
        <f t="shared" si="2"/>
        <v>0</v>
      </c>
      <c r="K34" s="259"/>
      <c r="L34" s="260"/>
      <c r="M34" s="466">
        <f t="shared" si="1"/>
      </c>
    </row>
    <row r="35" spans="1:13" s="466" customFormat="1" ht="13.5" customHeight="1" thickBot="1">
      <c r="A35" s="395"/>
      <c r="B35" s="403"/>
      <c r="C35" s="404"/>
      <c r="D35" s="468">
        <v>415</v>
      </c>
      <c r="E35" s="287"/>
      <c r="F35" s="287"/>
      <c r="G35" s="469"/>
      <c r="H35" s="470"/>
      <c r="I35" s="470"/>
      <c r="J35" s="462">
        <f t="shared" si="2"/>
        <v>0</v>
      </c>
      <c r="K35" s="471"/>
      <c r="L35" s="472"/>
      <c r="M35" s="466">
        <f t="shared" si="1"/>
      </c>
    </row>
    <row r="36" spans="1:7" ht="24" customHeight="1" thickBot="1">
      <c r="A36" s="53"/>
      <c r="B36" s="53"/>
      <c r="C36" s="53"/>
      <c r="E36" s="431" t="s">
        <v>246</v>
      </c>
      <c r="F36" s="623"/>
      <c r="G36" s="623"/>
    </row>
    <row r="37" spans="1:12" ht="24" customHeight="1" thickBot="1">
      <c r="A37" s="53"/>
      <c r="B37" s="53"/>
      <c r="C37" s="53"/>
      <c r="E37" s="238" t="s">
        <v>96</v>
      </c>
      <c r="F37" s="228" t="s">
        <v>171</v>
      </c>
      <c r="G37" s="228" t="s">
        <v>16</v>
      </c>
      <c r="H37" s="624" t="s">
        <v>244</v>
      </c>
      <c r="I37" s="625"/>
      <c r="J37" s="155" t="s">
        <v>108</v>
      </c>
      <c r="K37" s="606" t="s">
        <v>193</v>
      </c>
      <c r="L37" s="607"/>
    </row>
    <row r="38" spans="1:12" ht="14.25" thickTop="1">
      <c r="A38" s="53"/>
      <c r="B38" s="53"/>
      <c r="C38" s="53"/>
      <c r="E38" s="296" t="s">
        <v>85</v>
      </c>
      <c r="F38" s="346">
        <f>'2-1'!B23</f>
        <v>0</v>
      </c>
      <c r="G38" s="346">
        <f aca="true" t="shared" si="3" ref="G38:G46">-SUMIF($E$4:$E$18,$E38,$J$4:$J$18)+SUMIF($E$21:$E$35,$E38,$J$21:$J$35)</f>
        <v>0</v>
      </c>
      <c r="H38" s="551">
        <f aca="true" t="shared" si="4" ref="H38:H46">-SUMIF($E$4:$E$18,$E38,$M$4:$M$18)+SUMIF($E$21:$E$35,$E38,$M$21:$M$35)</f>
        <v>0</v>
      </c>
      <c r="I38" s="597"/>
      <c r="J38" s="348">
        <f aca="true" t="shared" si="5" ref="J38:J46">G38-H38</f>
        <v>0</v>
      </c>
      <c r="K38" s="532">
        <f aca="true" t="shared" si="6" ref="K38:K46">F38+G38</f>
        <v>0</v>
      </c>
      <c r="L38" s="608"/>
    </row>
    <row r="39" spans="1:12" ht="13.5">
      <c r="A39" s="53"/>
      <c r="B39" s="53"/>
      <c r="C39" s="53"/>
      <c r="E39" s="296" t="s">
        <v>86</v>
      </c>
      <c r="F39" s="350">
        <f>'2-1'!C23</f>
        <v>417000</v>
      </c>
      <c r="G39" s="346">
        <f t="shared" si="3"/>
        <v>0</v>
      </c>
      <c r="H39" s="529">
        <f t="shared" si="4"/>
        <v>0</v>
      </c>
      <c r="I39" s="586"/>
      <c r="J39" s="348">
        <f t="shared" si="5"/>
        <v>0</v>
      </c>
      <c r="K39" s="532">
        <f t="shared" si="6"/>
        <v>417000</v>
      </c>
      <c r="L39" s="608"/>
    </row>
    <row r="40" spans="1:12" ht="13.5">
      <c r="A40" s="53"/>
      <c r="B40" s="53"/>
      <c r="C40" s="53"/>
      <c r="E40" s="296" t="s">
        <v>124</v>
      </c>
      <c r="F40" s="350">
        <f>'2-1'!D23</f>
        <v>252324</v>
      </c>
      <c r="G40" s="346">
        <f t="shared" si="3"/>
        <v>-10760</v>
      </c>
      <c r="H40" s="529">
        <f t="shared" si="4"/>
        <v>0</v>
      </c>
      <c r="I40" s="586"/>
      <c r="J40" s="348">
        <f t="shared" si="5"/>
        <v>-10760</v>
      </c>
      <c r="K40" s="532">
        <f t="shared" si="6"/>
        <v>241564</v>
      </c>
      <c r="L40" s="608"/>
    </row>
    <row r="41" spans="1:12" ht="13.5">
      <c r="A41" s="53"/>
      <c r="B41" s="53"/>
      <c r="C41" s="53"/>
      <c r="E41" s="296" t="s">
        <v>125</v>
      </c>
      <c r="F41" s="350">
        <f>'2-1'!E23</f>
        <v>0</v>
      </c>
      <c r="G41" s="346">
        <f t="shared" si="3"/>
        <v>0</v>
      </c>
      <c r="H41" s="529">
        <f t="shared" si="4"/>
        <v>0</v>
      </c>
      <c r="I41" s="586"/>
      <c r="J41" s="348">
        <f t="shared" si="5"/>
        <v>0</v>
      </c>
      <c r="K41" s="532">
        <f t="shared" si="6"/>
        <v>0</v>
      </c>
      <c r="L41" s="608"/>
    </row>
    <row r="42" spans="1:12" ht="13.5">
      <c r="A42" s="53"/>
      <c r="B42" s="53"/>
      <c r="C42" s="53"/>
      <c r="E42" s="296" t="s">
        <v>87</v>
      </c>
      <c r="F42" s="350">
        <f>'2-1'!F23</f>
        <v>35000</v>
      </c>
      <c r="G42" s="346">
        <f t="shared" si="3"/>
        <v>0</v>
      </c>
      <c r="H42" s="529">
        <f t="shared" si="4"/>
        <v>0</v>
      </c>
      <c r="I42" s="586"/>
      <c r="J42" s="348">
        <f t="shared" si="5"/>
        <v>0</v>
      </c>
      <c r="K42" s="532">
        <f t="shared" si="6"/>
        <v>35000</v>
      </c>
      <c r="L42" s="608"/>
    </row>
    <row r="43" spans="1:12" ht="13.5">
      <c r="A43" s="53"/>
      <c r="B43" s="53"/>
      <c r="C43" s="53"/>
      <c r="E43" s="296" t="s">
        <v>88</v>
      </c>
      <c r="F43" s="350">
        <f>'2-1'!G23</f>
        <v>60000</v>
      </c>
      <c r="G43" s="346">
        <f t="shared" si="3"/>
        <v>10760</v>
      </c>
      <c r="H43" s="529">
        <f t="shared" si="4"/>
        <v>0</v>
      </c>
      <c r="I43" s="586"/>
      <c r="J43" s="348">
        <f t="shared" si="5"/>
        <v>10760</v>
      </c>
      <c r="K43" s="532">
        <f t="shared" si="6"/>
        <v>70760</v>
      </c>
      <c r="L43" s="608"/>
    </row>
    <row r="44" spans="1:12" ht="13.5">
      <c r="A44" s="53"/>
      <c r="B44" s="53"/>
      <c r="C44" s="53"/>
      <c r="E44" s="296" t="s">
        <v>89</v>
      </c>
      <c r="F44" s="350">
        <f>'2-1'!H23</f>
        <v>130000</v>
      </c>
      <c r="G44" s="346">
        <f t="shared" si="3"/>
        <v>0</v>
      </c>
      <c r="H44" s="529">
        <f t="shared" si="4"/>
        <v>0</v>
      </c>
      <c r="I44" s="586"/>
      <c r="J44" s="348">
        <f t="shared" si="5"/>
        <v>0</v>
      </c>
      <c r="K44" s="532">
        <f t="shared" si="6"/>
        <v>130000</v>
      </c>
      <c r="L44" s="608"/>
    </row>
    <row r="45" spans="1:12" ht="13.5">
      <c r="A45" s="53"/>
      <c r="B45" s="53"/>
      <c r="C45" s="53"/>
      <c r="E45" s="296" t="s">
        <v>90</v>
      </c>
      <c r="F45" s="350">
        <f>'2-1'!I23</f>
        <v>0</v>
      </c>
      <c r="G45" s="346">
        <f t="shared" si="3"/>
        <v>0</v>
      </c>
      <c r="H45" s="529">
        <f t="shared" si="4"/>
        <v>0</v>
      </c>
      <c r="I45" s="586"/>
      <c r="J45" s="348">
        <f t="shared" si="5"/>
        <v>0</v>
      </c>
      <c r="K45" s="532">
        <f t="shared" si="6"/>
        <v>0</v>
      </c>
      <c r="L45" s="608"/>
    </row>
    <row r="46" spans="1:12" ht="14.25" thickBot="1">
      <c r="A46" s="53"/>
      <c r="B46" s="53"/>
      <c r="C46" s="53"/>
      <c r="E46" s="296" t="s">
        <v>137</v>
      </c>
      <c r="F46" s="398">
        <f>'2-1'!J23</f>
        <v>8000</v>
      </c>
      <c r="G46" s="346">
        <f t="shared" si="3"/>
        <v>0</v>
      </c>
      <c r="H46" s="629">
        <f t="shared" si="4"/>
        <v>0</v>
      </c>
      <c r="I46" s="630"/>
      <c r="J46" s="348">
        <f t="shared" si="5"/>
        <v>0</v>
      </c>
      <c r="K46" s="604">
        <f t="shared" si="6"/>
        <v>8000</v>
      </c>
      <c r="L46" s="605"/>
    </row>
    <row r="47" spans="1:12" ht="15" thickBot="1" thickTop="1">
      <c r="A47" s="53"/>
      <c r="B47" s="53"/>
      <c r="C47" s="53"/>
      <c r="E47" s="399" t="s">
        <v>15</v>
      </c>
      <c r="F47" s="353">
        <f>SUM(F38:F46)</f>
        <v>902324</v>
      </c>
      <c r="G47" s="353">
        <f>SUM(G38:G46)</f>
        <v>0</v>
      </c>
      <c r="H47" s="628">
        <f>SUM(H38:I46)</f>
        <v>0</v>
      </c>
      <c r="I47" s="622"/>
      <c r="J47" s="354">
        <f>SUM(J38:J46)</f>
        <v>0</v>
      </c>
      <c r="K47" s="601">
        <f>SUM(K38:L46)</f>
        <v>902324</v>
      </c>
      <c r="L47" s="60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3"/>
  <sheetViews>
    <sheetView showZeros="0" tabSelected="1" zoomScaleSheetLayoutView="100" zoomScalePageLayoutView="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A14" sqref="A14:IV14"/>
    </sheetView>
  </sheetViews>
  <sheetFormatPr defaultColWidth="13.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625" style="5" bestFit="1" customWidth="1"/>
    <col min="22" max="22" width="23.625" style="5" bestFit="1" customWidth="1"/>
    <col min="23" max="23" width="3.125" style="5" bestFit="1" customWidth="1"/>
    <col min="24" max="16384" width="13.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8" t="s">
        <v>142</v>
      </c>
      <c r="G2" s="546"/>
      <c r="H2" s="546"/>
      <c r="I2" s="546"/>
      <c r="J2" s="549"/>
      <c r="K2" s="545" t="s">
        <v>115</v>
      </c>
      <c r="L2" s="546"/>
      <c r="M2" s="546"/>
      <c r="N2" s="546"/>
      <c r="O2" s="547"/>
      <c r="P2" s="13"/>
    </row>
    <row r="3" spans="1:21" ht="24" customHeight="1">
      <c r="A3" s="422" t="s">
        <v>140</v>
      </c>
      <c r="B3" s="293" t="s">
        <v>141</v>
      </c>
      <c r="C3" s="60" t="s">
        <v>143</v>
      </c>
      <c r="D3" s="96" t="s">
        <v>160</v>
      </c>
      <c r="E3" s="96" t="s">
        <v>0</v>
      </c>
      <c r="F3" s="96" t="s">
        <v>196</v>
      </c>
      <c r="G3" s="96" t="s">
        <v>91</v>
      </c>
      <c r="H3" s="474" t="s">
        <v>245</v>
      </c>
      <c r="I3" s="96" t="s">
        <v>92</v>
      </c>
      <c r="J3" s="96" t="s">
        <v>93</v>
      </c>
      <c r="K3" s="383" t="s">
        <v>198</v>
      </c>
      <c r="L3" s="384" t="s">
        <v>91</v>
      </c>
      <c r="M3" s="474" t="s">
        <v>245</v>
      </c>
      <c r="N3" s="384" t="s">
        <v>92</v>
      </c>
      <c r="O3" s="385" t="s">
        <v>93</v>
      </c>
      <c r="P3" s="226" t="s">
        <v>111</v>
      </c>
      <c r="Q3" s="294" t="s">
        <v>107</v>
      </c>
      <c r="R3" s="62" t="s">
        <v>147</v>
      </c>
      <c r="S3" s="61" t="s">
        <v>148</v>
      </c>
      <c r="T3" s="61" t="s">
        <v>149</v>
      </c>
      <c r="U3" s="61" t="s">
        <v>150</v>
      </c>
    </row>
    <row r="4" spans="1:21" ht="30" customHeight="1">
      <c r="A4" s="361">
        <f>'1-2'!A4</f>
        <v>0</v>
      </c>
      <c r="B4" s="362">
        <f>'1-2'!B4</f>
        <v>0</v>
      </c>
      <c r="C4" s="363">
        <f>'1-2'!C4</f>
        <v>0</v>
      </c>
      <c r="D4" s="242">
        <v>1</v>
      </c>
      <c r="E4" s="301" t="str">
        <f>'2-2'!E4</f>
        <v>負担金、補助及び交付金</v>
      </c>
      <c r="F4" s="301" t="str">
        <f>'2-2'!F4</f>
        <v>各種団体負担金（会費）</v>
      </c>
      <c r="G4" s="302">
        <f>'2-2'!G4</f>
        <v>75830</v>
      </c>
      <c r="H4" s="303">
        <f>'2-2'!H4</f>
        <v>1</v>
      </c>
      <c r="I4" s="303">
        <f>'2-2'!I4</f>
        <v>1</v>
      </c>
      <c r="J4" s="364">
        <f>'2-2'!J4</f>
        <v>75830</v>
      </c>
      <c r="K4" s="365" t="str">
        <f>'2-2'!K4</f>
        <v>各種団体負担金（会費）</v>
      </c>
      <c r="L4" s="302">
        <f>'2-2'!L4</f>
        <v>75830</v>
      </c>
      <c r="M4" s="303">
        <f>'2-2'!M4</f>
        <v>1</v>
      </c>
      <c r="N4" s="303">
        <f>'2-2'!N4</f>
        <v>1</v>
      </c>
      <c r="O4" s="366">
        <f aca="true" t="shared" si="0" ref="O4:O11">L4*M4*N4</f>
        <v>75830</v>
      </c>
      <c r="P4" s="367">
        <f>'2-2'!P4</f>
        <v>0</v>
      </c>
      <c r="Q4" s="368" t="str">
        <f>'2-2'!Q4</f>
        <v>詳細は様式２－３のとおり</v>
      </c>
      <c r="R4" s="25">
        <f>IF(AND(ISNA(MATCH($D4,'随時②-2'!$D$4:$D$18,0)),ISNA(MATCH($D4,'随時③-2'!$D$4:$D$18,0))),0,1)</f>
        <v>0</v>
      </c>
      <c r="S4" s="63">
        <f aca="true" t="shared" si="1" ref="S4:S9">IF(P4="◎",J4,"")</f>
      </c>
      <c r="T4" s="63">
        <f aca="true" t="shared" si="2" ref="T4:T9">IF(P4="◎",O4,"")</f>
      </c>
      <c r="U4" s="5">
        <f aca="true" t="shared" si="3" ref="U4:U10">IF($E4=0,"",VLOOKUP($E4,$V$5:$X$9,2))</f>
        <v>8</v>
      </c>
    </row>
    <row r="5" spans="1:23" ht="30" customHeight="1">
      <c r="A5" s="369">
        <f>'1-2'!A5</f>
        <v>1</v>
      </c>
      <c r="B5" s="370" t="str">
        <f>'1-2'!B5</f>
        <v>１－①</v>
      </c>
      <c r="C5" s="371" t="str">
        <f>'1-2'!C5</f>
        <v>やる気を引き出す授業づくり</v>
      </c>
      <c r="D5" s="253">
        <v>2</v>
      </c>
      <c r="E5" s="313" t="str">
        <f>'2-2'!E5</f>
        <v>旅費</v>
      </c>
      <c r="F5" s="314" t="str">
        <f>'2-2'!F5</f>
        <v>先進的取り組み視察</v>
      </c>
      <c r="G5" s="223">
        <f>'2-2'!G5</f>
        <v>100000</v>
      </c>
      <c r="H5" s="315">
        <f>'2-2'!H5</f>
        <v>2</v>
      </c>
      <c r="I5" s="315">
        <f>'2-2'!I5</f>
        <v>1</v>
      </c>
      <c r="J5" s="372">
        <f>'2-2'!J5</f>
        <v>200000</v>
      </c>
      <c r="K5" s="373" t="str">
        <f>'2-2'!K5</f>
        <v>先進的取り組み視察</v>
      </c>
      <c r="L5" s="223">
        <f>'2-2'!L5</f>
        <v>152258</v>
      </c>
      <c r="M5" s="315">
        <f>'2-2'!M5</f>
        <v>1</v>
      </c>
      <c r="N5" s="315">
        <f>'2-2'!N5</f>
        <v>1</v>
      </c>
      <c r="O5" s="341">
        <f t="shared" si="0"/>
        <v>152258</v>
      </c>
      <c r="P5" s="374">
        <f>'2-2'!P5</f>
        <v>0</v>
      </c>
      <c r="Q5" s="375">
        <f>'2-2'!Q5</f>
        <v>0</v>
      </c>
      <c r="R5" s="25">
        <f>IF(AND(ISNA(MATCH($D5,'随時②-2'!$D$4:$D$18,0)),ISNA(MATCH($D5,'随時③-2'!$D$4:$D$18,0))),0,1)</f>
        <v>0</v>
      </c>
      <c r="S5" s="63">
        <f t="shared" si="1"/>
      </c>
      <c r="T5" s="63">
        <f t="shared" si="2"/>
      </c>
      <c r="U5" s="5">
        <f t="shared" si="3"/>
        <v>8</v>
      </c>
      <c r="V5" s="5" t="s">
        <v>151</v>
      </c>
      <c r="W5" s="5">
        <v>6</v>
      </c>
    </row>
    <row r="6" spans="1:23" ht="30" customHeight="1">
      <c r="A6" s="369">
        <f>'1-2'!A6</f>
        <v>2</v>
      </c>
      <c r="B6" s="370" t="str">
        <f>'1-2'!B6</f>
        <v>１－①</v>
      </c>
      <c r="C6" s="371" t="str">
        <f>'1-2'!C6</f>
        <v>やる気を引き出す授業づくり</v>
      </c>
      <c r="D6" s="253">
        <v>3</v>
      </c>
      <c r="E6" s="313" t="str">
        <f>'2-2'!E6</f>
        <v>負担金、補助及び交付金</v>
      </c>
      <c r="F6" s="314" t="str">
        <f>'2-2'!F6</f>
        <v>学会等参加費</v>
      </c>
      <c r="G6" s="223">
        <f>'2-2'!G6</f>
        <v>5000</v>
      </c>
      <c r="H6" s="315">
        <f>'2-2'!H6</f>
        <v>4</v>
      </c>
      <c r="I6" s="315">
        <f>'2-2'!I6</f>
        <v>1</v>
      </c>
      <c r="J6" s="372">
        <f>'2-2'!J6</f>
        <v>20000</v>
      </c>
      <c r="K6" s="373" t="str">
        <f>'2-2'!K6</f>
        <v>学会等参加費</v>
      </c>
      <c r="L6" s="223">
        <f>'2-2'!L6</f>
        <v>15430</v>
      </c>
      <c r="M6" s="315">
        <f>'2-2'!M6</f>
        <v>1</v>
      </c>
      <c r="N6" s="315">
        <f>'2-2'!N6</f>
        <v>1</v>
      </c>
      <c r="O6" s="341">
        <f t="shared" si="0"/>
        <v>15430</v>
      </c>
      <c r="P6" s="374">
        <f>'2-2'!P6</f>
        <v>0</v>
      </c>
      <c r="Q6" s="375">
        <f>'2-2'!Q6</f>
        <v>0</v>
      </c>
      <c r="R6" s="25">
        <f>IF(AND(ISNA(MATCH($D6,'随時②-2'!$D$4:$D$18,0)),ISNA(MATCH($D6,'随時③-2'!$D$4:$D$18,0))),0,1)</f>
        <v>0</v>
      </c>
      <c r="S6" s="63">
        <f t="shared" si="1"/>
      </c>
      <c r="T6" s="63">
        <f t="shared" si="2"/>
      </c>
      <c r="U6" s="5">
        <f t="shared" si="3"/>
        <v>8</v>
      </c>
      <c r="V6" s="5" t="s">
        <v>152</v>
      </c>
      <c r="W6" s="5">
        <v>4</v>
      </c>
    </row>
    <row r="7" spans="1:23" ht="30" customHeight="1">
      <c r="A7" s="369">
        <f>'1-2'!A7</f>
        <v>3</v>
      </c>
      <c r="B7" s="370" t="str">
        <f>'1-2'!B7</f>
        <v>３－②</v>
      </c>
      <c r="C7" s="371" t="str">
        <f>'1-2'!C7</f>
        <v>シティズンシップ教育でエンパワ―する</v>
      </c>
      <c r="D7" s="253">
        <v>4</v>
      </c>
      <c r="E7" s="313" t="str">
        <f>'2-2'!E7</f>
        <v>消耗需用費</v>
      </c>
      <c r="F7" s="314" t="str">
        <f>'2-2'!F7</f>
        <v>人権教育研究大会参加資料代</v>
      </c>
      <c r="G7" s="223">
        <f>'2-2'!G7</f>
        <v>10000</v>
      </c>
      <c r="H7" s="315">
        <f>'2-2'!H7</f>
        <v>1</v>
      </c>
      <c r="I7" s="315">
        <f>'2-2'!I7</f>
        <v>1</v>
      </c>
      <c r="J7" s="372">
        <f>'2-2'!J7</f>
        <v>10000</v>
      </c>
      <c r="K7" s="373" t="str">
        <f>'2-2'!K7</f>
        <v>人権教育研究大会参加資料代</v>
      </c>
      <c r="L7" s="223">
        <f>'2-2'!L7</f>
        <v>10000</v>
      </c>
      <c r="M7" s="315">
        <f>'2-2'!M7</f>
        <v>1</v>
      </c>
      <c r="N7" s="315">
        <f>'2-2'!N7</f>
        <v>1</v>
      </c>
      <c r="O7" s="341">
        <f t="shared" si="0"/>
        <v>10000</v>
      </c>
      <c r="P7" s="374">
        <f>'2-2'!P7</f>
        <v>0</v>
      </c>
      <c r="Q7" s="375">
        <f>'2-2'!Q7</f>
        <v>0</v>
      </c>
      <c r="R7" s="25">
        <f>IF(AND(ISNA(MATCH($D7,'随時②-2'!$D$4:$D$18,0)),ISNA(MATCH($D7,'随時③-2'!$D$4:$D$18,0))),0,1)</f>
        <v>0</v>
      </c>
      <c r="S7" s="63">
        <f t="shared" si="1"/>
      </c>
      <c r="T7" s="63">
        <f t="shared" si="2"/>
      </c>
      <c r="U7" s="5">
        <f t="shared" si="3"/>
        <v>7</v>
      </c>
      <c r="V7" s="5" t="s">
        <v>153</v>
      </c>
      <c r="W7" s="5">
        <v>7</v>
      </c>
    </row>
    <row r="8" spans="1:23" ht="30" customHeight="1">
      <c r="A8" s="369">
        <f>'1-2'!A8</f>
        <v>4</v>
      </c>
      <c r="B8" s="370" t="str">
        <f>'1-2'!B8</f>
        <v>３－②</v>
      </c>
      <c r="C8" s="371" t="str">
        <f>'1-2'!C8</f>
        <v>シティズンシップ教育でエンパワ―する</v>
      </c>
      <c r="D8" s="262">
        <v>5</v>
      </c>
      <c r="E8" s="313" t="str">
        <f>'2-2'!E8</f>
        <v>消耗需用費</v>
      </c>
      <c r="F8" s="314" t="str">
        <f>'2-2'!F8</f>
        <v>人権教育研究大会参加資料代</v>
      </c>
      <c r="G8" s="223">
        <f>'2-2'!G8</f>
        <v>5000</v>
      </c>
      <c r="H8" s="315">
        <f>'2-2'!H8</f>
        <v>5</v>
      </c>
      <c r="I8" s="315">
        <f>'2-2'!I8</f>
        <v>1</v>
      </c>
      <c r="J8" s="372">
        <f>'2-2'!J8</f>
        <v>25000</v>
      </c>
      <c r="K8" s="373" t="str">
        <f>'2-2'!K8</f>
        <v>人権教育研究大会参加資料代</v>
      </c>
      <c r="L8" s="223">
        <f>'2-2'!L8</f>
        <v>500</v>
      </c>
      <c r="M8" s="315">
        <f>'2-2'!M8</f>
        <v>6</v>
      </c>
      <c r="N8" s="315">
        <f>'2-2'!N8</f>
        <v>1</v>
      </c>
      <c r="O8" s="341">
        <f t="shared" si="0"/>
        <v>3000</v>
      </c>
      <c r="P8" s="374">
        <f>'2-2'!P8</f>
        <v>0</v>
      </c>
      <c r="Q8" s="375">
        <f>'2-2'!Q8</f>
        <v>0</v>
      </c>
      <c r="R8" s="25">
        <f>IF(AND(ISNA(MATCH($D8,'随時②-2'!$D$4:$D$18,0)),ISNA(MATCH($D8,'随時③-2'!$D$4:$D$18,0))),0,1)</f>
        <v>0</v>
      </c>
      <c r="S8" s="63">
        <f t="shared" si="1"/>
      </c>
      <c r="T8" s="63">
        <f t="shared" si="2"/>
      </c>
      <c r="U8" s="5">
        <f t="shared" si="3"/>
        <v>7</v>
      </c>
      <c r="V8" s="5" t="s">
        <v>154</v>
      </c>
      <c r="W8" s="5">
        <v>3</v>
      </c>
    </row>
    <row r="9" spans="1:23" ht="30" customHeight="1">
      <c r="A9" s="369">
        <f>'1-2'!A9</f>
        <v>5</v>
      </c>
      <c r="B9" s="370" t="str">
        <f>'1-2'!B9</f>
        <v>４－①</v>
      </c>
      <c r="C9" s="371" t="str">
        <f>'1-2'!C9</f>
        <v>第１１回西成教育フェスタ開催</v>
      </c>
      <c r="D9" s="253">
        <v>6</v>
      </c>
      <c r="E9" s="313" t="str">
        <f>'2-2'!E9</f>
        <v>消耗需用費</v>
      </c>
      <c r="F9" s="314" t="str">
        <f>'2-2'!F9</f>
        <v>印刷代</v>
      </c>
      <c r="G9" s="223">
        <f>'2-2'!G9</f>
        <v>135000</v>
      </c>
      <c r="H9" s="315">
        <f>'2-2'!H9</f>
        <v>1</v>
      </c>
      <c r="I9" s="315">
        <f>'2-2'!I9</f>
        <v>1</v>
      </c>
      <c r="J9" s="372">
        <f>'2-2'!J9</f>
        <v>135000</v>
      </c>
      <c r="K9" s="373" t="str">
        <f>'2-2'!K9</f>
        <v>印刷代</v>
      </c>
      <c r="L9" s="223">
        <f>'2-2'!L9</f>
        <v>0</v>
      </c>
      <c r="M9" s="315">
        <f>'2-2'!M9</f>
        <v>1</v>
      </c>
      <c r="N9" s="315">
        <f>'2-2'!N9</f>
        <v>1</v>
      </c>
      <c r="O9" s="341">
        <f t="shared" si="0"/>
        <v>0</v>
      </c>
      <c r="P9" s="374">
        <f>'2-2'!P9</f>
        <v>0</v>
      </c>
      <c r="Q9" s="375" t="str">
        <f>'2-2'!Q9</f>
        <v>下半期へ</v>
      </c>
      <c r="R9" s="25">
        <f>IF(AND(ISNA(MATCH($D9,'随時②-2'!$D$4:$D$18,0)),ISNA(MATCH($D9,'随時③-2'!$D$4:$D$18,0))),0,1)</f>
        <v>0</v>
      </c>
      <c r="S9" s="63">
        <f t="shared" si="1"/>
      </c>
      <c r="T9" s="63">
        <f t="shared" si="2"/>
      </c>
      <c r="U9" s="5">
        <f t="shared" si="3"/>
        <v>7</v>
      </c>
      <c r="V9" s="5" t="s">
        <v>155</v>
      </c>
      <c r="W9" s="5">
        <v>8</v>
      </c>
    </row>
    <row r="10" spans="1:21" ht="30" customHeight="1">
      <c r="A10" s="369">
        <f>'随時②-2'!A21</f>
        <v>6</v>
      </c>
      <c r="B10" s="370" t="str">
        <f>'随時②-2'!B21</f>
        <v>１－③</v>
      </c>
      <c r="C10" s="371" t="str">
        <f>'随時②-2'!C21</f>
        <v>やる気を引き出す授業づくり</v>
      </c>
      <c r="D10" s="262">
        <v>201</v>
      </c>
      <c r="E10" s="314" t="str">
        <f>'2-2'!E124</f>
        <v>委託料</v>
      </c>
      <c r="F10" s="314" t="str">
        <f>'2-2'!F124</f>
        <v>授業アンケート処理委託料（２回分）</v>
      </c>
      <c r="G10" s="223">
        <f>'2-2'!G124</f>
        <v>31158</v>
      </c>
      <c r="H10" s="315">
        <f>'2-2'!H124</f>
        <v>1</v>
      </c>
      <c r="I10" s="315">
        <f>'2-2'!I124</f>
        <v>1</v>
      </c>
      <c r="J10" s="364">
        <f>'2-2'!J124</f>
        <v>31158</v>
      </c>
      <c r="K10" s="379" t="str">
        <f>'2-2'!K124</f>
        <v>授業アンケート処理委託料（２回分）</v>
      </c>
      <c r="L10" s="302">
        <f>'2-2'!L124</f>
        <v>31158</v>
      </c>
      <c r="M10" s="303">
        <f>'2-2'!M124</f>
        <v>1</v>
      </c>
      <c r="N10" s="303">
        <f>'2-2'!N124</f>
        <v>1</v>
      </c>
      <c r="O10" s="366">
        <f t="shared" si="0"/>
        <v>31158</v>
      </c>
      <c r="P10" s="367">
        <f>'2-2'!P124</f>
        <v>0</v>
      </c>
      <c r="Q10" s="368">
        <f>'2-2'!Q124</f>
        <v>0</v>
      </c>
      <c r="R10" s="25">
        <f>IF(AND(ISNA(MATCH($D10,'随時②-2'!$D$4:$D$18,0)),ISNA(MATCH($D10,'随時③-2'!$D$4:$D$18,0))),0,1)</f>
        <v>0</v>
      </c>
      <c r="S10" s="63">
        <f>IF(P10="◎",J10,"")</f>
      </c>
      <c r="T10" s="63">
        <f>IF(P10="◎",O10,"")</f>
      </c>
      <c r="U10" s="5">
        <f t="shared" si="3"/>
        <v>6</v>
      </c>
    </row>
    <row r="11" spans="1:20" ht="30" customHeight="1">
      <c r="A11" s="369">
        <f>'2-4'!A4</f>
        <v>0</v>
      </c>
      <c r="B11" s="370">
        <f>'2-4'!B4</f>
        <v>0</v>
      </c>
      <c r="C11" s="371">
        <f>'2-4'!C4</f>
        <v>0</v>
      </c>
      <c r="D11" s="262">
        <v>301</v>
      </c>
      <c r="E11" s="314" t="str">
        <f>IF($R11=1,"",VLOOKUP($D11,'2-4'!$D$4:$L$103,2))</f>
        <v>負担金、補助及び交付金</v>
      </c>
      <c r="F11" s="314" t="str">
        <f>IF($R11=1,"取消し",VLOOKUP($D11,'2-4'!$D$4:$L$103,3))</f>
        <v>各種団体負担金（会費）</v>
      </c>
      <c r="G11" s="223">
        <f>IF($R11=1,,VLOOKUP($D11,'2-4'!$D$4:$L$103,4))</f>
        <v>0</v>
      </c>
      <c r="H11" s="315">
        <f>IF($R11=1,,VLOOKUP($D11,'2-4'!$D$4:$L$103,5))</f>
        <v>0</v>
      </c>
      <c r="I11" s="315">
        <f>IF($R11=1,,VLOOKUP($D11,'2-4'!$D$4:$L$103,6))</f>
        <v>0</v>
      </c>
      <c r="J11" s="223">
        <f>IF($R11=1,,VLOOKUP($D11,'2-4'!$D$4:$L$103,7))</f>
        <v>0</v>
      </c>
      <c r="K11" s="338" t="str">
        <f aca="true" t="shared" si="4" ref="K11:K18">F11</f>
        <v>各種団体負担金（会費）</v>
      </c>
      <c r="L11" s="339">
        <f aca="true" t="shared" si="5" ref="L11:L17">G11</f>
        <v>0</v>
      </c>
      <c r="M11" s="340">
        <f aca="true" t="shared" si="6" ref="M11:M18">H11</f>
        <v>0</v>
      </c>
      <c r="N11" s="340">
        <f aca="true" t="shared" si="7" ref="N11:N18">I11</f>
        <v>0</v>
      </c>
      <c r="O11" s="341">
        <f t="shared" si="0"/>
        <v>0</v>
      </c>
      <c r="P11" s="380">
        <f>IF($R11=1,"",VLOOKUP($D11,'2-4'!$D$4:$L$103,8))</f>
        <v>0</v>
      </c>
      <c r="Q11" s="278" t="s">
        <v>253</v>
      </c>
      <c r="R11" s="25">
        <f>IF(AND(ISNA(MATCH($D11,'随時②-2'!$D$4:$D$18,0)),ISNA(MATCH($D11,'随時③-2'!$D$4:$D$18,0))),0,1)</f>
        <v>0</v>
      </c>
      <c r="S11" s="63">
        <f aca="true" t="shared" si="8" ref="S11:S18">IF(P11="◎",J11,"")</f>
      </c>
      <c r="T11" s="63">
        <f aca="true" t="shared" si="9" ref="T11:T18">IF(P11="◎",O11,"")</f>
      </c>
    </row>
    <row r="12" spans="1:20" ht="30" customHeight="1">
      <c r="A12" s="376">
        <f>'2-4'!A5</f>
        <v>7</v>
      </c>
      <c r="B12" s="377" t="str">
        <f>'2-4'!B5</f>
        <v>1-①</v>
      </c>
      <c r="C12" s="378" t="str">
        <f>'2-4'!C5</f>
        <v>生徒のやる気を引き出す授業作り</v>
      </c>
      <c r="D12" s="253">
        <v>302</v>
      </c>
      <c r="E12" s="314" t="str">
        <f>IF($R12=1,"",VLOOKUP($D12,'2-4'!$D$4:$L$103,2))</f>
        <v>旅費</v>
      </c>
      <c r="F12" s="314" t="str">
        <f>IF($R12=1,"取消し",VLOOKUP($D12,'2-4'!$D$4:$L$103,3))</f>
        <v>先進的取り組み視察</v>
      </c>
      <c r="G12" s="223">
        <f>IF($R12=1,,VLOOKUP($D12,'2-4'!$D$4:$L$103,4))</f>
        <v>59400</v>
      </c>
      <c r="H12" s="315">
        <f>IF($R12=1,,VLOOKUP($D12,'2-4'!$D$4:$L$103,5))</f>
        <v>5</v>
      </c>
      <c r="I12" s="315">
        <f>IF($R12=1,,VLOOKUP($D12,'2-4'!$D$4:$L$103,6))</f>
        <v>1</v>
      </c>
      <c r="J12" s="223">
        <f>IF($R12=1,,VLOOKUP($D12,'2-4'!$D$4:$L$103,7))</f>
        <v>297000</v>
      </c>
      <c r="K12" s="317" t="str">
        <f t="shared" si="4"/>
        <v>先進的取り組み視察</v>
      </c>
      <c r="L12" s="318">
        <v>306360</v>
      </c>
      <c r="M12" s="319">
        <v>1</v>
      </c>
      <c r="N12" s="319">
        <f t="shared" si="7"/>
        <v>1</v>
      </c>
      <c r="O12" s="308">
        <f aca="true" t="shared" si="10" ref="O12:O18">L12*M12*N12</f>
        <v>306360</v>
      </c>
      <c r="P12" s="380">
        <f>IF($R12=1,"",VLOOKUP($D12,'2-4'!$D$4:$L$103,8))</f>
        <v>0</v>
      </c>
      <c r="Q12" s="278">
        <f>IF($R12=1,"",VLOOKUP($D12,'2-4'!$D$4:$L$103,9))</f>
        <v>0</v>
      </c>
      <c r="R12" s="25">
        <f>IF(AND(ISNA(MATCH($D12,'随時②-2'!$D$4:$D$18,0)),ISNA(MATCH($D12,'随時③-2'!$D$4:$D$18,0))),0,1)</f>
        <v>0</v>
      </c>
      <c r="S12" s="63">
        <f t="shared" si="8"/>
      </c>
      <c r="T12" s="63">
        <f t="shared" si="9"/>
      </c>
    </row>
    <row r="13" spans="1:20" ht="30" customHeight="1">
      <c r="A13" s="376">
        <f>'2-4'!A6</f>
        <v>8</v>
      </c>
      <c r="B13" s="377" t="str">
        <f>'2-4'!B6</f>
        <v>3-②</v>
      </c>
      <c r="C13" s="378" t="str">
        <f>'2-4'!C6</f>
        <v>シチズンシップ教育でエンパワーする</v>
      </c>
      <c r="D13" s="253">
        <v>303</v>
      </c>
      <c r="E13" s="314" t="str">
        <f>IF($R13=1,"",VLOOKUP($D13,'2-4'!$D$4:$L$103,2))</f>
        <v>旅費</v>
      </c>
      <c r="F13" s="314" t="str">
        <f>IF($R13=1,"取消し",VLOOKUP($D13,'2-4'!$D$4:$L$103,3))</f>
        <v>全国人権・同和教育研究大会</v>
      </c>
      <c r="G13" s="223">
        <f>IF($R13=1,,VLOOKUP($D13,'2-4'!$D$4:$L$103,4))</f>
        <v>40000</v>
      </c>
      <c r="H13" s="315">
        <f>IF($R13=1,,VLOOKUP($D13,'2-4'!$D$4:$L$103,5))</f>
        <v>3</v>
      </c>
      <c r="I13" s="315">
        <f>IF($R13=1,,VLOOKUP($D13,'2-4'!$D$4:$L$103,6))</f>
        <v>1</v>
      </c>
      <c r="J13" s="223">
        <f>IF($R13=1,,VLOOKUP($D13,'2-4'!$D$4:$L$103,7))</f>
        <v>120000</v>
      </c>
      <c r="K13" s="317" t="str">
        <f t="shared" si="4"/>
        <v>全国人権・同和教育研究大会</v>
      </c>
      <c r="L13" s="318">
        <v>103900</v>
      </c>
      <c r="M13" s="319">
        <v>1</v>
      </c>
      <c r="N13" s="319">
        <f t="shared" si="7"/>
        <v>1</v>
      </c>
      <c r="O13" s="308">
        <f t="shared" si="10"/>
        <v>103900</v>
      </c>
      <c r="P13" s="380">
        <f>IF($R13=1,"",VLOOKUP($D13,'2-4'!$D$4:$L$103,8))</f>
        <v>0</v>
      </c>
      <c r="Q13" s="278">
        <f>IF($R13=1,"",VLOOKUP($D13,'2-4'!$D$4:$L$103,9))</f>
        <v>0</v>
      </c>
      <c r="R13" s="25">
        <f>IF(AND(ISNA(MATCH($D13,'随時②-2'!$D$4:$D$18,0)),ISNA(MATCH($D13,'随時③-2'!$D$4:$D$18,0))),0,1)</f>
        <v>0</v>
      </c>
      <c r="S13" s="63">
        <f t="shared" si="8"/>
      </c>
      <c r="T13" s="63">
        <f t="shared" si="9"/>
      </c>
    </row>
    <row r="14" spans="1:20" ht="30" customHeight="1">
      <c r="A14" s="376">
        <f>'2-4'!A8</f>
        <v>10</v>
      </c>
      <c r="B14" s="377" t="str">
        <f>'2-4'!B8</f>
        <v>4-①</v>
      </c>
      <c r="C14" s="378" t="str">
        <f>'2-4'!C8</f>
        <v>第11回西成教育フェスタの開催</v>
      </c>
      <c r="D14" s="253">
        <v>305</v>
      </c>
      <c r="E14" s="314" t="str">
        <f>IF($R14=1,"",VLOOKUP($D14,'2-4'!$D$4:$L$103,2))</f>
        <v>使用料及び賃借料</v>
      </c>
      <c r="F14" s="314" t="str">
        <f>IF($R14=1,"取消し",VLOOKUP($D14,'2-4'!$D$4:$L$103,3))</f>
        <v>西成教育フェスタ会場等使用料</v>
      </c>
      <c r="G14" s="223">
        <f>IF($R14=1,,VLOOKUP($D14,'2-4'!$D$4:$L$103,4))</f>
        <v>130000</v>
      </c>
      <c r="H14" s="315">
        <f>IF($R14=1,,VLOOKUP($D14,'2-4'!$D$4:$L$103,5))</f>
        <v>1</v>
      </c>
      <c r="I14" s="315">
        <f>IF($R14=1,,VLOOKUP($D14,'2-4'!$D$4:$L$103,6))</f>
        <v>1</v>
      </c>
      <c r="J14" s="223">
        <f>IF($R14=1,,VLOOKUP($D14,'2-4'!$D$4:$L$103,7))</f>
        <v>130000</v>
      </c>
      <c r="K14" s="317" t="str">
        <f t="shared" si="4"/>
        <v>西成教育フェスタ会場等使用料</v>
      </c>
      <c r="L14" s="318">
        <v>120200</v>
      </c>
      <c r="M14" s="319">
        <f t="shared" si="6"/>
        <v>1</v>
      </c>
      <c r="N14" s="319">
        <f t="shared" si="7"/>
        <v>1</v>
      </c>
      <c r="O14" s="308">
        <f t="shared" si="10"/>
        <v>120200</v>
      </c>
      <c r="P14" s="380">
        <f>IF($R14=1,"",VLOOKUP($D14,'2-4'!$D$4:$L$103,8))</f>
        <v>0</v>
      </c>
      <c r="Q14" s="278">
        <f>IF($R14=1,"",VLOOKUP($D14,'2-4'!$D$4:$L$103,9))</f>
        <v>0</v>
      </c>
      <c r="R14" s="25">
        <f>IF(AND(ISNA(MATCH($D14,'随時②-2'!$D$4:$D$18,0)),ISNA(MATCH($D14,'随時③-2'!$D$4:$D$18,0))),0,1)</f>
        <v>0</v>
      </c>
      <c r="S14" s="63">
        <f t="shared" si="8"/>
      </c>
      <c r="T14" s="63">
        <f t="shared" si="9"/>
      </c>
    </row>
    <row r="15" spans="1:20" ht="30" customHeight="1">
      <c r="A15" s="376">
        <f>'2-4'!A9</f>
        <v>11</v>
      </c>
      <c r="B15" s="377" t="str">
        <f>'2-4'!B9</f>
        <v>1-①</v>
      </c>
      <c r="C15" s="378" t="str">
        <f>'2-4'!C9</f>
        <v>生徒のやる気を引き出す授業作り</v>
      </c>
      <c r="D15" s="253">
        <v>306</v>
      </c>
      <c r="E15" s="314" t="str">
        <f>IF($R15=1,"",VLOOKUP($D15,'2-4'!$D$4:$L$103,2))</f>
        <v>負担金、補助及び交付金</v>
      </c>
      <c r="F15" s="314" t="str">
        <f>IF($R15=1,"取消し",VLOOKUP($D15,'2-4'!$D$4:$L$103,3))</f>
        <v>学会等参加費</v>
      </c>
      <c r="G15" s="223">
        <f>IF($R15=1,,VLOOKUP($D15,'2-4'!$D$4:$L$103,4))</f>
        <v>4000</v>
      </c>
      <c r="H15" s="315">
        <f>IF($R15=1,,VLOOKUP($D15,'2-4'!$D$4:$L$103,5))</f>
        <v>2</v>
      </c>
      <c r="I15" s="315">
        <f>IF($R15=1,,VLOOKUP($D15,'2-4'!$D$4:$L$103,6))</f>
        <v>1</v>
      </c>
      <c r="J15" s="223">
        <f>IF($R15=1,,VLOOKUP($D15,'2-4'!$D$4:$L$103,7))</f>
        <v>8000</v>
      </c>
      <c r="K15" s="317" t="str">
        <f t="shared" si="4"/>
        <v>学会等参加費</v>
      </c>
      <c r="L15" s="318">
        <f t="shared" si="5"/>
        <v>4000</v>
      </c>
      <c r="M15" s="319">
        <f t="shared" si="6"/>
        <v>2</v>
      </c>
      <c r="N15" s="319">
        <f t="shared" si="7"/>
        <v>1</v>
      </c>
      <c r="O15" s="308">
        <f t="shared" si="10"/>
        <v>8000</v>
      </c>
      <c r="P15" s="380">
        <f>IF($R15=1,"",VLOOKUP($D15,'2-4'!$D$4:$L$103,8))</f>
        <v>0</v>
      </c>
      <c r="Q15" s="278">
        <f>IF($R15=1,"",VLOOKUP($D15,'2-4'!$D$4:$L$103,9))</f>
        <v>0</v>
      </c>
      <c r="R15" s="25">
        <f>IF(AND(ISNA(MATCH($D15,'随時②-2'!$D$4:$D$18,0)),ISNA(MATCH($D15,'随時③-2'!$D$4:$D$18,0))),0,1)</f>
        <v>0</v>
      </c>
      <c r="S15" s="63">
        <f t="shared" si="8"/>
      </c>
      <c r="T15" s="63">
        <f t="shared" si="9"/>
      </c>
    </row>
    <row r="16" spans="1:20" ht="30" customHeight="1">
      <c r="A16" s="376">
        <f>'2-4'!A10</f>
        <v>12</v>
      </c>
      <c r="B16" s="377" t="str">
        <f>'2-4'!B10</f>
        <v>5-①</v>
      </c>
      <c r="C16" s="378" t="str">
        <f>'2-4'!C10</f>
        <v>機動的・機能的な学校組織の確立と運用</v>
      </c>
      <c r="D16" s="253">
        <v>307</v>
      </c>
      <c r="E16" s="314" t="str">
        <f>IF($R16=1,"",VLOOKUP($D16,'2-4'!$D$4:$L$103,2))</f>
        <v>消耗需用費</v>
      </c>
      <c r="F16" s="314" t="str">
        <f>IF($R16=1,"取消し",VLOOKUP($D16,'2-4'!$D$4:$L$103,3))</f>
        <v>ＩＣＴによる運営改善に要する消耗品</v>
      </c>
      <c r="G16" s="223">
        <f>IF($R16=1,,VLOOKUP($D16,'2-4'!$D$4:$L$103,4))</f>
        <v>102324</v>
      </c>
      <c r="H16" s="315">
        <f>IF($R16=1,,VLOOKUP($D16,'2-4'!$D$4:$L$103,5))</f>
        <v>1</v>
      </c>
      <c r="I16" s="315">
        <f>IF($R16=1,,VLOOKUP($D16,'2-4'!$D$4:$L$103,6))</f>
        <v>1</v>
      </c>
      <c r="J16" s="223">
        <f>IF($R16=1,,VLOOKUP($D16,'2-4'!$D$4:$L$103,7))</f>
        <v>102324</v>
      </c>
      <c r="K16" s="317" t="str">
        <f t="shared" si="4"/>
        <v>ＩＣＴによる運営改善に要する消耗品</v>
      </c>
      <c r="L16" s="318">
        <v>146199</v>
      </c>
      <c r="M16" s="319">
        <f t="shared" si="6"/>
        <v>1</v>
      </c>
      <c r="N16" s="319">
        <f t="shared" si="7"/>
        <v>1</v>
      </c>
      <c r="O16" s="308">
        <f t="shared" si="10"/>
        <v>146199</v>
      </c>
      <c r="P16" s="380">
        <f>IF($R16=1,"",VLOOKUP($D16,'2-4'!$D$4:$L$103,8))</f>
        <v>0</v>
      </c>
      <c r="Q16" s="278">
        <f>IF($R16=1,"",VLOOKUP($D16,'2-4'!$D$4:$L$103,9))</f>
        <v>0</v>
      </c>
      <c r="R16" s="25">
        <f>IF(AND(ISNA(MATCH($D16,'随時②-2'!$D$4:$D$18,0)),ISNA(MATCH($D16,'随時③-2'!$D$4:$D$18,0))),0,1)</f>
        <v>0</v>
      </c>
      <c r="S16" s="63">
        <f t="shared" si="8"/>
      </c>
      <c r="T16" s="63">
        <f t="shared" si="9"/>
      </c>
    </row>
    <row r="17" spans="1:20" ht="30" customHeight="1">
      <c r="A17" s="376">
        <f>'2-4'!A11</f>
        <v>13</v>
      </c>
      <c r="B17" s="377" t="str">
        <f>'2-4'!B11</f>
        <v>3-②</v>
      </c>
      <c r="C17" s="378" t="str">
        <f>'2-4'!C11</f>
        <v>シチズンシップ教育でエンパワーする</v>
      </c>
      <c r="D17" s="253">
        <v>308</v>
      </c>
      <c r="E17" s="314" t="str">
        <f>IF($R17=1,"",VLOOKUP($D17,'2-4'!$D$4:$L$103,2))</f>
        <v>消耗需用費</v>
      </c>
      <c r="F17" s="314" t="str">
        <f>IF($R17=1,"取消し",VLOOKUP($D17,'2-4'!$D$4:$L$103,3))</f>
        <v>全国人権・同和教育研究大会資料代</v>
      </c>
      <c r="G17" s="223">
        <f>IF($R17=1,,VLOOKUP($D17,'2-4'!$D$4:$L$103,4))</f>
        <v>5000</v>
      </c>
      <c r="H17" s="315">
        <f>IF($R17=1,,VLOOKUP($D17,'2-4'!$D$4:$L$103,5))</f>
        <v>3</v>
      </c>
      <c r="I17" s="315">
        <f>IF($R17=1,,VLOOKUP($D17,'2-4'!$D$4:$L$103,6))</f>
        <v>1</v>
      </c>
      <c r="J17" s="223">
        <f>IF($R17=1,,VLOOKUP($D17,'2-4'!$D$4:$L$103,7))</f>
        <v>15000</v>
      </c>
      <c r="K17" s="317" t="str">
        <f t="shared" si="4"/>
        <v>全国人権・同和教育研究大会資料代</v>
      </c>
      <c r="L17" s="318">
        <f t="shared" si="5"/>
        <v>5000</v>
      </c>
      <c r="M17" s="319">
        <f t="shared" si="6"/>
        <v>3</v>
      </c>
      <c r="N17" s="319">
        <f t="shared" si="7"/>
        <v>1</v>
      </c>
      <c r="O17" s="308">
        <f t="shared" si="10"/>
        <v>15000</v>
      </c>
      <c r="P17" s="380">
        <f>IF($R17=1,"",VLOOKUP($D17,'2-4'!$D$4:$L$103,8))</f>
        <v>0</v>
      </c>
      <c r="Q17" s="278">
        <f>IF($R17=1,"",VLOOKUP($D17,'2-4'!$D$4:$L$103,9))</f>
        <v>0</v>
      </c>
      <c r="R17" s="25">
        <f>IF(AND(ISNA(MATCH($D17,'随時②-2'!$D$4:$D$18,0)),ISNA(MATCH($D17,'随時③-2'!$D$4:$D$18,0))),0,1)</f>
        <v>0</v>
      </c>
      <c r="S17" s="63">
        <f t="shared" si="8"/>
      </c>
      <c r="T17" s="63">
        <f t="shared" si="9"/>
      </c>
    </row>
    <row r="18" spans="1:20" ht="30" customHeight="1">
      <c r="A18" s="376">
        <f>'2-4'!A13</f>
        <v>14</v>
      </c>
      <c r="B18" s="377" t="str">
        <f>'2-4'!B13</f>
        <v>4-①</v>
      </c>
      <c r="C18" s="378" t="str">
        <f>'2-4'!C13</f>
        <v>第11回西成教育フェスタの開催</v>
      </c>
      <c r="D18" s="253">
        <v>310</v>
      </c>
      <c r="E18" s="314" t="str">
        <f>IF($R18=1,"",VLOOKUP($D18,'2-4'!$D$4:$L$103,2))</f>
        <v>役務費</v>
      </c>
      <c r="F18" s="314" t="str">
        <f>IF($R18=1,"取消し",VLOOKUP($D18,'2-4'!$D$4:$L$103,3))</f>
        <v>楽器運搬費</v>
      </c>
      <c r="G18" s="223">
        <f>IF($R18=1,,VLOOKUP($D18,'2-4'!$D$4:$L$103,4))</f>
        <v>35000</v>
      </c>
      <c r="H18" s="315">
        <f>IF($R18=1,,VLOOKUP($D18,'2-4'!$D$4:$L$103,5))</f>
        <v>1</v>
      </c>
      <c r="I18" s="315">
        <f>IF($R18=1,,VLOOKUP($D18,'2-4'!$D$4:$L$103,6))</f>
        <v>1</v>
      </c>
      <c r="J18" s="223">
        <f>IF($R18=1,,VLOOKUP($D18,'2-4'!$D$4:$L$103,7))</f>
        <v>35000</v>
      </c>
      <c r="K18" s="317" t="str">
        <f t="shared" si="4"/>
        <v>楽器運搬費</v>
      </c>
      <c r="L18" s="318">
        <v>34560</v>
      </c>
      <c r="M18" s="319">
        <f t="shared" si="6"/>
        <v>1</v>
      </c>
      <c r="N18" s="319">
        <f t="shared" si="7"/>
        <v>1</v>
      </c>
      <c r="O18" s="308">
        <f t="shared" si="10"/>
        <v>34560</v>
      </c>
      <c r="P18" s="380">
        <f>IF($R18=1,"",VLOOKUP($D18,'2-4'!$D$4:$L$103,8))</f>
        <v>0</v>
      </c>
      <c r="Q18" s="278">
        <f>IF($R18=1,"",VLOOKUP($D18,'2-4'!$D$4:$L$103,9))</f>
        <v>0</v>
      </c>
      <c r="R18" s="25">
        <f>IF(AND(ISNA(MATCH($D18,'随時②-2'!$D$4:$D$18,0)),ISNA(MATCH($D18,'随時③-2'!$D$4:$D$18,0))),0,1)</f>
        <v>0</v>
      </c>
      <c r="S18" s="63">
        <f t="shared" si="8"/>
      </c>
      <c r="T18" s="63">
        <f t="shared" si="9"/>
      </c>
    </row>
    <row r="19" spans="1:20" ht="30" customHeight="1">
      <c r="A19" s="369">
        <f>'随時③-2'!A21</f>
        <v>9</v>
      </c>
      <c r="B19" s="370" t="str">
        <f>'随時③-2'!B21</f>
        <v>３－②</v>
      </c>
      <c r="C19" s="371" t="str">
        <f>'随時③-2'!C21</f>
        <v>シチズンシップ教育でエンパワ―する</v>
      </c>
      <c r="D19" s="262">
        <v>401</v>
      </c>
      <c r="E19" s="314" t="str">
        <f>'随時③-2'!E21</f>
        <v>委託料</v>
      </c>
      <c r="F19" s="314" t="str">
        <f>'随時③-2'!F21</f>
        <v>人権研修委託</v>
      </c>
      <c r="G19" s="223">
        <f>'随時③-2'!G21</f>
        <v>70760</v>
      </c>
      <c r="H19" s="315">
        <f>'随時③-2'!H21</f>
        <v>1</v>
      </c>
      <c r="I19" s="315">
        <f>'随時③-2'!I21</f>
        <v>1</v>
      </c>
      <c r="J19" s="381">
        <f>G19*H19*I19</f>
        <v>70760</v>
      </c>
      <c r="K19" s="338" t="str">
        <f>F19</f>
        <v>人権研修委託</v>
      </c>
      <c r="L19" s="339">
        <f>G19</f>
        <v>70760</v>
      </c>
      <c r="M19" s="340">
        <f>H19</f>
        <v>1</v>
      </c>
      <c r="N19" s="340">
        <f>I19</f>
        <v>1</v>
      </c>
      <c r="O19" s="341">
        <f>L19*M19*N19</f>
        <v>70760</v>
      </c>
      <c r="P19" s="342">
        <f>'随時③-2'!K21</f>
        <v>0</v>
      </c>
      <c r="Q19" s="343">
        <f>'随時③-2'!L21</f>
        <v>0</v>
      </c>
      <c r="R19" s="25">
        <f>IF(AND(ISNA(MATCH($D19,'随時②-2'!$D$4:$D$18,0)),ISNA(MATCH($D19,'随時③-2'!$D$4:$D$18,0))),0,1)</f>
        <v>0</v>
      </c>
      <c r="S19" s="63">
        <f>IF(P19="◎",J19,"")</f>
      </c>
      <c r="T19" s="63">
        <f>IF(P19="◎",O19,"")</f>
      </c>
    </row>
    <row r="20" spans="1:20" ht="30" customHeight="1" thickBot="1">
      <c r="A20" s="369">
        <f>'随時③-2'!A22</f>
        <v>5</v>
      </c>
      <c r="B20" s="370" t="str">
        <f>'随時③-2'!B22</f>
        <v>４－①</v>
      </c>
      <c r="C20" s="371" t="str">
        <f>'随時③-2'!C22</f>
        <v>第１１回西成教育フェスタの開催</v>
      </c>
      <c r="D20" s="253">
        <v>402</v>
      </c>
      <c r="E20" s="313" t="str">
        <f>'随時③-2'!E22</f>
        <v>消耗需用費</v>
      </c>
      <c r="F20" s="314" t="str">
        <f>'随時③-2'!F22</f>
        <v>印刷代</v>
      </c>
      <c r="G20" s="223">
        <f>'随時③-2'!G22</f>
        <v>124240</v>
      </c>
      <c r="H20" s="315">
        <f>'随時③-2'!H22</f>
        <v>1</v>
      </c>
      <c r="I20" s="315">
        <f>'随時③-2'!I22</f>
        <v>1</v>
      </c>
      <c r="J20" s="382">
        <f>G20*H20*I20</f>
        <v>124240</v>
      </c>
      <c r="K20" s="317" t="str">
        <f>F20</f>
        <v>印刷代</v>
      </c>
      <c r="L20" s="318">
        <v>69168</v>
      </c>
      <c r="M20" s="319">
        <f>H20</f>
        <v>1</v>
      </c>
      <c r="N20" s="319">
        <f>I20</f>
        <v>1</v>
      </c>
      <c r="O20" s="308">
        <f>L20*M20*N20</f>
        <v>69168</v>
      </c>
      <c r="P20" s="342">
        <f>'随時③-2'!K22</f>
        <v>0</v>
      </c>
      <c r="Q20" s="343">
        <f>'随時③-2'!L22</f>
        <v>0</v>
      </c>
      <c r="R20" s="25">
        <f>IF(AND(ISNA(MATCH($D20,'随時②-2'!$D$4:$D$18,0)),ISNA(MATCH($D20,'随時③-2'!$D$4:$D$18,0))),0,1)</f>
        <v>0</v>
      </c>
      <c r="S20" s="63">
        <f>IF(P20="◎",J20,"")</f>
      </c>
      <c r="T20" s="63">
        <f>IF(P20="◎",O20,"")</f>
      </c>
    </row>
    <row r="21" spans="1:17" ht="13.5">
      <c r="A21" s="51"/>
      <c r="B21" s="51"/>
      <c r="C21" s="51"/>
      <c r="D21" s="73"/>
      <c r="E21" s="64"/>
      <c r="F21" s="64"/>
      <c r="G21" s="49"/>
      <c r="H21" s="65"/>
      <c r="I21" s="65"/>
      <c r="J21" s="52">
        <f>G21*H21*I21</f>
        <v>0</v>
      </c>
      <c r="K21" s="64"/>
      <c r="L21" s="36"/>
      <c r="M21" s="68"/>
      <c r="N21" s="68"/>
      <c r="O21" s="36"/>
      <c r="P21" s="37"/>
      <c r="Q21" s="69"/>
    </row>
    <row r="22" spans="6:10" ht="24" customHeight="1" thickBot="1">
      <c r="F22" s="28"/>
      <c r="G22" s="28"/>
      <c r="I22" s="540" t="s">
        <v>15</v>
      </c>
      <c r="J22" s="540"/>
    </row>
    <row r="23" spans="4:15" ht="24" customHeight="1" thickBot="1">
      <c r="D23" s="5"/>
      <c r="F23" s="24"/>
      <c r="G23" s="24"/>
      <c r="I23" s="554" t="s">
        <v>96</v>
      </c>
      <c r="J23" s="555"/>
      <c r="K23" s="38" t="s">
        <v>190</v>
      </c>
      <c r="L23" s="541" t="s">
        <v>175</v>
      </c>
      <c r="M23" s="542"/>
      <c r="N23" s="543" t="s">
        <v>191</v>
      </c>
      <c r="O23" s="544"/>
    </row>
    <row r="24" spans="4:15" ht="14.25" thickTop="1">
      <c r="D24" s="5"/>
      <c r="I24" s="556" t="s">
        <v>85</v>
      </c>
      <c r="J24" s="557"/>
      <c r="K24" s="347">
        <f>SUMIF($E$4:$E$20,$I24,$O$4:$O$20)</f>
        <v>0</v>
      </c>
      <c r="L24" s="550">
        <f>SUMIF($E$4:$E$20,$I24,$T$4:$T$20)</f>
        <v>0</v>
      </c>
      <c r="M24" s="551">
        <f>SUMIF($E$4:$E$20,$I24,$O$4:$O$20)</f>
        <v>0</v>
      </c>
      <c r="N24" s="552">
        <f>K24-L24</f>
        <v>0</v>
      </c>
      <c r="O24" s="553"/>
    </row>
    <row r="25" spans="4:15" ht="13.5">
      <c r="D25" s="5"/>
      <c r="I25" s="522" t="s">
        <v>86</v>
      </c>
      <c r="J25" s="523"/>
      <c r="K25" s="350">
        <f>SUMIF($E$4:$E$20,$I25,$O$4:$O$20)</f>
        <v>562518</v>
      </c>
      <c r="L25" s="528">
        <f>SUMIF($E$4:$E$20,$I25,$T$4:$T$20)</f>
        <v>0</v>
      </c>
      <c r="M25" s="529">
        <f>SUMIF($E$4:$E$20,$I25,$O$4:$O$20)</f>
        <v>562518</v>
      </c>
      <c r="N25" s="530">
        <f aca="true" t="shared" si="11" ref="N25:N32">K25-L25</f>
        <v>562518</v>
      </c>
      <c r="O25" s="531"/>
    </row>
    <row r="26" spans="4:15" ht="13.5">
      <c r="D26" s="5"/>
      <c r="I26" s="522" t="s">
        <v>124</v>
      </c>
      <c r="J26" s="523"/>
      <c r="K26" s="346">
        <f>SUMIF($E$4:$E$20,$I26,$O$4:$O$20)</f>
        <v>243367</v>
      </c>
      <c r="L26" s="528">
        <f>SUMIF($E$4:$E$20,$I26,$T$4:$T$20)</f>
        <v>0</v>
      </c>
      <c r="M26" s="529">
        <f>SUMIF($E$4:$E$20,$I26,$O$4:$O$20)</f>
        <v>243367</v>
      </c>
      <c r="N26" s="530">
        <f t="shared" si="11"/>
        <v>243367</v>
      </c>
      <c r="O26" s="531"/>
    </row>
    <row r="27" spans="4:15" ht="13.5">
      <c r="D27" s="5"/>
      <c r="I27" s="522" t="s">
        <v>125</v>
      </c>
      <c r="J27" s="523"/>
      <c r="K27" s="346">
        <f>SUMIF($E$4:$E$20,$I27,$O$4:$O$20)</f>
        <v>0</v>
      </c>
      <c r="L27" s="528">
        <f>SUMIF($E$4:$E$20,$I27,$T$4:$T$20)</f>
        <v>0</v>
      </c>
      <c r="M27" s="529">
        <f>SUMIF($E$4:$E$20,$I27,$O$4:$O$20)</f>
        <v>0</v>
      </c>
      <c r="N27" s="530">
        <f t="shared" si="11"/>
        <v>0</v>
      </c>
      <c r="O27" s="531"/>
    </row>
    <row r="28" spans="4:15" ht="13.5">
      <c r="D28" s="5"/>
      <c r="I28" s="522" t="s">
        <v>87</v>
      </c>
      <c r="J28" s="523"/>
      <c r="K28" s="346">
        <f>SUMIF($E$4:$E$20,$I28,$O$4:$O$20)</f>
        <v>34560</v>
      </c>
      <c r="L28" s="528">
        <f>SUMIF($E$4:$E$20,$I28,$T$4:$T$20)</f>
        <v>0</v>
      </c>
      <c r="M28" s="529">
        <f>SUMIF($E$4:$E$20,$I28,$O$4:$O$20)</f>
        <v>34560</v>
      </c>
      <c r="N28" s="530">
        <f t="shared" si="11"/>
        <v>34560</v>
      </c>
      <c r="O28" s="531"/>
    </row>
    <row r="29" spans="4:15" ht="13.5">
      <c r="D29" s="5"/>
      <c r="I29" s="522" t="s">
        <v>88</v>
      </c>
      <c r="J29" s="523"/>
      <c r="K29" s="346">
        <f>SUMIF($E$4:$E$20,$I29,$O$4:$O$20)</f>
        <v>101918</v>
      </c>
      <c r="L29" s="528">
        <f>SUMIF($E$4:$E$20,$I29,$T$4:$T$20)</f>
        <v>0</v>
      </c>
      <c r="M29" s="529">
        <f>SUMIF($E$4:$E$20,$I29,$O$4:$O$20)</f>
        <v>101918</v>
      </c>
      <c r="N29" s="530">
        <f t="shared" si="11"/>
        <v>101918</v>
      </c>
      <c r="O29" s="531"/>
    </row>
    <row r="30" spans="4:15" ht="13.5">
      <c r="D30" s="5"/>
      <c r="I30" s="522" t="s">
        <v>89</v>
      </c>
      <c r="J30" s="523"/>
      <c r="K30" s="346">
        <f>SUMIF($E$4:$E$20,$I30,$O$4:$O$20)</f>
        <v>120200</v>
      </c>
      <c r="L30" s="528">
        <f>SUMIF($E$4:$E$20,$I30,$T$4:$T$20)</f>
        <v>0</v>
      </c>
      <c r="M30" s="529">
        <f>SUMIF($E$4:$E$20,$I30,$O$4:$O$20)</f>
        <v>120200</v>
      </c>
      <c r="N30" s="530">
        <f t="shared" si="11"/>
        <v>120200</v>
      </c>
      <c r="O30" s="531"/>
    </row>
    <row r="31" spans="4:15" ht="13.5">
      <c r="D31" s="5"/>
      <c r="I31" s="522" t="s">
        <v>90</v>
      </c>
      <c r="J31" s="523"/>
      <c r="K31" s="346">
        <f>SUMIF($E$4:$E$20,$I31,$O$4:$O$20)</f>
        <v>0</v>
      </c>
      <c r="L31" s="528">
        <f>SUMIF($E$4:$E$20,$I31,$T$4:$T$20)</f>
        <v>0</v>
      </c>
      <c r="M31" s="529">
        <f>SUMIF($E$4:$E$20,$I31,$O$4:$O$20)</f>
        <v>0</v>
      </c>
      <c r="N31" s="530">
        <f t="shared" si="11"/>
        <v>0</v>
      </c>
      <c r="O31" s="531"/>
    </row>
    <row r="32" spans="4:15" ht="14.25" thickBot="1">
      <c r="D32" s="5"/>
      <c r="I32" s="536" t="s">
        <v>137</v>
      </c>
      <c r="J32" s="537"/>
      <c r="K32" s="346">
        <f>SUMIF($E$4:$E$20,$I32,$O$4:$O$20)</f>
        <v>99260</v>
      </c>
      <c r="L32" s="532">
        <f>SUMIF($E$4:$E$20,$I32,$T$4:$T$20)+'3-3'!F24</f>
        <v>11000</v>
      </c>
      <c r="M32" s="533">
        <f>SUMIF($E$4:$E$20,$I32,$O$4:$O$20)</f>
        <v>99260</v>
      </c>
      <c r="N32" s="534">
        <f t="shared" si="11"/>
        <v>88260</v>
      </c>
      <c r="O32" s="535"/>
    </row>
    <row r="33" spans="4:15" ht="15" thickBot="1" thickTop="1">
      <c r="D33" s="5"/>
      <c r="I33" s="538" t="s">
        <v>15</v>
      </c>
      <c r="J33" s="539"/>
      <c r="K33" s="353">
        <f>SUM(K24:K32)</f>
        <v>1161823</v>
      </c>
      <c r="L33" s="524">
        <f>SUM(L24:L32)</f>
        <v>11000</v>
      </c>
      <c r="M33" s="525"/>
      <c r="N33" s="526">
        <f>SUM(N24:N32)</f>
        <v>1150823</v>
      </c>
      <c r="O33" s="527"/>
    </row>
  </sheetData>
  <sheetProtection formatCells="0" selectLockedCells="1"/>
  <mergeCells count="36">
    <mergeCell ref="I22:J22"/>
    <mergeCell ref="L23:M23"/>
    <mergeCell ref="N23:O23"/>
    <mergeCell ref="K2:O2"/>
    <mergeCell ref="F2:J2"/>
    <mergeCell ref="L24:M24"/>
    <mergeCell ref="N24:O24"/>
    <mergeCell ref="I23:J23"/>
    <mergeCell ref="I24:J24"/>
    <mergeCell ref="L25:M25"/>
    <mergeCell ref="N25:O25"/>
    <mergeCell ref="L26:M26"/>
    <mergeCell ref="N26:O26"/>
    <mergeCell ref="I25:J25"/>
    <mergeCell ref="I26:J26"/>
    <mergeCell ref="L27:M27"/>
    <mergeCell ref="N27:O27"/>
    <mergeCell ref="L28:M28"/>
    <mergeCell ref="N28:O28"/>
    <mergeCell ref="I27:J27"/>
    <mergeCell ref="I28:J28"/>
    <mergeCell ref="L29:M29"/>
    <mergeCell ref="N29:O29"/>
    <mergeCell ref="L30:M30"/>
    <mergeCell ref="N30:O30"/>
    <mergeCell ref="I29:J29"/>
    <mergeCell ref="I30:J30"/>
    <mergeCell ref="I31:J31"/>
    <mergeCell ref="L33:M33"/>
    <mergeCell ref="N33:O33"/>
    <mergeCell ref="L31:M31"/>
    <mergeCell ref="N31:O31"/>
    <mergeCell ref="L32:M32"/>
    <mergeCell ref="N32:O32"/>
    <mergeCell ref="I32:J32"/>
    <mergeCell ref="I33:J33"/>
  </mergeCells>
  <conditionalFormatting sqref="B2:E2 J19:J21 J4:J10">
    <cfRule type="cellIs" priority="32" dxfId="28" operator="equal" stopIfTrue="1">
      <formula>0</formula>
    </cfRule>
  </conditionalFormatting>
  <conditionalFormatting sqref="O4:O10 K11:O21">
    <cfRule type="cellIs" priority="30" dxfId="16" operator="notEqual" stopIfTrue="1">
      <formula>'3-2'!#REF!</formula>
    </cfRule>
  </conditionalFormatting>
  <dataValidations count="2">
    <dataValidation type="list" allowBlank="1" showInputMessage="1" showErrorMessage="1" sqref="E21 I24:I32">
      <formula1>"報償費,旅費,消耗需用費,維持需用費,役務費,委託料,使用料及び賃借料,備品購入費,負担金、補助及び交付金"</formula1>
    </dataValidation>
    <dataValidation type="list" allowBlank="1" showInputMessage="1" showErrorMessage="1" sqref="P2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5"/>
  <sheetViews>
    <sheetView showZeros="0" zoomScaleSheetLayoutView="100" zoomScalePageLayoutView="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21" sqref="A21:F21"/>
    </sheetView>
  </sheetViews>
  <sheetFormatPr defaultColWidth="13.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13.00390625" style="7" customWidth="1"/>
  </cols>
  <sheetData>
    <row r="1" spans="1:6" ht="24" customHeight="1" thickBot="1">
      <c r="A1" s="558" t="s">
        <v>264</v>
      </c>
      <c r="B1" s="558"/>
      <c r="C1" s="558"/>
      <c r="D1" s="558"/>
      <c r="E1" s="558"/>
      <c r="F1" s="558"/>
    </row>
    <row r="2" spans="1:6" ht="15" customHeight="1" thickBot="1">
      <c r="A2" s="8"/>
      <c r="B2" s="7" t="s">
        <v>243</v>
      </c>
      <c r="C2" s="87"/>
      <c r="E2" s="72" t="s">
        <v>219</v>
      </c>
      <c r="F2" s="183">
        <f>SUM(E4:E21)</f>
        <v>75830</v>
      </c>
    </row>
    <row r="3" spans="1:6" ht="15" customHeight="1" thickBot="1">
      <c r="A3" s="99" t="s">
        <v>17</v>
      </c>
      <c r="B3" s="100" t="s">
        <v>203</v>
      </c>
      <c r="C3" s="100" t="s">
        <v>204</v>
      </c>
      <c r="D3" s="98" t="s">
        <v>18</v>
      </c>
      <c r="E3" s="41" t="s">
        <v>220</v>
      </c>
      <c r="F3" s="101" t="s">
        <v>19</v>
      </c>
    </row>
    <row r="4" spans="1:6" ht="15" customHeight="1">
      <c r="A4" s="102">
        <v>1</v>
      </c>
      <c r="B4" s="125" t="str">
        <f>IF('1-3'!B4="","",'1-3'!B4)</f>
        <v>全国</v>
      </c>
      <c r="C4" s="125" t="str">
        <f>IF('1-3'!C4="","",'1-3'!C4)</f>
        <v>校長</v>
      </c>
      <c r="D4" s="141" t="str">
        <f>IF('1-3'!D4="","",'1-3'!D4)</f>
        <v>全国高等学校長協会</v>
      </c>
      <c r="E4" s="214">
        <v>8000</v>
      </c>
      <c r="F4" s="83" t="s">
        <v>271</v>
      </c>
    </row>
    <row r="5" spans="1:6" ht="15" customHeight="1">
      <c r="A5" s="104">
        <v>11</v>
      </c>
      <c r="B5" s="126" t="str">
        <f>IF('1-3'!B14="","",'1-3'!B14)</f>
        <v>全国</v>
      </c>
      <c r="C5" s="126" t="str">
        <f>IF('1-3'!C14="","",'1-3'!C14)</f>
        <v>校長</v>
      </c>
      <c r="D5" s="142" t="str">
        <f>IF('1-3'!D14="","",'1-3'!D14)</f>
        <v>全国総合学科高等学校長協会</v>
      </c>
      <c r="E5" s="208">
        <v>10000</v>
      </c>
      <c r="F5" s="83">
        <f>IF('2-3'!I15="",'2-3'!G15,'2-3'!I15)</f>
      </c>
    </row>
    <row r="6" spans="1:6" ht="15" customHeight="1">
      <c r="A6" s="104">
        <v>21</v>
      </c>
      <c r="B6" s="126" t="str">
        <f>IF('1-3'!B24="","",'1-3'!B24)</f>
        <v>全国</v>
      </c>
      <c r="C6" s="137" t="str">
        <f>IF('1-3'!C24="","",'1-3'!C24)</f>
        <v>教頭</v>
      </c>
      <c r="D6" s="140" t="str">
        <f>IF('1-3'!D24="","",'1-3'!D24)</f>
        <v>全国高等学校教頭・副校長会</v>
      </c>
      <c r="E6" s="210">
        <v>9000</v>
      </c>
      <c r="F6" s="139">
        <f>IF('2-3'!I25="",'2-3'!G25,'2-3'!I25)</f>
      </c>
    </row>
    <row r="7" spans="1:6" ht="15" customHeight="1">
      <c r="A7" s="104">
        <v>28</v>
      </c>
      <c r="B7" s="126" t="str">
        <f>IF('1-3'!B31="","",'1-3'!B31)</f>
        <v>全国</v>
      </c>
      <c r="C7" s="137" t="str">
        <f>IF('1-3'!C31="","",'1-3'!C31)</f>
        <v>事務長</v>
      </c>
      <c r="D7" s="140" t="str">
        <f>IF('1-3'!D31="","",'1-3'!D31)</f>
        <v>全国公立学校事務長会</v>
      </c>
      <c r="E7" s="210">
        <v>3000</v>
      </c>
      <c r="F7" s="139" t="s">
        <v>271</v>
      </c>
    </row>
    <row r="8" spans="1:6" ht="15" customHeight="1">
      <c r="A8" s="104">
        <v>47</v>
      </c>
      <c r="B8" s="126" t="str">
        <f>IF('1-3'!B50="","",'1-3'!B50)</f>
        <v>近畿・西日本</v>
      </c>
      <c r="C8" s="126" t="str">
        <f>IF('1-3'!C50="","",'1-3'!C50)</f>
        <v>校長</v>
      </c>
      <c r="D8" s="142" t="str">
        <f>IF('1-3'!D50="","",'1-3'!D50)</f>
        <v>近畿地区総合学科高等学校長協会</v>
      </c>
      <c r="E8" s="208">
        <v>5000</v>
      </c>
      <c r="F8" s="83">
        <f>IF('2-3'!I51="",'2-3'!G51,'2-3'!I51)</f>
      </c>
    </row>
    <row r="9" spans="1:6" ht="15" customHeight="1">
      <c r="A9" s="104">
        <v>60</v>
      </c>
      <c r="B9" s="126" t="str">
        <f>IF('1-3'!B63="","",'1-3'!B63)</f>
        <v>近畿・西日本</v>
      </c>
      <c r="C9" s="170" t="str">
        <f>IF('1-3'!C63="","",'1-3'!C63)</f>
        <v>事務長</v>
      </c>
      <c r="D9" s="178" t="str">
        <f>IF('1-3'!D63="","",'1-3'!D63)</f>
        <v>近畿公立学校事務長会</v>
      </c>
      <c r="E9" s="208">
        <v>1800</v>
      </c>
      <c r="F9" s="83">
        <f>IF('2-3'!I64="",'2-3'!G64,'2-3'!I64)</f>
      </c>
    </row>
    <row r="10" spans="1:6" ht="15" customHeight="1">
      <c r="A10" s="102">
        <v>76</v>
      </c>
      <c r="B10" s="170" t="str">
        <f>IF('1-3'!B79="","",'1-3'!B79)</f>
        <v>大阪</v>
      </c>
      <c r="C10" s="170" t="str">
        <f>IF('1-3'!C79="","",'1-3'!C79)</f>
        <v>校長</v>
      </c>
      <c r="D10" s="178" t="str">
        <f>IF('1-3'!D79="","",'1-3'!D79)</f>
        <v>大阪府総合学科高等学校長協会</v>
      </c>
      <c r="E10" s="208">
        <v>3000</v>
      </c>
      <c r="F10" s="83">
        <f>IF('2-3'!I80="",'2-3'!G80,'2-3'!I80)</f>
      </c>
    </row>
    <row r="11" spans="1:6" ht="15" customHeight="1">
      <c r="A11" s="104">
        <v>79</v>
      </c>
      <c r="B11" s="126" t="str">
        <f>IF('1-3'!B82="","",'1-3'!B82)</f>
        <v>大阪</v>
      </c>
      <c r="C11" s="175" t="str">
        <f>IF('1-3'!C82="","",'1-3'!C82)</f>
        <v>事務長</v>
      </c>
      <c r="D11" s="179" t="str">
        <f>IF('1-3'!D82="","",'1-3'!D82)</f>
        <v>大阪府立学校事務長会</v>
      </c>
      <c r="E11" s="213">
        <v>1000</v>
      </c>
      <c r="F11" s="177">
        <f>IF('2-3'!I83="",'2-3'!G83,'2-3'!I83)</f>
      </c>
    </row>
    <row r="12" spans="1:6" ht="17.25" customHeight="1">
      <c r="A12" s="104">
        <v>82</v>
      </c>
      <c r="B12" s="126" t="str">
        <f>IF('1-3'!B85="","",'1-3'!B85)</f>
        <v>大阪</v>
      </c>
      <c r="C12" s="126">
        <f>IF('1-3'!C85="","",'1-3'!C85)</f>
      </c>
      <c r="D12" s="142" t="str">
        <f>IF('1-3'!D85="","",'1-3'!D85)</f>
        <v>大阪府高等学校家庭クラブ連合会</v>
      </c>
      <c r="E12" s="208">
        <v>2000</v>
      </c>
      <c r="F12" s="83">
        <f>IF('2-3'!I86="",'2-3'!G86,'2-3'!I86)</f>
      </c>
    </row>
    <row r="13" spans="1:6" ht="15" customHeight="1">
      <c r="A13" s="104">
        <v>85</v>
      </c>
      <c r="B13" s="126" t="str">
        <f>IF('1-3'!B88="","",'1-3'!B88)</f>
        <v>大阪</v>
      </c>
      <c r="C13" s="126">
        <f>IF('1-3'!C88="","",'1-3'!C88)</f>
      </c>
      <c r="D13" s="142" t="str">
        <f>IF('1-3'!D88="","",'1-3'!D88)</f>
        <v>大阪府高等学校進路指導研究会</v>
      </c>
      <c r="E13" s="208">
        <v>2000</v>
      </c>
      <c r="F13" s="83">
        <f>IF('2-3'!I89="",'2-3'!G89,'2-3'!I89)</f>
      </c>
    </row>
    <row r="14" spans="1:6" ht="15" customHeight="1">
      <c r="A14" s="104">
        <v>90</v>
      </c>
      <c r="B14" s="126" t="str">
        <f>IF('1-3'!B93="","",'1-3'!B93)</f>
        <v>大阪</v>
      </c>
      <c r="C14" s="126">
        <f>IF('1-3'!C93="","",'1-3'!C93)</f>
      </c>
      <c r="D14" s="142" t="str">
        <f>IF('1-3'!D93="","",'1-3'!D93)</f>
        <v>大阪府立学校在日外国人教育研究会</v>
      </c>
      <c r="E14" s="208">
        <v>2580</v>
      </c>
      <c r="F14" s="83">
        <f>IF('2-3'!I94="",'2-3'!G94,'2-3'!I94)</f>
      </c>
    </row>
    <row r="15" spans="1:6" ht="15" customHeight="1">
      <c r="A15" s="104">
        <v>91</v>
      </c>
      <c r="B15" s="126" t="str">
        <f>IF('1-3'!B94="","",'1-3'!B94)</f>
        <v>大阪</v>
      </c>
      <c r="C15" s="126">
        <f>IF('1-3'!C94="","",'1-3'!C94)</f>
      </c>
      <c r="D15" s="142" t="str">
        <f>IF('1-3'!D94="","",'1-3'!D94)</f>
        <v>大阪府立学校人権教育研究会</v>
      </c>
      <c r="E15" s="208">
        <v>3050</v>
      </c>
      <c r="F15" s="83">
        <f>IF('2-3'!I95="",'2-3'!G95,'2-3'!I95)</f>
      </c>
    </row>
    <row r="16" spans="1:6" ht="15" customHeight="1">
      <c r="A16" s="104">
        <v>92</v>
      </c>
      <c r="B16" s="126" t="str">
        <f>IF('1-3'!B95="","",'1-3'!B95)</f>
        <v>大阪</v>
      </c>
      <c r="C16" s="126">
        <f>IF('1-3'!C95="","",'1-3'!C95)</f>
      </c>
      <c r="D16" s="142" t="str">
        <f>IF('1-3'!D95="","",'1-3'!D95)</f>
        <v>大阪府立高等学校教務研究会</v>
      </c>
      <c r="E16" s="208">
        <v>4000</v>
      </c>
      <c r="F16" s="83">
        <f>IF('2-3'!I96="",'2-3'!G96,'2-3'!I96)</f>
      </c>
    </row>
    <row r="17" spans="1:6" ht="15" customHeight="1">
      <c r="A17" s="104">
        <v>93</v>
      </c>
      <c r="B17" s="126" t="str">
        <f>IF('1-3'!B96="","",'1-3'!B96)</f>
        <v>大阪</v>
      </c>
      <c r="C17" s="126">
        <f>IF('1-3'!C96="","",'1-3'!C96)</f>
      </c>
      <c r="D17" s="142" t="str">
        <f>IF('1-3'!D96="","",'1-3'!D96)</f>
        <v>大阪府立高等学校保健研究会</v>
      </c>
      <c r="E17" s="208">
        <v>2400</v>
      </c>
      <c r="F17" s="83">
        <f>IF('2-3'!I97="",'2-3'!G97,'2-3'!I97)</f>
      </c>
    </row>
    <row r="18" spans="1:6" ht="15" customHeight="1">
      <c r="A18" s="104">
        <v>94</v>
      </c>
      <c r="B18" s="126" t="str">
        <f>IF('1-3'!B97="","",'1-3'!B97)</f>
        <v>大阪</v>
      </c>
      <c r="C18" s="126">
        <f>IF('1-3'!C97="","",'1-3'!C97)</f>
      </c>
      <c r="D18" s="142" t="str">
        <f>IF('1-3'!D97="","",'1-3'!D97)</f>
        <v>大阪府立高等学校養護教諭研究会(府養研)</v>
      </c>
      <c r="E18" s="208">
        <v>5000</v>
      </c>
      <c r="F18" s="83">
        <f>IF('2-3'!I98="",'2-3'!G98,'2-3'!I98)</f>
      </c>
    </row>
    <row r="19" spans="1:6" ht="15" customHeight="1">
      <c r="A19" s="104">
        <v>96</v>
      </c>
      <c r="B19" s="126" t="str">
        <f>IF('1-3'!B99="","",'1-3'!B99)</f>
        <v>大阪</v>
      </c>
      <c r="C19" s="126">
        <f>IF('1-3'!C99="","",'1-3'!C99)</f>
      </c>
      <c r="D19" s="142" t="str">
        <f>IF('1-3'!D99="","",'1-3'!D99)</f>
        <v>大阪府高等学校図書館研究会</v>
      </c>
      <c r="E19" s="208">
        <v>3000</v>
      </c>
      <c r="F19" s="83">
        <f>IF('2-3'!I100="",'2-3'!G100,'2-3'!I100)</f>
      </c>
    </row>
    <row r="20" spans="1:6" ht="15" customHeight="1" thickBot="1">
      <c r="A20" s="104">
        <v>97</v>
      </c>
      <c r="B20" s="126" t="str">
        <f>IF('1-3'!B100="","",'1-3'!B100)</f>
        <v>大阪</v>
      </c>
      <c r="C20" s="126">
        <f>IF('1-3'!C100="","",'1-3'!C100)</f>
      </c>
      <c r="D20" s="142" t="str">
        <f>IF('1-3'!D100="","",'1-3'!D100)</f>
        <v>大阪府高等学校生活指導研究会</v>
      </c>
      <c r="E20" s="208">
        <v>4000</v>
      </c>
      <c r="F20" s="83">
        <f>IF('2-3'!I101="",'2-3'!G101,'2-3'!I101)</f>
      </c>
    </row>
    <row r="21" spans="1:6" ht="15" customHeight="1" thickBot="1">
      <c r="A21" s="99">
        <v>101</v>
      </c>
      <c r="B21" s="483">
        <f>IF('2-3'!B105="","",'2-3'!B105)</f>
      </c>
      <c r="C21" s="483">
        <f>IF('2-3'!C105="","",'2-3'!C105)</f>
      </c>
      <c r="D21" s="484" t="s">
        <v>272</v>
      </c>
      <c r="E21" s="485">
        <v>7000</v>
      </c>
      <c r="F21" s="486">
        <f>IF('2-3'!I105="",'2-3'!G105,'2-3'!I105)</f>
      </c>
    </row>
    <row r="22" spans="4:6" ht="15" customHeight="1" thickBot="1">
      <c r="D22" s="80"/>
      <c r="E22" s="80"/>
      <c r="F22" s="81"/>
    </row>
    <row r="23" spans="4:6" ht="15" customHeight="1">
      <c r="D23" s="80"/>
      <c r="E23" s="10" t="s">
        <v>219</v>
      </c>
      <c r="F23" s="180">
        <f>SUM(E4:E21)</f>
        <v>75830</v>
      </c>
    </row>
    <row r="24" spans="4:6" ht="15" customHeight="1">
      <c r="D24" s="80"/>
      <c r="E24" s="39" t="s">
        <v>175</v>
      </c>
      <c r="F24" s="181">
        <f>SUMIF($F$4:$F$21,"◎",$E$4:$E$21)</f>
        <v>11000</v>
      </c>
    </row>
    <row r="25" spans="4:6" ht="15" customHeight="1" thickBot="1">
      <c r="D25" s="80"/>
      <c r="E25" s="82" t="s">
        <v>13</v>
      </c>
      <c r="F25" s="182">
        <f>F23-F24</f>
        <v>64830</v>
      </c>
    </row>
  </sheetData>
  <sheetProtection formatCells="0" selectLockedCells="1"/>
  <mergeCells count="1">
    <mergeCell ref="A1:F1"/>
  </mergeCells>
  <conditionalFormatting sqref="E4:F21">
    <cfRule type="cellIs" priority="35" dxfId="14" operator="notEqual" stopIfTrue="1">
      <formula>'3-3'!#REF!</formula>
    </cfRule>
  </conditionalFormatting>
  <dataValidations count="1">
    <dataValidation type="list" allowBlank="1" showInputMessage="1" showErrorMessage="1" sqref="F4:F2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8"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zoomScaleSheetLayoutView="100" zoomScalePageLayoutView="0" workbookViewId="0" topLeftCell="A10">
      <selection activeCell="B24" sqref="B24:K24"/>
    </sheetView>
  </sheetViews>
  <sheetFormatPr defaultColWidth="13.00390625" defaultRowHeight="13.5"/>
  <cols>
    <col min="1" max="10" width="10.00390625" style="5" customWidth="1"/>
    <col min="11" max="11" width="11.125" style="5" customWidth="1"/>
    <col min="12" max="15" width="11.00390625" style="5" customWidth="1"/>
    <col min="16" max="16384" width="13.00390625" style="5" customWidth="1"/>
  </cols>
  <sheetData>
    <row r="1" spans="1:11" s="1" customFormat="1" ht="18" customHeight="1">
      <c r="A1" s="1" t="s">
        <v>250</v>
      </c>
      <c r="H1" s="503" t="s">
        <v>279</v>
      </c>
      <c r="I1" s="503"/>
      <c r="J1" s="503"/>
      <c r="K1" s="503"/>
    </row>
    <row r="2" spans="8:11" s="1" customFormat="1" ht="18" customHeight="1">
      <c r="H2" s="503" t="s">
        <v>280</v>
      </c>
      <c r="I2" s="503"/>
      <c r="J2" s="503"/>
      <c r="K2" s="503"/>
    </row>
    <row r="3" s="1" customFormat="1" ht="18" customHeight="1">
      <c r="K3" s="2"/>
    </row>
    <row r="4" spans="8:11" s="1" customFormat="1" ht="18" customHeight="1">
      <c r="H4" s="504" t="s">
        <v>283</v>
      </c>
      <c r="I4" s="504"/>
      <c r="J4" s="504"/>
      <c r="K4" s="504"/>
    </row>
    <row r="5" spans="8:11" s="1" customFormat="1" ht="18" customHeight="1">
      <c r="H5" s="505">
        <v>42857</v>
      </c>
      <c r="I5" s="504"/>
      <c r="J5" s="504"/>
      <c r="K5" s="504"/>
    </row>
    <row r="6" spans="1:11" s="1" customFormat="1" ht="18" customHeight="1">
      <c r="A6" s="3" t="s">
        <v>2</v>
      </c>
      <c r="H6" s="4"/>
      <c r="K6" s="11"/>
    </row>
    <row r="7" spans="1:11" s="1" customFormat="1" ht="18" customHeight="1">
      <c r="A7" s="4"/>
      <c r="H7" s="504" t="s">
        <v>278</v>
      </c>
      <c r="I7" s="504"/>
      <c r="J7" s="504"/>
      <c r="K7" s="504"/>
    </row>
    <row r="8" spans="1:11" s="1" customFormat="1" ht="18" customHeight="1">
      <c r="A8" s="4"/>
      <c r="H8" s="504" t="s">
        <v>277</v>
      </c>
      <c r="I8" s="504"/>
      <c r="J8" s="504"/>
      <c r="K8" s="504"/>
    </row>
    <row r="9" spans="1:11" s="1" customFormat="1" ht="42" customHeight="1">
      <c r="A9" s="4"/>
      <c r="H9" s="2"/>
      <c r="K9" s="46"/>
    </row>
    <row r="10" spans="1:11" ht="24" customHeight="1">
      <c r="A10" s="492" t="s">
        <v>255</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84</v>
      </c>
      <c r="B14" s="563"/>
      <c r="C14" s="564"/>
      <c r="D14" s="565">
        <v>1190000</v>
      </c>
      <c r="E14" s="566"/>
      <c r="F14" s="567"/>
      <c r="G14" s="568"/>
      <c r="H14" s="569"/>
      <c r="I14" s="569"/>
      <c r="J14" s="569"/>
      <c r="K14" s="6"/>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58.5" customHeight="1" thickTop="1">
      <c r="A16" s="30" t="s">
        <v>161</v>
      </c>
      <c r="B16" s="222">
        <f>'随時①-2'!G27</f>
        <v>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33">
        <f aca="true" t="shared" si="0" ref="K16:K23">SUM(B16:J16)</f>
        <v>0</v>
      </c>
    </row>
    <row r="17" spans="1:11" ht="58.5" customHeight="1">
      <c r="A17" s="30" t="s">
        <v>177</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3">
        <f>SUM(B17:J17)</f>
        <v>0</v>
      </c>
    </row>
    <row r="18" spans="1:11" ht="58.5" customHeight="1">
      <c r="A18" s="20" t="s">
        <v>95</v>
      </c>
      <c r="B18" s="434">
        <f>'1-2'!G107</f>
        <v>0</v>
      </c>
      <c r="C18" s="320">
        <f>'1-2'!G108</f>
        <v>200000</v>
      </c>
      <c r="D18" s="320">
        <f>'1-2'!G109</f>
        <v>170000</v>
      </c>
      <c r="E18" s="320">
        <f>'1-2'!G110</f>
        <v>0</v>
      </c>
      <c r="F18" s="320">
        <f>'1-2'!G111</f>
        <v>0</v>
      </c>
      <c r="G18" s="320">
        <f>'1-2'!G112</f>
        <v>0</v>
      </c>
      <c r="H18" s="320">
        <f>'1-2'!G113</f>
        <v>0</v>
      </c>
      <c r="I18" s="320">
        <f>'1-2'!G114</f>
        <v>0</v>
      </c>
      <c r="J18" s="435">
        <f>'1-2'!G115</f>
        <v>95830</v>
      </c>
      <c r="K18" s="436">
        <f t="shared" si="0"/>
        <v>465830</v>
      </c>
    </row>
    <row r="19" spans="1:11" ht="58.5" customHeight="1" thickBot="1">
      <c r="A19" s="34" t="s">
        <v>177</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0</v>
      </c>
      <c r="C20" s="442">
        <f>C18-C19</f>
        <v>200000</v>
      </c>
      <c r="D20" s="442">
        <f aca="true" t="shared" si="1" ref="D20:J20">D18-D19</f>
        <v>170000</v>
      </c>
      <c r="E20" s="442">
        <f t="shared" si="1"/>
        <v>0</v>
      </c>
      <c r="F20" s="442">
        <f t="shared" si="1"/>
        <v>0</v>
      </c>
      <c r="G20" s="442">
        <f t="shared" si="1"/>
        <v>0</v>
      </c>
      <c r="H20" s="442">
        <f t="shared" si="1"/>
        <v>0</v>
      </c>
      <c r="I20" s="442">
        <f t="shared" si="1"/>
        <v>0</v>
      </c>
      <c r="J20" s="442">
        <f t="shared" si="1"/>
        <v>84830</v>
      </c>
      <c r="K20" s="443">
        <f t="shared" si="0"/>
        <v>454830</v>
      </c>
    </row>
    <row r="21" spans="1:11" ht="58.5" customHeight="1" thickBot="1">
      <c r="A21" s="32" t="s">
        <v>102</v>
      </c>
      <c r="B21" s="441">
        <f>B16+B18</f>
        <v>0</v>
      </c>
      <c r="C21" s="441">
        <f aca="true" t="shared" si="2" ref="C21:J21">C16+C18</f>
        <v>200000</v>
      </c>
      <c r="D21" s="441">
        <f t="shared" si="2"/>
        <v>170000</v>
      </c>
      <c r="E21" s="441">
        <f t="shared" si="2"/>
        <v>0</v>
      </c>
      <c r="F21" s="441">
        <f t="shared" si="2"/>
        <v>0</v>
      </c>
      <c r="G21" s="441">
        <f t="shared" si="2"/>
        <v>0</v>
      </c>
      <c r="H21" s="441">
        <f t="shared" si="2"/>
        <v>0</v>
      </c>
      <c r="I21" s="441">
        <f t="shared" si="2"/>
        <v>0</v>
      </c>
      <c r="J21" s="441">
        <f t="shared" si="2"/>
        <v>95830</v>
      </c>
      <c r="K21" s="443">
        <f t="shared" si="0"/>
        <v>465830</v>
      </c>
    </row>
    <row r="22" spans="1:11" ht="58.5" customHeight="1">
      <c r="A22" s="30" t="s">
        <v>162</v>
      </c>
      <c r="B22" s="444"/>
      <c r="C22" s="339">
        <v>200000</v>
      </c>
      <c r="D22" s="339">
        <v>244170</v>
      </c>
      <c r="E22" s="339"/>
      <c r="F22" s="339">
        <v>30000</v>
      </c>
      <c r="G22" s="339">
        <v>120000</v>
      </c>
      <c r="H22" s="339">
        <v>130000</v>
      </c>
      <c r="I22" s="339"/>
      <c r="J22" s="445"/>
      <c r="K22" s="433">
        <f t="shared" si="0"/>
        <v>724170</v>
      </c>
    </row>
    <row r="23" spans="1:11" ht="58.5" customHeight="1" thickBot="1">
      <c r="A23" s="22" t="s">
        <v>163</v>
      </c>
      <c r="B23" s="218">
        <f>B21+B22</f>
        <v>0</v>
      </c>
      <c r="C23" s="219">
        <f>C21+C22</f>
        <v>400000</v>
      </c>
      <c r="D23" s="219">
        <f aca="true" t="shared" si="3" ref="D23:J23">D21+D22</f>
        <v>414170</v>
      </c>
      <c r="E23" s="219">
        <f t="shared" si="3"/>
        <v>0</v>
      </c>
      <c r="F23" s="219">
        <f t="shared" si="3"/>
        <v>30000</v>
      </c>
      <c r="G23" s="219">
        <f t="shared" si="3"/>
        <v>120000</v>
      </c>
      <c r="H23" s="219">
        <f t="shared" si="3"/>
        <v>130000</v>
      </c>
      <c r="I23" s="219">
        <f t="shared" si="3"/>
        <v>0</v>
      </c>
      <c r="J23" s="219">
        <f t="shared" si="3"/>
        <v>95830</v>
      </c>
      <c r="K23" s="221">
        <f t="shared" si="0"/>
        <v>1190000</v>
      </c>
    </row>
    <row r="24" spans="1:11" ht="39" customHeight="1" thickBot="1">
      <c r="A24" s="32" t="s">
        <v>104</v>
      </c>
      <c r="B24" s="559" t="s">
        <v>282</v>
      </c>
      <c r="C24" s="560"/>
      <c r="D24" s="560"/>
      <c r="E24" s="560"/>
      <c r="F24" s="560"/>
      <c r="G24" s="560"/>
      <c r="H24" s="560"/>
      <c r="I24" s="560"/>
      <c r="J24" s="560"/>
      <c r="K24" s="561"/>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zoomScale="125" zoomScaleNormal="125" zoomScaleSheetLayoutView="100" zoomScalePageLayoutView="0" workbookViewId="0" topLeftCell="A1">
      <pane ySplit="3" topLeftCell="A13" activePane="bottomLeft" state="frozen"/>
      <selection pane="topLeft" activeCell="C18" sqref="C18"/>
      <selection pane="bottomLeft" activeCell="C7" sqref="C7"/>
    </sheetView>
  </sheetViews>
  <sheetFormatPr defaultColWidth="13.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13.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140</v>
      </c>
      <c r="B3" s="293" t="s">
        <v>141</v>
      </c>
      <c r="C3" s="60" t="s">
        <v>143</v>
      </c>
      <c r="D3" s="96" t="s">
        <v>145</v>
      </c>
      <c r="E3" s="96" t="s">
        <v>0</v>
      </c>
      <c r="F3" s="96" t="s">
        <v>197</v>
      </c>
      <c r="G3" s="96" t="s">
        <v>91</v>
      </c>
      <c r="H3" s="474" t="s">
        <v>245</v>
      </c>
      <c r="I3" s="96" t="s">
        <v>92</v>
      </c>
      <c r="J3" s="96" t="s">
        <v>93</v>
      </c>
      <c r="K3" s="226" t="s">
        <v>111</v>
      </c>
      <c r="L3" s="294" t="s">
        <v>94</v>
      </c>
      <c r="M3" s="29" t="s">
        <v>99</v>
      </c>
    </row>
    <row r="4" spans="1:13" ht="13.5" customHeight="1">
      <c r="A4" s="239"/>
      <c r="B4" s="240"/>
      <c r="C4" s="244"/>
      <c r="D4" s="242">
        <v>1</v>
      </c>
      <c r="E4" s="243" t="s">
        <v>137</v>
      </c>
      <c r="F4" s="244" t="s">
        <v>224</v>
      </c>
      <c r="G4" s="245">
        <v>75830</v>
      </c>
      <c r="H4" s="246">
        <v>1</v>
      </c>
      <c r="I4" s="246">
        <v>1</v>
      </c>
      <c r="J4" s="247">
        <f>G4*H4*I4</f>
        <v>75830</v>
      </c>
      <c r="K4" s="248"/>
      <c r="L4" s="249" t="s">
        <v>225</v>
      </c>
      <c r="M4" s="29">
        <f aca="true" t="shared" si="0" ref="M4:M67">IF(K4="◎",J4,"")</f>
      </c>
    </row>
    <row r="5" spans="1:13" ht="13.5" customHeight="1">
      <c r="A5" s="250">
        <v>1</v>
      </c>
      <c r="B5" s="251" t="s">
        <v>284</v>
      </c>
      <c r="C5" s="255" t="s">
        <v>274</v>
      </c>
      <c r="D5" s="253">
        <v>2</v>
      </c>
      <c r="E5" s="254" t="s">
        <v>86</v>
      </c>
      <c r="F5" s="255" t="s">
        <v>275</v>
      </c>
      <c r="G5" s="256">
        <v>100000</v>
      </c>
      <c r="H5" s="257">
        <v>2</v>
      </c>
      <c r="I5" s="257">
        <v>1</v>
      </c>
      <c r="J5" s="258">
        <f>G5*H5*I5</f>
        <v>200000</v>
      </c>
      <c r="K5" s="259"/>
      <c r="L5" s="260"/>
      <c r="M5" s="29">
        <f t="shared" si="0"/>
      </c>
    </row>
    <row r="6" spans="1:13" ht="13.5" customHeight="1">
      <c r="A6" s="250">
        <v>2</v>
      </c>
      <c r="B6" s="251" t="s">
        <v>284</v>
      </c>
      <c r="C6" s="274" t="s">
        <v>274</v>
      </c>
      <c r="D6" s="253">
        <v>3</v>
      </c>
      <c r="E6" s="254" t="s">
        <v>137</v>
      </c>
      <c r="F6" s="255" t="s">
        <v>285</v>
      </c>
      <c r="G6" s="256">
        <v>5000</v>
      </c>
      <c r="H6" s="257">
        <v>4</v>
      </c>
      <c r="I6" s="257">
        <v>1</v>
      </c>
      <c r="J6" s="258">
        <f aca="true" t="shared" si="1" ref="J6:J69">G6*H6*I6</f>
        <v>20000</v>
      </c>
      <c r="K6" s="259"/>
      <c r="L6" s="260"/>
      <c r="M6" s="29">
        <f t="shared" si="0"/>
      </c>
    </row>
    <row r="7" spans="1:13" ht="13.5" customHeight="1">
      <c r="A7" s="250">
        <v>3</v>
      </c>
      <c r="B7" s="251" t="s">
        <v>287</v>
      </c>
      <c r="C7" s="255" t="s">
        <v>288</v>
      </c>
      <c r="D7" s="253">
        <v>4</v>
      </c>
      <c r="E7" s="254" t="s">
        <v>124</v>
      </c>
      <c r="F7" s="255" t="s">
        <v>289</v>
      </c>
      <c r="G7" s="256">
        <v>10000</v>
      </c>
      <c r="H7" s="257">
        <v>1</v>
      </c>
      <c r="I7" s="257">
        <v>1</v>
      </c>
      <c r="J7" s="258">
        <f t="shared" si="1"/>
        <v>10000</v>
      </c>
      <c r="K7" s="259"/>
      <c r="L7" s="260"/>
      <c r="M7" s="29">
        <f t="shared" si="0"/>
      </c>
    </row>
    <row r="8" spans="1:13" ht="13.5" customHeight="1">
      <c r="A8" s="250">
        <v>4</v>
      </c>
      <c r="B8" s="251" t="s">
        <v>287</v>
      </c>
      <c r="C8" s="255" t="s">
        <v>288</v>
      </c>
      <c r="D8" s="262">
        <v>5</v>
      </c>
      <c r="E8" s="254" t="s">
        <v>124</v>
      </c>
      <c r="F8" s="255" t="s">
        <v>289</v>
      </c>
      <c r="G8" s="256">
        <v>5000</v>
      </c>
      <c r="H8" s="257">
        <v>5</v>
      </c>
      <c r="I8" s="257">
        <v>1</v>
      </c>
      <c r="J8" s="258">
        <f t="shared" si="1"/>
        <v>25000</v>
      </c>
      <c r="K8" s="259"/>
      <c r="L8" s="260"/>
      <c r="M8" s="29">
        <f t="shared" si="0"/>
      </c>
    </row>
    <row r="9" spans="1:13" ht="13.5" customHeight="1">
      <c r="A9" s="250">
        <v>5</v>
      </c>
      <c r="B9" s="251" t="s">
        <v>286</v>
      </c>
      <c r="C9" s="255" t="s">
        <v>281</v>
      </c>
      <c r="D9" s="253">
        <v>6</v>
      </c>
      <c r="E9" s="254" t="s">
        <v>124</v>
      </c>
      <c r="F9" s="255" t="s">
        <v>290</v>
      </c>
      <c r="G9" s="256">
        <v>135000</v>
      </c>
      <c r="H9" s="257">
        <v>1</v>
      </c>
      <c r="I9" s="257">
        <v>1</v>
      </c>
      <c r="J9" s="258">
        <f t="shared" si="1"/>
        <v>135000</v>
      </c>
      <c r="K9" s="259"/>
      <c r="L9" s="260"/>
      <c r="M9" s="29">
        <f t="shared" si="0"/>
      </c>
    </row>
    <row r="10" spans="1:13" ht="13.5" customHeight="1">
      <c r="A10" s="250"/>
      <c r="B10" s="251"/>
      <c r="C10" s="255"/>
      <c r="D10" s="253">
        <v>7</v>
      </c>
      <c r="E10" s="255"/>
      <c r="F10" s="255"/>
      <c r="G10" s="256"/>
      <c r="H10" s="257"/>
      <c r="I10" s="257"/>
      <c r="J10" s="258">
        <f t="shared" si="1"/>
        <v>0</v>
      </c>
      <c r="K10" s="259"/>
      <c r="L10" s="260"/>
      <c r="M10" s="29">
        <f t="shared" si="0"/>
      </c>
    </row>
    <row r="11" spans="1:13" ht="13.5" customHeight="1">
      <c r="A11" s="250"/>
      <c r="B11" s="251"/>
      <c r="C11" s="255"/>
      <c r="D11" s="262">
        <v>8</v>
      </c>
      <c r="E11" s="263"/>
      <c r="F11" s="263"/>
      <c r="G11" s="264"/>
      <c r="H11" s="265"/>
      <c r="I11" s="265"/>
      <c r="J11" s="258">
        <f t="shared" si="1"/>
        <v>0</v>
      </c>
      <c r="K11" s="266"/>
      <c r="L11" s="267"/>
      <c r="M11" s="29">
        <f t="shared" si="0"/>
      </c>
    </row>
    <row r="12" spans="1:13" ht="13.5" customHeight="1">
      <c r="A12" s="250"/>
      <c r="B12" s="251"/>
      <c r="C12" s="255"/>
      <c r="D12" s="262">
        <v>9</v>
      </c>
      <c r="E12" s="254"/>
      <c r="F12" s="254"/>
      <c r="G12" s="268"/>
      <c r="H12" s="269"/>
      <c r="I12" s="269"/>
      <c r="J12" s="258">
        <f t="shared" si="1"/>
        <v>0</v>
      </c>
      <c r="K12" s="270"/>
      <c r="L12" s="271"/>
      <c r="M12" s="29">
        <f t="shared" si="0"/>
      </c>
    </row>
    <row r="13" spans="1:13" ht="13.5" customHeight="1">
      <c r="A13" s="250"/>
      <c r="B13" s="251"/>
      <c r="C13" s="255"/>
      <c r="D13" s="272">
        <v>10</v>
      </c>
      <c r="E13" s="254"/>
      <c r="F13" s="254"/>
      <c r="G13" s="268"/>
      <c r="H13" s="269"/>
      <c r="I13" s="269"/>
      <c r="J13" s="258">
        <f t="shared" si="1"/>
        <v>0</v>
      </c>
      <c r="K13" s="259"/>
      <c r="L13" s="260"/>
      <c r="M13" s="29">
        <f t="shared" si="0"/>
      </c>
    </row>
    <row r="14" spans="1:13" ht="13.5" customHeight="1">
      <c r="A14" s="250"/>
      <c r="B14" s="251"/>
      <c r="C14" s="255"/>
      <c r="D14" s="253">
        <v>11</v>
      </c>
      <c r="E14" s="255"/>
      <c r="F14" s="255"/>
      <c r="G14" s="256"/>
      <c r="H14" s="257"/>
      <c r="I14" s="257"/>
      <c r="J14" s="258">
        <f t="shared" si="1"/>
        <v>0</v>
      </c>
      <c r="K14" s="273"/>
      <c r="L14" s="260"/>
      <c r="M14" s="29">
        <f t="shared" si="0"/>
      </c>
    </row>
    <row r="15" spans="1:13" ht="13.5" customHeight="1">
      <c r="A15" s="250"/>
      <c r="B15" s="251"/>
      <c r="C15" s="255"/>
      <c r="D15" s="253">
        <v>12</v>
      </c>
      <c r="E15" s="274"/>
      <c r="F15" s="274"/>
      <c r="G15" s="275"/>
      <c r="H15" s="276"/>
      <c r="I15" s="276"/>
      <c r="J15" s="258">
        <f t="shared" si="1"/>
        <v>0</v>
      </c>
      <c r="K15" s="277"/>
      <c r="L15" s="278"/>
      <c r="M15" s="29">
        <f t="shared" si="0"/>
      </c>
    </row>
    <row r="16" spans="1:13" ht="13.5" customHeight="1">
      <c r="A16" s="250"/>
      <c r="B16" s="251"/>
      <c r="C16" s="255"/>
      <c r="D16" s="253">
        <v>13</v>
      </c>
      <c r="E16" s="255"/>
      <c r="F16" s="255"/>
      <c r="G16" s="256"/>
      <c r="H16" s="257"/>
      <c r="I16" s="257"/>
      <c r="J16" s="258">
        <f t="shared" si="1"/>
        <v>0</v>
      </c>
      <c r="K16" s="259"/>
      <c r="L16" s="260"/>
      <c r="M16" s="29">
        <f t="shared" si="0"/>
      </c>
    </row>
    <row r="17" spans="1:13" ht="13.5" customHeight="1">
      <c r="A17" s="250"/>
      <c r="B17" s="251"/>
      <c r="C17" s="255"/>
      <c r="D17" s="253">
        <v>14</v>
      </c>
      <c r="E17" s="255"/>
      <c r="F17" s="255"/>
      <c r="G17" s="256"/>
      <c r="H17" s="257"/>
      <c r="I17" s="257"/>
      <c r="J17" s="258">
        <f t="shared" si="1"/>
        <v>0</v>
      </c>
      <c r="K17" s="259"/>
      <c r="L17" s="260"/>
      <c r="M17" s="29">
        <f t="shared" si="0"/>
      </c>
    </row>
    <row r="18" spans="1:13" ht="13.5" customHeight="1">
      <c r="A18" s="250"/>
      <c r="B18" s="251"/>
      <c r="C18" s="255"/>
      <c r="D18" s="253">
        <v>15</v>
      </c>
      <c r="E18" s="255"/>
      <c r="F18" s="255"/>
      <c r="G18" s="256"/>
      <c r="H18" s="257"/>
      <c r="I18" s="257"/>
      <c r="J18" s="258">
        <f t="shared" si="1"/>
        <v>0</v>
      </c>
      <c r="K18" s="259"/>
      <c r="L18" s="260"/>
      <c r="M18" s="29">
        <f t="shared" si="0"/>
      </c>
    </row>
    <row r="19" spans="1:13" ht="13.5" customHeight="1">
      <c r="A19" s="250"/>
      <c r="B19" s="251"/>
      <c r="C19" s="255"/>
      <c r="D19" s="253">
        <v>16</v>
      </c>
      <c r="E19" s="255"/>
      <c r="F19" s="255"/>
      <c r="G19" s="256"/>
      <c r="H19" s="257"/>
      <c r="I19" s="257"/>
      <c r="J19" s="258">
        <f t="shared" si="1"/>
        <v>0</v>
      </c>
      <c r="K19" s="259"/>
      <c r="L19" s="260"/>
      <c r="M19" s="29">
        <f t="shared" si="0"/>
      </c>
    </row>
    <row r="20" spans="1:13" ht="13.5" customHeight="1">
      <c r="A20" s="250"/>
      <c r="B20" s="251"/>
      <c r="C20" s="255"/>
      <c r="D20" s="253">
        <v>17</v>
      </c>
      <c r="E20" s="255"/>
      <c r="F20" s="255"/>
      <c r="G20" s="256"/>
      <c r="H20" s="257"/>
      <c r="I20" s="257"/>
      <c r="J20" s="258">
        <f t="shared" si="1"/>
        <v>0</v>
      </c>
      <c r="K20" s="259"/>
      <c r="L20" s="260"/>
      <c r="M20" s="29">
        <f t="shared" si="0"/>
      </c>
    </row>
    <row r="21" spans="1:13" ht="13.5" customHeight="1">
      <c r="A21" s="250"/>
      <c r="B21" s="251"/>
      <c r="C21" s="255"/>
      <c r="D21" s="253">
        <v>18</v>
      </c>
      <c r="E21" s="255"/>
      <c r="F21" s="255"/>
      <c r="G21" s="256"/>
      <c r="H21" s="257"/>
      <c r="I21" s="257"/>
      <c r="J21" s="258">
        <f t="shared" si="1"/>
        <v>0</v>
      </c>
      <c r="K21" s="259"/>
      <c r="L21" s="260"/>
      <c r="M21" s="29">
        <f t="shared" si="0"/>
      </c>
    </row>
    <row r="22" spans="1:13" ht="13.5" customHeight="1">
      <c r="A22" s="250"/>
      <c r="B22" s="251"/>
      <c r="C22" s="255"/>
      <c r="D22" s="253">
        <v>19</v>
      </c>
      <c r="E22" s="255"/>
      <c r="F22" s="255"/>
      <c r="G22" s="256"/>
      <c r="H22" s="257"/>
      <c r="I22" s="257"/>
      <c r="J22" s="258">
        <f t="shared" si="1"/>
        <v>0</v>
      </c>
      <c r="K22" s="259"/>
      <c r="L22" s="260"/>
      <c r="M22" s="29">
        <f t="shared" si="0"/>
      </c>
    </row>
    <row r="23" spans="1:13" ht="13.5" customHeight="1">
      <c r="A23" s="250"/>
      <c r="B23" s="251"/>
      <c r="C23" s="255"/>
      <c r="D23" s="253">
        <v>20</v>
      </c>
      <c r="E23" s="255"/>
      <c r="F23" s="255"/>
      <c r="G23" s="256"/>
      <c r="H23" s="257"/>
      <c r="I23" s="257"/>
      <c r="J23" s="258">
        <f t="shared" si="1"/>
        <v>0</v>
      </c>
      <c r="K23" s="259"/>
      <c r="L23" s="260"/>
      <c r="M23" s="29">
        <f t="shared" si="0"/>
      </c>
    </row>
    <row r="24" spans="1:13" ht="13.5" customHeight="1">
      <c r="A24" s="250"/>
      <c r="B24" s="279"/>
      <c r="C24" s="255"/>
      <c r="D24" s="253">
        <v>21</v>
      </c>
      <c r="E24" s="254"/>
      <c r="F24" s="255"/>
      <c r="G24" s="256"/>
      <c r="H24" s="257"/>
      <c r="I24" s="257"/>
      <c r="J24" s="258">
        <f t="shared" si="1"/>
        <v>0</v>
      </c>
      <c r="K24" s="259"/>
      <c r="L24" s="260"/>
      <c r="M24" s="29">
        <f t="shared" si="0"/>
      </c>
    </row>
    <row r="25" spans="1:13" ht="13.5" customHeight="1">
      <c r="A25" s="250"/>
      <c r="B25" s="279"/>
      <c r="C25" s="255"/>
      <c r="D25" s="253">
        <v>22</v>
      </c>
      <c r="E25" s="254"/>
      <c r="F25" s="255"/>
      <c r="G25" s="256"/>
      <c r="H25" s="257"/>
      <c r="I25" s="257"/>
      <c r="J25" s="258">
        <f t="shared" si="1"/>
        <v>0</v>
      </c>
      <c r="K25" s="259"/>
      <c r="L25" s="260"/>
      <c r="M25" s="29">
        <f t="shared" si="0"/>
      </c>
    </row>
    <row r="26" spans="1:13" ht="13.5" customHeight="1">
      <c r="A26" s="250"/>
      <c r="B26" s="279"/>
      <c r="C26" s="255"/>
      <c r="D26" s="253">
        <v>23</v>
      </c>
      <c r="E26" s="254"/>
      <c r="F26" s="255"/>
      <c r="G26" s="256"/>
      <c r="H26" s="257"/>
      <c r="I26" s="257"/>
      <c r="J26" s="258">
        <f t="shared" si="1"/>
        <v>0</v>
      </c>
      <c r="K26" s="259"/>
      <c r="L26" s="260"/>
      <c r="M26" s="29">
        <f t="shared" si="0"/>
      </c>
    </row>
    <row r="27" spans="1:13" ht="13.5" customHeight="1">
      <c r="A27" s="250"/>
      <c r="B27" s="279"/>
      <c r="C27" s="255"/>
      <c r="D27" s="253">
        <v>24</v>
      </c>
      <c r="E27" s="254"/>
      <c r="F27" s="255"/>
      <c r="G27" s="256"/>
      <c r="H27" s="257"/>
      <c r="I27" s="257"/>
      <c r="J27" s="258">
        <f t="shared" si="1"/>
        <v>0</v>
      </c>
      <c r="K27" s="259"/>
      <c r="L27" s="260"/>
      <c r="M27" s="29">
        <f t="shared" si="0"/>
      </c>
    </row>
    <row r="28" spans="1:13" ht="13.5" customHeight="1">
      <c r="A28" s="250"/>
      <c r="B28" s="279"/>
      <c r="C28" s="255"/>
      <c r="D28" s="262">
        <v>25</v>
      </c>
      <c r="E28" s="254"/>
      <c r="F28" s="255"/>
      <c r="G28" s="256"/>
      <c r="H28" s="257"/>
      <c r="I28" s="257"/>
      <c r="J28" s="258">
        <f t="shared" si="1"/>
        <v>0</v>
      </c>
      <c r="K28" s="259"/>
      <c r="L28" s="260"/>
      <c r="M28" s="29">
        <f t="shared" si="0"/>
      </c>
    </row>
    <row r="29" spans="1:13" ht="13.5" customHeight="1">
      <c r="A29" s="250"/>
      <c r="B29" s="279"/>
      <c r="C29" s="255"/>
      <c r="D29" s="253">
        <v>26</v>
      </c>
      <c r="E29" s="254"/>
      <c r="F29" s="255"/>
      <c r="G29" s="256"/>
      <c r="H29" s="257"/>
      <c r="I29" s="257"/>
      <c r="J29" s="258">
        <f t="shared" si="1"/>
        <v>0</v>
      </c>
      <c r="K29" s="259"/>
      <c r="L29" s="260"/>
      <c r="M29" s="29">
        <f t="shared" si="0"/>
      </c>
    </row>
    <row r="30" spans="1:13" ht="13.5" customHeight="1">
      <c r="A30" s="250"/>
      <c r="B30" s="279"/>
      <c r="C30" s="255"/>
      <c r="D30" s="253">
        <v>27</v>
      </c>
      <c r="E30" s="254"/>
      <c r="F30" s="255"/>
      <c r="G30" s="256"/>
      <c r="H30" s="257"/>
      <c r="I30" s="257"/>
      <c r="J30" s="258">
        <f t="shared" si="1"/>
        <v>0</v>
      </c>
      <c r="K30" s="259"/>
      <c r="L30" s="260"/>
      <c r="M30" s="29">
        <f t="shared" si="0"/>
      </c>
    </row>
    <row r="31" spans="1:13" ht="13.5" customHeight="1">
      <c r="A31" s="250"/>
      <c r="B31" s="279"/>
      <c r="C31" s="255"/>
      <c r="D31" s="253">
        <v>28</v>
      </c>
      <c r="E31" s="254"/>
      <c r="F31" s="255"/>
      <c r="G31" s="256"/>
      <c r="H31" s="257"/>
      <c r="I31" s="257"/>
      <c r="J31" s="258">
        <f t="shared" si="1"/>
        <v>0</v>
      </c>
      <c r="K31" s="259"/>
      <c r="L31" s="260"/>
      <c r="M31" s="29">
        <f t="shared" si="0"/>
      </c>
    </row>
    <row r="32" spans="1:13" ht="13.5" customHeight="1">
      <c r="A32" s="250"/>
      <c r="B32" s="279"/>
      <c r="C32" s="255"/>
      <c r="D32" s="262">
        <v>29</v>
      </c>
      <c r="E32" s="254"/>
      <c r="F32" s="255"/>
      <c r="G32" s="256"/>
      <c r="H32" s="257"/>
      <c r="I32" s="257"/>
      <c r="J32" s="258">
        <f t="shared" si="1"/>
        <v>0</v>
      </c>
      <c r="K32" s="259"/>
      <c r="L32" s="260"/>
      <c r="M32" s="29">
        <f t="shared" si="0"/>
      </c>
    </row>
    <row r="33" spans="1:13" ht="13.5" customHeight="1">
      <c r="A33" s="250"/>
      <c r="B33" s="279"/>
      <c r="C33" s="255"/>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7"/>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32" t="s">
        <v>96</v>
      </c>
      <c r="G106" s="228" t="s">
        <v>97</v>
      </c>
      <c r="H106" s="576" t="s">
        <v>175</v>
      </c>
      <c r="I106" s="576"/>
      <c r="J106" s="576" t="s">
        <v>172</v>
      </c>
      <c r="K106" s="577"/>
    </row>
    <row r="107" spans="4:11" ht="14.25" thickTop="1">
      <c r="D107" s="67"/>
      <c r="F107" s="295" t="s">
        <v>85</v>
      </c>
      <c r="G107" s="225">
        <f>SUMIF($E$4:$E$103,F107,$J$4:$J$103)</f>
        <v>0</v>
      </c>
      <c r="H107" s="578">
        <f>SUMIF($E$4:$E$103,F107,$M$4:$M$103)</f>
        <v>0</v>
      </c>
      <c r="I107" s="578"/>
      <c r="J107" s="578">
        <f aca="true" t="shared" si="5" ref="J107:J115">G107-H107</f>
        <v>0</v>
      </c>
      <c r="K107" s="579"/>
    </row>
    <row r="108" spans="4:11" ht="13.5">
      <c r="D108" s="67"/>
      <c r="F108" s="296" t="s">
        <v>86</v>
      </c>
      <c r="G108" s="225">
        <f aca="true" t="shared" si="6" ref="G108:G115">SUMIF($E$4:$E$103,F108,$J$4:$J$103)</f>
        <v>200000</v>
      </c>
      <c r="H108" s="570">
        <f aca="true" t="shared" si="7" ref="H108:H114">SUMIF($E$4:$E$103,F108,$M$4:$M$103)</f>
        <v>0</v>
      </c>
      <c r="I108" s="570"/>
      <c r="J108" s="570">
        <f t="shared" si="5"/>
        <v>200000</v>
      </c>
      <c r="K108" s="571"/>
    </row>
    <row r="109" spans="4:11" ht="13.5">
      <c r="D109" s="67"/>
      <c r="F109" s="296" t="s">
        <v>124</v>
      </c>
      <c r="G109" s="225">
        <f t="shared" si="6"/>
        <v>170000</v>
      </c>
      <c r="H109" s="570">
        <f t="shared" si="7"/>
        <v>0</v>
      </c>
      <c r="I109" s="570"/>
      <c r="J109" s="570">
        <f t="shared" si="5"/>
        <v>170000</v>
      </c>
      <c r="K109" s="571"/>
    </row>
    <row r="110" spans="4:11" ht="13.5">
      <c r="D110" s="67"/>
      <c r="F110" s="296" t="s">
        <v>125</v>
      </c>
      <c r="G110" s="225">
        <f t="shared" si="6"/>
        <v>0</v>
      </c>
      <c r="H110" s="570">
        <f t="shared" si="7"/>
        <v>0</v>
      </c>
      <c r="I110" s="570"/>
      <c r="J110" s="570">
        <f t="shared" si="5"/>
        <v>0</v>
      </c>
      <c r="K110" s="571"/>
    </row>
    <row r="111" spans="4:11" ht="13.5">
      <c r="D111" s="67"/>
      <c r="F111" s="296" t="s">
        <v>87</v>
      </c>
      <c r="G111" s="225">
        <f t="shared" si="6"/>
        <v>0</v>
      </c>
      <c r="H111" s="570">
        <f t="shared" si="7"/>
        <v>0</v>
      </c>
      <c r="I111" s="570"/>
      <c r="J111" s="570">
        <f t="shared" si="5"/>
        <v>0</v>
      </c>
      <c r="K111" s="571"/>
    </row>
    <row r="112" spans="4:11" ht="13.5">
      <c r="D112" s="67"/>
      <c r="F112" s="296" t="s">
        <v>88</v>
      </c>
      <c r="G112" s="225">
        <f t="shared" si="6"/>
        <v>0</v>
      </c>
      <c r="H112" s="570">
        <f t="shared" si="7"/>
        <v>0</v>
      </c>
      <c r="I112" s="570"/>
      <c r="J112" s="570">
        <f t="shared" si="5"/>
        <v>0</v>
      </c>
      <c r="K112" s="571"/>
    </row>
    <row r="113" spans="4:11" ht="13.5">
      <c r="D113" s="67"/>
      <c r="F113" s="296" t="s">
        <v>89</v>
      </c>
      <c r="G113" s="225">
        <f t="shared" si="6"/>
        <v>0</v>
      </c>
      <c r="H113" s="570">
        <f t="shared" si="7"/>
        <v>0</v>
      </c>
      <c r="I113" s="570"/>
      <c r="J113" s="570">
        <f t="shared" si="5"/>
        <v>0</v>
      </c>
      <c r="K113" s="571"/>
    </row>
    <row r="114" spans="4:11" ht="13.5">
      <c r="D114" s="67"/>
      <c r="F114" s="296" t="s">
        <v>90</v>
      </c>
      <c r="G114" s="225">
        <f t="shared" si="6"/>
        <v>0</v>
      </c>
      <c r="H114" s="570">
        <f t="shared" si="7"/>
        <v>0</v>
      </c>
      <c r="I114" s="570"/>
      <c r="J114" s="570">
        <f t="shared" si="5"/>
        <v>0</v>
      </c>
      <c r="K114" s="571"/>
    </row>
    <row r="115" spans="4:11" ht="14.25" thickBot="1">
      <c r="D115" s="67"/>
      <c r="F115" s="428" t="s">
        <v>137</v>
      </c>
      <c r="G115" s="429">
        <f t="shared" si="6"/>
        <v>95830</v>
      </c>
      <c r="H115" s="572">
        <f>SUMIF($E$4:$E$103,F115,$M$4:$M$103)+'1-3'!F121</f>
        <v>11000</v>
      </c>
      <c r="I115" s="572"/>
      <c r="J115" s="572">
        <f t="shared" si="5"/>
        <v>84830</v>
      </c>
      <c r="K115" s="573"/>
    </row>
    <row r="116" spans="4:11" ht="15" thickBot="1" thickTop="1">
      <c r="D116" s="47"/>
      <c r="F116" s="426" t="s">
        <v>15</v>
      </c>
      <c r="G116" s="427">
        <f>SUM(G107:G115)</f>
        <v>465830</v>
      </c>
      <c r="H116" s="574">
        <f>SUM(H107:I115)</f>
        <v>11000</v>
      </c>
      <c r="I116" s="574"/>
      <c r="J116" s="574">
        <f>SUM(J107:K115)</f>
        <v>454830</v>
      </c>
      <c r="K116" s="57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zoomScaleSheetLayoutView="100" zoomScalePageLayoutView="0" workbookViewId="0" topLeftCell="A1">
      <pane ySplit="3" topLeftCell="A7" activePane="bottomLeft" state="frozen"/>
      <selection pane="topLeft" activeCell="B16" sqref="B16:K23"/>
      <selection pane="bottomLeft" activeCell="E4" sqref="E4"/>
    </sheetView>
  </sheetViews>
  <sheetFormatPr defaultColWidth="13.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13.00390625" style="7" customWidth="1"/>
  </cols>
  <sheetData>
    <row r="1" spans="1:6" ht="24" customHeight="1" thickBot="1">
      <c r="A1" s="558" t="s">
        <v>257</v>
      </c>
      <c r="B1" s="558"/>
      <c r="C1" s="558"/>
      <c r="D1" s="558"/>
      <c r="E1" s="558"/>
      <c r="F1" s="558"/>
    </row>
    <row r="2" spans="1:6" ht="15" customHeight="1" thickBot="1">
      <c r="A2" s="8"/>
      <c r="B2" s="7" t="s">
        <v>243</v>
      </c>
      <c r="C2" s="87"/>
      <c r="E2" s="72" t="s">
        <v>184</v>
      </c>
      <c r="F2" s="464">
        <f>SUM(E4:E118)</f>
        <v>75830</v>
      </c>
    </row>
    <row r="3" spans="1:6" ht="15" customHeight="1" thickBot="1">
      <c r="A3" s="99" t="s">
        <v>17</v>
      </c>
      <c r="B3" s="100" t="s">
        <v>203</v>
      </c>
      <c r="C3" s="100" t="s">
        <v>204</v>
      </c>
      <c r="D3" s="98" t="s">
        <v>18</v>
      </c>
      <c r="E3" s="41" t="s">
        <v>182</v>
      </c>
      <c r="F3" s="101" t="s">
        <v>19</v>
      </c>
    </row>
    <row r="4" spans="1:6" ht="15" customHeight="1">
      <c r="A4" s="102">
        <v>1</v>
      </c>
      <c r="B4" s="157" t="s">
        <v>205</v>
      </c>
      <c r="C4" s="157" t="s">
        <v>206</v>
      </c>
      <c r="D4" s="158" t="s">
        <v>20</v>
      </c>
      <c r="E4" s="184">
        <v>8000</v>
      </c>
      <c r="F4" s="103" t="s">
        <v>271</v>
      </c>
    </row>
    <row r="5" spans="1:6" ht="15" customHeight="1">
      <c r="A5" s="104">
        <v>2</v>
      </c>
      <c r="B5" s="159" t="s">
        <v>205</v>
      </c>
      <c r="C5" s="159" t="s">
        <v>206</v>
      </c>
      <c r="D5" s="160" t="s">
        <v>21</v>
      </c>
      <c r="E5" s="185" t="s">
        <v>273</v>
      </c>
      <c r="F5" s="78"/>
    </row>
    <row r="6" spans="1:6" ht="15" customHeight="1">
      <c r="A6" s="104">
        <v>3</v>
      </c>
      <c r="B6" s="159" t="s">
        <v>205</v>
      </c>
      <c r="C6" s="159" t="s">
        <v>206</v>
      </c>
      <c r="D6" s="160" t="s">
        <v>22</v>
      </c>
      <c r="E6" s="185" t="s">
        <v>273</v>
      </c>
      <c r="F6" s="78"/>
    </row>
    <row r="7" spans="1:6" ht="15" customHeight="1">
      <c r="A7" s="104">
        <v>4</v>
      </c>
      <c r="B7" s="159" t="s">
        <v>205</v>
      </c>
      <c r="C7" s="159" t="s">
        <v>206</v>
      </c>
      <c r="D7" s="160" t="s">
        <v>23</v>
      </c>
      <c r="E7" s="185" t="s">
        <v>273</v>
      </c>
      <c r="F7" s="78"/>
    </row>
    <row r="8" spans="1:6" ht="15" customHeight="1">
      <c r="A8" s="104">
        <v>5</v>
      </c>
      <c r="B8" s="159" t="s">
        <v>205</v>
      </c>
      <c r="C8" s="159" t="s">
        <v>206</v>
      </c>
      <c r="D8" s="160" t="s">
        <v>24</v>
      </c>
      <c r="E8" s="185" t="s">
        <v>273</v>
      </c>
      <c r="F8" s="78"/>
    </row>
    <row r="9" spans="1:6" ht="15" customHeight="1">
      <c r="A9" s="104">
        <v>6</v>
      </c>
      <c r="B9" s="159" t="s">
        <v>205</v>
      </c>
      <c r="C9" s="159" t="s">
        <v>206</v>
      </c>
      <c r="D9" s="160" t="s">
        <v>25</v>
      </c>
      <c r="E9" s="185" t="s">
        <v>273</v>
      </c>
      <c r="F9" s="78"/>
    </row>
    <row r="10" spans="1:6" ht="15" customHeight="1">
      <c r="A10" s="104">
        <v>7</v>
      </c>
      <c r="B10" s="159" t="s">
        <v>205</v>
      </c>
      <c r="C10" s="159" t="s">
        <v>206</v>
      </c>
      <c r="D10" s="160" t="s">
        <v>26</v>
      </c>
      <c r="E10" s="185" t="s">
        <v>273</v>
      </c>
      <c r="F10" s="78"/>
    </row>
    <row r="11" spans="1:6" ht="15" customHeight="1">
      <c r="A11" s="104">
        <v>8</v>
      </c>
      <c r="B11" s="159" t="s">
        <v>205</v>
      </c>
      <c r="C11" s="159" t="s">
        <v>206</v>
      </c>
      <c r="D11" s="160" t="s">
        <v>27</v>
      </c>
      <c r="E11" s="185" t="s">
        <v>273</v>
      </c>
      <c r="F11" s="78"/>
    </row>
    <row r="12" spans="1:6" ht="15" customHeight="1">
      <c r="A12" s="104">
        <v>9</v>
      </c>
      <c r="B12" s="159" t="s">
        <v>205</v>
      </c>
      <c r="C12" s="159" t="s">
        <v>206</v>
      </c>
      <c r="D12" s="160" t="s">
        <v>28</v>
      </c>
      <c r="E12" s="185" t="s">
        <v>273</v>
      </c>
      <c r="F12" s="78"/>
    </row>
    <row r="13" spans="1:6" ht="15" customHeight="1">
      <c r="A13" s="104">
        <v>10</v>
      </c>
      <c r="B13" s="159" t="s">
        <v>205</v>
      </c>
      <c r="C13" s="159" t="s">
        <v>206</v>
      </c>
      <c r="D13" s="160" t="s">
        <v>29</v>
      </c>
      <c r="E13" s="185" t="s">
        <v>273</v>
      </c>
      <c r="F13" s="78"/>
    </row>
    <row r="14" spans="1:6" ht="15" customHeight="1">
      <c r="A14" s="104">
        <v>11</v>
      </c>
      <c r="B14" s="159" t="s">
        <v>205</v>
      </c>
      <c r="C14" s="159" t="s">
        <v>206</v>
      </c>
      <c r="D14" s="160" t="s">
        <v>30</v>
      </c>
      <c r="E14" s="185">
        <v>10000</v>
      </c>
      <c r="F14" s="78"/>
    </row>
    <row r="15" spans="1:6" ht="15" customHeight="1">
      <c r="A15" s="104">
        <v>12</v>
      </c>
      <c r="B15" s="159" t="s">
        <v>205</v>
      </c>
      <c r="C15" s="159" t="s">
        <v>206</v>
      </c>
      <c r="D15" s="160" t="s">
        <v>31</v>
      </c>
      <c r="E15" s="185" t="s">
        <v>273</v>
      </c>
      <c r="F15" s="78"/>
    </row>
    <row r="16" spans="1:6" ht="15" customHeight="1">
      <c r="A16" s="104">
        <v>13</v>
      </c>
      <c r="B16" s="159" t="s">
        <v>205</v>
      </c>
      <c r="C16" s="159" t="s">
        <v>206</v>
      </c>
      <c r="D16" s="160" t="s">
        <v>32</v>
      </c>
      <c r="E16" s="185" t="s">
        <v>273</v>
      </c>
      <c r="F16" s="78"/>
    </row>
    <row r="17" spans="1:6" ht="15" customHeight="1">
      <c r="A17" s="104">
        <v>14</v>
      </c>
      <c r="B17" s="159" t="s">
        <v>205</v>
      </c>
      <c r="C17" s="159" t="s">
        <v>206</v>
      </c>
      <c r="D17" s="160" t="s">
        <v>33</v>
      </c>
      <c r="E17" s="185" t="s">
        <v>273</v>
      </c>
      <c r="F17" s="78"/>
    </row>
    <row r="18" spans="1:6" ht="15" customHeight="1">
      <c r="A18" s="104">
        <v>15</v>
      </c>
      <c r="B18" s="159" t="s">
        <v>205</v>
      </c>
      <c r="C18" s="159" t="s">
        <v>206</v>
      </c>
      <c r="D18" s="160" t="s">
        <v>76</v>
      </c>
      <c r="E18" s="185" t="s">
        <v>273</v>
      </c>
      <c r="F18" s="78"/>
    </row>
    <row r="19" spans="1:6" ht="15" customHeight="1">
      <c r="A19" s="104">
        <v>16</v>
      </c>
      <c r="B19" s="159" t="s">
        <v>205</v>
      </c>
      <c r="C19" s="159" t="s">
        <v>206</v>
      </c>
      <c r="D19" s="160" t="s">
        <v>77</v>
      </c>
      <c r="E19" s="185" t="s">
        <v>273</v>
      </c>
      <c r="F19" s="78"/>
    </row>
    <row r="20" spans="1:6" ht="15" customHeight="1">
      <c r="A20" s="104">
        <v>17</v>
      </c>
      <c r="B20" s="159" t="s">
        <v>205</v>
      </c>
      <c r="C20" s="159" t="s">
        <v>206</v>
      </c>
      <c r="D20" s="160" t="s">
        <v>78</v>
      </c>
      <c r="E20" s="185" t="s">
        <v>273</v>
      </c>
      <c r="F20" s="78"/>
    </row>
    <row r="21" spans="1:6" ht="15" customHeight="1">
      <c r="A21" s="104">
        <v>18</v>
      </c>
      <c r="B21" s="159" t="s">
        <v>205</v>
      </c>
      <c r="C21" s="159" t="s">
        <v>206</v>
      </c>
      <c r="D21" s="160" t="s">
        <v>79</v>
      </c>
      <c r="E21" s="185" t="s">
        <v>273</v>
      </c>
      <c r="F21" s="78"/>
    </row>
    <row r="22" spans="1:6" ht="15" customHeight="1">
      <c r="A22" s="104">
        <v>19</v>
      </c>
      <c r="B22" s="159" t="s">
        <v>205</v>
      </c>
      <c r="C22" s="159" t="s">
        <v>206</v>
      </c>
      <c r="D22" s="160" t="s">
        <v>80</v>
      </c>
      <c r="E22" s="185" t="s">
        <v>273</v>
      </c>
      <c r="F22" s="78"/>
    </row>
    <row r="23" spans="1:6" ht="15" customHeight="1">
      <c r="A23" s="104">
        <v>20</v>
      </c>
      <c r="B23" s="159" t="s">
        <v>205</v>
      </c>
      <c r="C23" s="161" t="s">
        <v>206</v>
      </c>
      <c r="D23" s="162" t="s">
        <v>237</v>
      </c>
      <c r="E23" s="186" t="s">
        <v>273</v>
      </c>
      <c r="F23" s="107"/>
    </row>
    <row r="24" spans="1:6" ht="15" customHeight="1">
      <c r="A24" s="104">
        <v>21</v>
      </c>
      <c r="B24" s="159" t="s">
        <v>205</v>
      </c>
      <c r="C24" s="163" t="s">
        <v>207</v>
      </c>
      <c r="D24" s="164" t="s">
        <v>136</v>
      </c>
      <c r="E24" s="187">
        <v>9000</v>
      </c>
      <c r="F24" s="77"/>
    </row>
    <row r="25" spans="1:6" ht="15" customHeight="1">
      <c r="A25" s="104">
        <v>22</v>
      </c>
      <c r="B25" s="159" t="s">
        <v>205</v>
      </c>
      <c r="C25" s="159" t="s">
        <v>207</v>
      </c>
      <c r="D25" s="160" t="s">
        <v>227</v>
      </c>
      <c r="E25" s="185" t="s">
        <v>273</v>
      </c>
      <c r="F25" s="78"/>
    </row>
    <row r="26" spans="1:6" ht="15" customHeight="1">
      <c r="A26" s="104">
        <v>23</v>
      </c>
      <c r="B26" s="159" t="s">
        <v>205</v>
      </c>
      <c r="C26" s="159" t="s">
        <v>207</v>
      </c>
      <c r="D26" s="160" t="s">
        <v>228</v>
      </c>
      <c r="E26" s="185" t="s">
        <v>273</v>
      </c>
      <c r="F26" s="78"/>
    </row>
    <row r="27" spans="1:6" ht="15" customHeight="1">
      <c r="A27" s="104">
        <v>24</v>
      </c>
      <c r="B27" s="159" t="s">
        <v>205</v>
      </c>
      <c r="C27" s="159" t="s">
        <v>207</v>
      </c>
      <c r="D27" s="160" t="s">
        <v>208</v>
      </c>
      <c r="E27" s="185" t="s">
        <v>273</v>
      </c>
      <c r="F27" s="78"/>
    </row>
    <row r="28" spans="1:6" ht="15" customHeight="1">
      <c r="A28" s="104">
        <v>25</v>
      </c>
      <c r="B28" s="159" t="s">
        <v>205</v>
      </c>
      <c r="C28" s="159" t="s">
        <v>207</v>
      </c>
      <c r="D28" s="160" t="s">
        <v>81</v>
      </c>
      <c r="E28" s="185" t="s">
        <v>273</v>
      </c>
      <c r="F28" s="78"/>
    </row>
    <row r="29" spans="1:6" ht="15" customHeight="1">
      <c r="A29" s="104">
        <v>26</v>
      </c>
      <c r="B29" s="159" t="s">
        <v>205</v>
      </c>
      <c r="C29" s="159" t="s">
        <v>207</v>
      </c>
      <c r="D29" s="160" t="s">
        <v>82</v>
      </c>
      <c r="E29" s="185" t="s">
        <v>273</v>
      </c>
      <c r="F29" s="78"/>
    </row>
    <row r="30" spans="1:6" ht="15" customHeight="1">
      <c r="A30" s="104">
        <v>27</v>
      </c>
      <c r="B30" s="159" t="s">
        <v>205</v>
      </c>
      <c r="C30" s="161" t="s">
        <v>207</v>
      </c>
      <c r="D30" s="162" t="s">
        <v>229</v>
      </c>
      <c r="E30" s="186" t="s">
        <v>273</v>
      </c>
      <c r="F30" s="107"/>
    </row>
    <row r="31" spans="1:6" ht="15" customHeight="1">
      <c r="A31" s="104">
        <v>28</v>
      </c>
      <c r="B31" s="159" t="s">
        <v>205</v>
      </c>
      <c r="C31" s="167" t="s">
        <v>209</v>
      </c>
      <c r="D31" s="168" t="s">
        <v>38</v>
      </c>
      <c r="E31" s="188">
        <v>3000</v>
      </c>
      <c r="F31" s="169" t="s">
        <v>271</v>
      </c>
    </row>
    <row r="32" spans="1:6" ht="15" customHeight="1">
      <c r="A32" s="104">
        <v>29</v>
      </c>
      <c r="B32" s="159" t="s">
        <v>205</v>
      </c>
      <c r="C32" s="157"/>
      <c r="D32" s="158" t="s">
        <v>50</v>
      </c>
      <c r="E32" s="184" t="s">
        <v>273</v>
      </c>
      <c r="F32" s="103"/>
    </row>
    <row r="33" spans="1:6" ht="15" customHeight="1">
      <c r="A33" s="104">
        <v>30</v>
      </c>
      <c r="B33" s="159" t="s">
        <v>205</v>
      </c>
      <c r="C33" s="159"/>
      <c r="D33" s="160" t="s">
        <v>49</v>
      </c>
      <c r="E33" s="185" t="s">
        <v>273</v>
      </c>
      <c r="F33" s="78"/>
    </row>
    <row r="34" spans="1:6" ht="15" customHeight="1">
      <c r="A34" s="104">
        <v>31</v>
      </c>
      <c r="B34" s="159" t="s">
        <v>205</v>
      </c>
      <c r="C34" s="159"/>
      <c r="D34" s="160" t="s">
        <v>41</v>
      </c>
      <c r="E34" s="185" t="s">
        <v>273</v>
      </c>
      <c r="F34" s="78"/>
    </row>
    <row r="35" spans="1:6" ht="15" customHeight="1">
      <c r="A35" s="104">
        <v>32</v>
      </c>
      <c r="B35" s="159" t="s">
        <v>205</v>
      </c>
      <c r="C35" s="159"/>
      <c r="D35" s="160" t="s">
        <v>40</v>
      </c>
      <c r="E35" s="185" t="s">
        <v>273</v>
      </c>
      <c r="F35" s="78"/>
    </row>
    <row r="36" spans="1:6" ht="15" customHeight="1">
      <c r="A36" s="104">
        <v>33</v>
      </c>
      <c r="B36" s="159" t="s">
        <v>205</v>
      </c>
      <c r="C36" s="159"/>
      <c r="D36" s="160" t="s">
        <v>43</v>
      </c>
      <c r="E36" s="185" t="s">
        <v>273</v>
      </c>
      <c r="F36" s="78"/>
    </row>
    <row r="37" spans="1:6" ht="15" customHeight="1">
      <c r="A37" s="104">
        <v>34</v>
      </c>
      <c r="B37" s="159" t="s">
        <v>205</v>
      </c>
      <c r="C37" s="159"/>
      <c r="D37" s="160" t="s">
        <v>47</v>
      </c>
      <c r="E37" s="185" t="s">
        <v>273</v>
      </c>
      <c r="F37" s="78"/>
    </row>
    <row r="38" spans="1:6" ht="15" customHeight="1">
      <c r="A38" s="104">
        <v>35</v>
      </c>
      <c r="B38" s="159" t="s">
        <v>205</v>
      </c>
      <c r="C38" s="159"/>
      <c r="D38" s="160" t="s">
        <v>230</v>
      </c>
      <c r="E38" s="185" t="s">
        <v>273</v>
      </c>
      <c r="F38" s="78"/>
    </row>
    <row r="39" spans="1:6" ht="15" customHeight="1">
      <c r="A39" s="104">
        <v>36</v>
      </c>
      <c r="B39" s="159" t="s">
        <v>205</v>
      </c>
      <c r="C39" s="159"/>
      <c r="D39" s="160" t="s">
        <v>48</v>
      </c>
      <c r="E39" s="185" t="s">
        <v>273</v>
      </c>
      <c r="F39" s="78"/>
    </row>
    <row r="40" spans="1:6" ht="15" customHeight="1">
      <c r="A40" s="104">
        <v>37</v>
      </c>
      <c r="B40" s="159" t="s">
        <v>205</v>
      </c>
      <c r="C40" s="159"/>
      <c r="D40" s="160" t="s">
        <v>44</v>
      </c>
      <c r="E40" s="185" t="s">
        <v>273</v>
      </c>
      <c r="F40" s="78"/>
    </row>
    <row r="41" spans="1:6" ht="15" customHeight="1">
      <c r="A41" s="104">
        <v>38</v>
      </c>
      <c r="B41" s="159" t="s">
        <v>205</v>
      </c>
      <c r="C41" s="159"/>
      <c r="D41" s="160" t="s">
        <v>210</v>
      </c>
      <c r="E41" s="185" t="s">
        <v>273</v>
      </c>
      <c r="F41" s="78"/>
    </row>
    <row r="42" spans="1:6" ht="15" customHeight="1">
      <c r="A42" s="104">
        <v>39</v>
      </c>
      <c r="B42" s="159" t="s">
        <v>205</v>
      </c>
      <c r="C42" s="159"/>
      <c r="D42" s="160" t="s">
        <v>51</v>
      </c>
      <c r="E42" s="185" t="s">
        <v>273</v>
      </c>
      <c r="F42" s="78"/>
    </row>
    <row r="43" spans="1:6" ht="15" customHeight="1">
      <c r="A43" s="104">
        <v>40</v>
      </c>
      <c r="B43" s="159" t="s">
        <v>205</v>
      </c>
      <c r="C43" s="159"/>
      <c r="D43" s="160" t="s">
        <v>53</v>
      </c>
      <c r="E43" s="185" t="s">
        <v>273</v>
      </c>
      <c r="F43" s="78"/>
    </row>
    <row r="44" spans="1:6" ht="15" customHeight="1">
      <c r="A44" s="104">
        <v>41</v>
      </c>
      <c r="B44" s="159" t="s">
        <v>205</v>
      </c>
      <c r="C44" s="159"/>
      <c r="D44" s="160" t="s">
        <v>52</v>
      </c>
      <c r="E44" s="185" t="s">
        <v>273</v>
      </c>
      <c r="F44" s="78"/>
    </row>
    <row r="45" spans="1:6" ht="15" customHeight="1">
      <c r="A45" s="104">
        <v>42</v>
      </c>
      <c r="B45" s="159" t="s">
        <v>205</v>
      </c>
      <c r="C45" s="159"/>
      <c r="D45" s="160" t="s">
        <v>42</v>
      </c>
      <c r="E45" s="185" t="s">
        <v>273</v>
      </c>
      <c r="F45" s="78"/>
    </row>
    <row r="46" spans="1:6" ht="15" customHeight="1">
      <c r="A46" s="104">
        <v>43</v>
      </c>
      <c r="B46" s="159" t="s">
        <v>205</v>
      </c>
      <c r="C46" s="159"/>
      <c r="D46" s="160" t="s">
        <v>45</v>
      </c>
      <c r="E46" s="185" t="s">
        <v>273</v>
      </c>
      <c r="F46" s="78"/>
    </row>
    <row r="47" spans="1:6" ht="15" customHeight="1">
      <c r="A47" s="104">
        <v>44</v>
      </c>
      <c r="B47" s="159" t="s">
        <v>205</v>
      </c>
      <c r="C47" s="159"/>
      <c r="D47" s="160" t="s">
        <v>46</v>
      </c>
      <c r="E47" s="185" t="s">
        <v>273</v>
      </c>
      <c r="F47" s="78"/>
    </row>
    <row r="48" spans="1:6" ht="15" customHeight="1" thickBot="1">
      <c r="A48" s="108">
        <v>45</v>
      </c>
      <c r="B48" s="165" t="s">
        <v>205</v>
      </c>
      <c r="C48" s="165"/>
      <c r="D48" s="166" t="s">
        <v>231</v>
      </c>
      <c r="E48" s="189" t="s">
        <v>273</v>
      </c>
      <c r="F48" s="79"/>
    </row>
    <row r="49" spans="1:6" ht="15" customHeight="1">
      <c r="A49" s="102">
        <v>46</v>
      </c>
      <c r="B49" s="157" t="s">
        <v>211</v>
      </c>
      <c r="C49" s="157" t="s">
        <v>206</v>
      </c>
      <c r="D49" s="158" t="s">
        <v>241</v>
      </c>
      <c r="E49" s="184" t="s">
        <v>273</v>
      </c>
      <c r="F49" s="103"/>
    </row>
    <row r="50" spans="1:6" ht="15" customHeight="1">
      <c r="A50" s="104">
        <v>47</v>
      </c>
      <c r="B50" s="159" t="s">
        <v>211</v>
      </c>
      <c r="C50" s="159" t="s">
        <v>206</v>
      </c>
      <c r="D50" s="160" t="s">
        <v>242</v>
      </c>
      <c r="E50" s="185">
        <v>5000</v>
      </c>
      <c r="F50" s="78"/>
    </row>
    <row r="51" spans="1:6" ht="15" customHeight="1">
      <c r="A51" s="104">
        <v>48</v>
      </c>
      <c r="B51" s="159" t="s">
        <v>211</v>
      </c>
      <c r="C51" s="159" t="s">
        <v>206</v>
      </c>
      <c r="D51" s="160" t="s">
        <v>34</v>
      </c>
      <c r="E51" s="185" t="s">
        <v>273</v>
      </c>
      <c r="F51" s="78"/>
    </row>
    <row r="52" spans="1:6" ht="15" customHeight="1">
      <c r="A52" s="104">
        <v>49</v>
      </c>
      <c r="B52" s="159" t="s">
        <v>211</v>
      </c>
      <c r="C52" s="159" t="s">
        <v>206</v>
      </c>
      <c r="D52" s="160" t="s">
        <v>232</v>
      </c>
      <c r="E52" s="185" t="s">
        <v>273</v>
      </c>
      <c r="F52" s="78"/>
    </row>
    <row r="53" spans="1:6" ht="15" customHeight="1">
      <c r="A53" s="104">
        <v>50</v>
      </c>
      <c r="B53" s="159" t="s">
        <v>211</v>
      </c>
      <c r="C53" s="159" t="s">
        <v>206</v>
      </c>
      <c r="D53" s="160" t="s">
        <v>238</v>
      </c>
      <c r="E53" s="185" t="s">
        <v>273</v>
      </c>
      <c r="F53" s="78"/>
    </row>
    <row r="54" spans="1:6" ht="15" customHeight="1">
      <c r="A54" s="104">
        <v>51</v>
      </c>
      <c r="B54" s="159" t="s">
        <v>211</v>
      </c>
      <c r="C54" s="159" t="s">
        <v>206</v>
      </c>
      <c r="D54" s="160" t="s">
        <v>127</v>
      </c>
      <c r="E54" s="185" t="s">
        <v>273</v>
      </c>
      <c r="F54" s="78"/>
    </row>
    <row r="55" spans="1:6" ht="15" customHeight="1">
      <c r="A55" s="104">
        <v>52</v>
      </c>
      <c r="B55" s="159" t="s">
        <v>211</v>
      </c>
      <c r="C55" s="159" t="s">
        <v>206</v>
      </c>
      <c r="D55" s="160" t="s">
        <v>131</v>
      </c>
      <c r="E55" s="185" t="s">
        <v>273</v>
      </c>
      <c r="F55" s="78"/>
    </row>
    <row r="56" spans="1:6" ht="15" customHeight="1">
      <c r="A56" s="104">
        <v>53</v>
      </c>
      <c r="B56" s="159" t="s">
        <v>211</v>
      </c>
      <c r="C56" s="159" t="s">
        <v>206</v>
      </c>
      <c r="D56" s="160" t="s">
        <v>132</v>
      </c>
      <c r="E56" s="185" t="s">
        <v>273</v>
      </c>
      <c r="F56" s="78"/>
    </row>
    <row r="57" spans="1:6" ht="15" customHeight="1">
      <c r="A57" s="104">
        <v>54</v>
      </c>
      <c r="B57" s="159" t="s">
        <v>211</v>
      </c>
      <c r="C57" s="161" t="s">
        <v>206</v>
      </c>
      <c r="D57" s="162" t="s">
        <v>133</v>
      </c>
      <c r="E57" s="186" t="s">
        <v>273</v>
      </c>
      <c r="F57" s="107"/>
    </row>
    <row r="58" spans="1:6" ht="15" customHeight="1">
      <c r="A58" s="104">
        <v>55</v>
      </c>
      <c r="B58" s="159" t="s">
        <v>211</v>
      </c>
      <c r="C58" s="157" t="s">
        <v>207</v>
      </c>
      <c r="D58" s="158" t="s">
        <v>233</v>
      </c>
      <c r="E58" s="184" t="s">
        <v>273</v>
      </c>
      <c r="F58" s="103"/>
    </row>
    <row r="59" spans="1:6" ht="15" customHeight="1">
      <c r="A59" s="104">
        <v>56</v>
      </c>
      <c r="B59" s="159" t="s">
        <v>211</v>
      </c>
      <c r="C59" s="159" t="s">
        <v>207</v>
      </c>
      <c r="D59" s="160" t="s">
        <v>212</v>
      </c>
      <c r="E59" s="185" t="s">
        <v>273</v>
      </c>
      <c r="F59" s="78"/>
    </row>
    <row r="60" spans="1:6" ht="15" customHeight="1">
      <c r="A60" s="104">
        <v>57</v>
      </c>
      <c r="B60" s="159" t="s">
        <v>211</v>
      </c>
      <c r="C60" s="159" t="s">
        <v>207</v>
      </c>
      <c r="D60" s="160" t="s">
        <v>83</v>
      </c>
      <c r="E60" s="185" t="s">
        <v>273</v>
      </c>
      <c r="F60" s="78"/>
    </row>
    <row r="61" spans="1:6" ht="15" customHeight="1">
      <c r="A61" s="104">
        <v>58</v>
      </c>
      <c r="B61" s="159" t="s">
        <v>211</v>
      </c>
      <c r="C61" s="159" t="s">
        <v>207</v>
      </c>
      <c r="D61" s="160" t="s">
        <v>234</v>
      </c>
      <c r="E61" s="185" t="s">
        <v>273</v>
      </c>
      <c r="F61" s="78"/>
    </row>
    <row r="62" spans="1:6" ht="15" customHeight="1">
      <c r="A62" s="104">
        <v>59</v>
      </c>
      <c r="B62" s="159" t="s">
        <v>211</v>
      </c>
      <c r="C62" s="161" t="s">
        <v>207</v>
      </c>
      <c r="D62" s="162" t="s">
        <v>134</v>
      </c>
      <c r="E62" s="186" t="s">
        <v>273</v>
      </c>
      <c r="F62" s="107"/>
    </row>
    <row r="63" spans="1:6" ht="15" customHeight="1">
      <c r="A63" s="104">
        <v>60</v>
      </c>
      <c r="B63" s="159" t="s">
        <v>211</v>
      </c>
      <c r="C63" s="157" t="s">
        <v>209</v>
      </c>
      <c r="D63" s="158" t="s">
        <v>126</v>
      </c>
      <c r="E63" s="184">
        <v>1800</v>
      </c>
      <c r="F63" s="103"/>
    </row>
    <row r="64" spans="1:6" ht="15" customHeight="1">
      <c r="A64" s="104">
        <v>61</v>
      </c>
      <c r="B64" s="159" t="s">
        <v>211</v>
      </c>
      <c r="C64" s="161" t="s">
        <v>209</v>
      </c>
      <c r="D64" s="162" t="s">
        <v>128</v>
      </c>
      <c r="E64" s="186" t="s">
        <v>273</v>
      </c>
      <c r="F64" s="107"/>
    </row>
    <row r="65" spans="1:6" ht="15" customHeight="1">
      <c r="A65" s="104">
        <v>62</v>
      </c>
      <c r="B65" s="159" t="s">
        <v>211</v>
      </c>
      <c r="C65" s="157"/>
      <c r="D65" s="158" t="s">
        <v>56</v>
      </c>
      <c r="E65" s="184" t="s">
        <v>273</v>
      </c>
      <c r="F65" s="103"/>
    </row>
    <row r="66" spans="1:6" ht="15" customHeight="1">
      <c r="A66" s="104">
        <v>63</v>
      </c>
      <c r="B66" s="159" t="s">
        <v>211</v>
      </c>
      <c r="C66" s="159"/>
      <c r="D66" s="160" t="s">
        <v>55</v>
      </c>
      <c r="E66" s="185" t="s">
        <v>273</v>
      </c>
      <c r="F66" s="78"/>
    </row>
    <row r="67" spans="1:6" ht="15" customHeight="1">
      <c r="A67" s="104">
        <v>64</v>
      </c>
      <c r="B67" s="159" t="s">
        <v>211</v>
      </c>
      <c r="C67" s="159"/>
      <c r="D67" s="160" t="s">
        <v>59</v>
      </c>
      <c r="E67" s="185" t="s">
        <v>273</v>
      </c>
      <c r="F67" s="78"/>
    </row>
    <row r="68" spans="1:6" ht="15" customHeight="1">
      <c r="A68" s="104">
        <v>65</v>
      </c>
      <c r="B68" s="159" t="s">
        <v>211</v>
      </c>
      <c r="C68" s="159"/>
      <c r="D68" s="160" t="s">
        <v>57</v>
      </c>
      <c r="E68" s="185" t="s">
        <v>273</v>
      </c>
      <c r="F68" s="78"/>
    </row>
    <row r="69" spans="1:6" ht="15" customHeight="1">
      <c r="A69" s="104">
        <v>66</v>
      </c>
      <c r="B69" s="159" t="s">
        <v>211</v>
      </c>
      <c r="C69" s="161"/>
      <c r="D69" s="162" t="s">
        <v>239</v>
      </c>
      <c r="E69" s="186" t="s">
        <v>273</v>
      </c>
      <c r="F69" s="107"/>
    </row>
    <row r="70" spans="1:6" ht="15" customHeight="1">
      <c r="A70" s="104">
        <v>67</v>
      </c>
      <c r="B70" s="159" t="s">
        <v>211</v>
      </c>
      <c r="C70" s="163"/>
      <c r="D70" s="164" t="s">
        <v>58</v>
      </c>
      <c r="E70" s="187" t="s">
        <v>273</v>
      </c>
      <c r="F70" s="77"/>
    </row>
    <row r="71" spans="1:6" ht="15" customHeight="1">
      <c r="A71" s="104">
        <v>68</v>
      </c>
      <c r="B71" s="159" t="s">
        <v>211</v>
      </c>
      <c r="C71" s="159"/>
      <c r="D71" s="160" t="s">
        <v>60</v>
      </c>
      <c r="E71" s="185" t="s">
        <v>273</v>
      </c>
      <c r="F71" s="78"/>
    </row>
    <row r="72" spans="1:6" ht="15" customHeight="1">
      <c r="A72" s="104">
        <v>69</v>
      </c>
      <c r="B72" s="159" t="s">
        <v>211</v>
      </c>
      <c r="C72" s="159"/>
      <c r="D72" s="160" t="s">
        <v>61</v>
      </c>
      <c r="E72" s="185" t="s">
        <v>273</v>
      </c>
      <c r="F72" s="78"/>
    </row>
    <row r="73" spans="1:6" ht="15" customHeight="1">
      <c r="A73" s="104">
        <v>70</v>
      </c>
      <c r="B73" s="159" t="s">
        <v>211</v>
      </c>
      <c r="C73" s="159"/>
      <c r="D73" s="160" t="s">
        <v>54</v>
      </c>
      <c r="E73" s="185" t="s">
        <v>273</v>
      </c>
      <c r="F73" s="78"/>
    </row>
    <row r="74" spans="1:6" ht="15" customHeight="1">
      <c r="A74" s="104">
        <v>71</v>
      </c>
      <c r="B74" s="159" t="s">
        <v>211</v>
      </c>
      <c r="C74" s="159"/>
      <c r="D74" s="160" t="s">
        <v>116</v>
      </c>
      <c r="E74" s="185" t="s">
        <v>273</v>
      </c>
      <c r="F74" s="78"/>
    </row>
    <row r="75" spans="1:6" ht="15" customHeight="1">
      <c r="A75" s="104">
        <v>72</v>
      </c>
      <c r="B75" s="159" t="s">
        <v>211</v>
      </c>
      <c r="C75" s="159"/>
      <c r="D75" s="160" t="s">
        <v>213</v>
      </c>
      <c r="E75" s="185" t="s">
        <v>273</v>
      </c>
      <c r="F75" s="78"/>
    </row>
    <row r="76" spans="1:6" ht="15" customHeight="1">
      <c r="A76" s="104">
        <v>73</v>
      </c>
      <c r="B76" s="159" t="s">
        <v>211</v>
      </c>
      <c r="C76" s="159"/>
      <c r="D76" s="160" t="s">
        <v>214</v>
      </c>
      <c r="E76" s="185" t="s">
        <v>273</v>
      </c>
      <c r="F76" s="78"/>
    </row>
    <row r="77" spans="1:6" ht="15" customHeight="1">
      <c r="A77" s="104">
        <v>74</v>
      </c>
      <c r="B77" s="159" t="s">
        <v>211</v>
      </c>
      <c r="C77" s="159"/>
      <c r="D77" s="160" t="s">
        <v>240</v>
      </c>
      <c r="E77" s="185" t="s">
        <v>273</v>
      </c>
      <c r="F77" s="78"/>
    </row>
    <row r="78" spans="1:6" ht="15" customHeight="1" thickBot="1">
      <c r="A78" s="108">
        <v>75</v>
      </c>
      <c r="B78" s="165" t="s">
        <v>235</v>
      </c>
      <c r="C78" s="165"/>
      <c r="D78" s="166" t="s">
        <v>62</v>
      </c>
      <c r="E78" s="189" t="s">
        <v>273</v>
      </c>
      <c r="F78" s="79"/>
    </row>
    <row r="79" spans="1:6" ht="15" customHeight="1">
      <c r="A79" s="102">
        <v>76</v>
      </c>
      <c r="B79" s="157" t="s">
        <v>215</v>
      </c>
      <c r="C79" s="157" t="s">
        <v>206</v>
      </c>
      <c r="D79" s="158" t="s">
        <v>35</v>
      </c>
      <c r="E79" s="184">
        <v>3000</v>
      </c>
      <c r="F79" s="103"/>
    </row>
    <row r="80" spans="1:6" ht="15" customHeight="1">
      <c r="A80" s="104">
        <v>77</v>
      </c>
      <c r="B80" s="159" t="s">
        <v>215</v>
      </c>
      <c r="C80" s="161" t="s">
        <v>206</v>
      </c>
      <c r="D80" s="162" t="s">
        <v>36</v>
      </c>
      <c r="E80" s="186" t="s">
        <v>273</v>
      </c>
      <c r="F80" s="107"/>
    </row>
    <row r="81" spans="1:6" ht="15" customHeight="1">
      <c r="A81" s="104">
        <v>78</v>
      </c>
      <c r="B81" s="159" t="s">
        <v>215</v>
      </c>
      <c r="C81" s="167" t="s">
        <v>207</v>
      </c>
      <c r="D81" s="168" t="s">
        <v>37</v>
      </c>
      <c r="E81" s="188" t="s">
        <v>273</v>
      </c>
      <c r="F81" s="169"/>
    </row>
    <row r="82" spans="1:6" ht="15" customHeight="1">
      <c r="A82" s="104">
        <v>79</v>
      </c>
      <c r="B82" s="159" t="s">
        <v>215</v>
      </c>
      <c r="C82" s="167" t="s">
        <v>209</v>
      </c>
      <c r="D82" s="168" t="s">
        <v>39</v>
      </c>
      <c r="E82" s="188">
        <v>1000</v>
      </c>
      <c r="F82" s="169"/>
    </row>
    <row r="83" spans="1:6" ht="15" customHeight="1">
      <c r="A83" s="104">
        <v>80</v>
      </c>
      <c r="B83" s="159" t="s">
        <v>215</v>
      </c>
      <c r="C83" s="157"/>
      <c r="D83" s="158" t="s">
        <v>75</v>
      </c>
      <c r="E83" s="184" t="s">
        <v>273</v>
      </c>
      <c r="F83" s="103"/>
    </row>
    <row r="84" spans="1:6" ht="15" customHeight="1">
      <c r="A84" s="104">
        <v>81</v>
      </c>
      <c r="B84" s="159" t="s">
        <v>215</v>
      </c>
      <c r="C84" s="159"/>
      <c r="D84" s="160" t="s">
        <v>63</v>
      </c>
      <c r="E84" s="185" t="s">
        <v>273</v>
      </c>
      <c r="F84" s="78"/>
    </row>
    <row r="85" spans="1:6" ht="15" customHeight="1">
      <c r="A85" s="104">
        <v>82</v>
      </c>
      <c r="B85" s="159" t="s">
        <v>215</v>
      </c>
      <c r="C85" s="159"/>
      <c r="D85" s="160" t="s">
        <v>71</v>
      </c>
      <c r="E85" s="185">
        <v>2000</v>
      </c>
      <c r="F85" s="78"/>
    </row>
    <row r="86" spans="1:6" ht="15" customHeight="1">
      <c r="A86" s="104">
        <v>83</v>
      </c>
      <c r="B86" s="159" t="s">
        <v>215</v>
      </c>
      <c r="C86" s="159"/>
      <c r="D86" s="160" t="s">
        <v>67</v>
      </c>
      <c r="E86" s="185" t="s">
        <v>273</v>
      </c>
      <c r="F86" s="78"/>
    </row>
    <row r="87" spans="1:6" ht="15" customHeight="1">
      <c r="A87" s="104">
        <v>84</v>
      </c>
      <c r="B87" s="159" t="s">
        <v>215</v>
      </c>
      <c r="C87" s="159"/>
      <c r="D87" s="160" t="s">
        <v>70</v>
      </c>
      <c r="E87" s="185" t="s">
        <v>273</v>
      </c>
      <c r="F87" s="78"/>
    </row>
    <row r="88" spans="1:6" ht="15" customHeight="1">
      <c r="A88" s="104">
        <v>85</v>
      </c>
      <c r="B88" s="159" t="s">
        <v>215</v>
      </c>
      <c r="C88" s="159"/>
      <c r="D88" s="160" t="s">
        <v>65</v>
      </c>
      <c r="E88" s="185">
        <v>2000</v>
      </c>
      <c r="F88" s="78"/>
    </row>
    <row r="89" spans="1:6" ht="15" customHeight="1">
      <c r="A89" s="104">
        <v>86</v>
      </c>
      <c r="B89" s="159" t="s">
        <v>215</v>
      </c>
      <c r="C89" s="159"/>
      <c r="D89" s="160" t="s">
        <v>73</v>
      </c>
      <c r="E89" s="185" t="s">
        <v>273</v>
      </c>
      <c r="F89" s="78"/>
    </row>
    <row r="90" spans="1:6" ht="15" customHeight="1">
      <c r="A90" s="104">
        <v>87</v>
      </c>
      <c r="B90" s="159" t="s">
        <v>215</v>
      </c>
      <c r="C90" s="159"/>
      <c r="D90" s="160" t="s">
        <v>129</v>
      </c>
      <c r="E90" s="185" t="s">
        <v>273</v>
      </c>
      <c r="F90" s="78"/>
    </row>
    <row r="91" spans="1:6" ht="15" customHeight="1">
      <c r="A91" s="104">
        <v>88</v>
      </c>
      <c r="B91" s="159" t="s">
        <v>215</v>
      </c>
      <c r="C91" s="159"/>
      <c r="D91" s="160" t="s">
        <v>216</v>
      </c>
      <c r="E91" s="185" t="s">
        <v>273</v>
      </c>
      <c r="F91" s="78"/>
    </row>
    <row r="92" spans="1:6" ht="15" customHeight="1">
      <c r="A92" s="104">
        <v>89</v>
      </c>
      <c r="B92" s="159" t="s">
        <v>215</v>
      </c>
      <c r="C92" s="159"/>
      <c r="D92" s="160" t="s">
        <v>74</v>
      </c>
      <c r="E92" s="185" t="s">
        <v>273</v>
      </c>
      <c r="F92" s="78"/>
    </row>
    <row r="93" spans="1:6" ht="15" customHeight="1">
      <c r="A93" s="104">
        <v>90</v>
      </c>
      <c r="B93" s="159" t="s">
        <v>215</v>
      </c>
      <c r="C93" s="159"/>
      <c r="D93" s="160" t="s">
        <v>69</v>
      </c>
      <c r="E93" s="185">
        <v>2580</v>
      </c>
      <c r="F93" s="78"/>
    </row>
    <row r="94" spans="1:6" ht="15" customHeight="1">
      <c r="A94" s="104">
        <v>91</v>
      </c>
      <c r="B94" s="159" t="s">
        <v>215</v>
      </c>
      <c r="C94" s="159"/>
      <c r="D94" s="160" t="s">
        <v>66</v>
      </c>
      <c r="E94" s="185">
        <v>3050</v>
      </c>
      <c r="F94" s="78"/>
    </row>
    <row r="95" spans="1:6" ht="15" customHeight="1">
      <c r="A95" s="104">
        <v>92</v>
      </c>
      <c r="B95" s="159" t="s">
        <v>215</v>
      </c>
      <c r="C95" s="159"/>
      <c r="D95" s="160" t="s">
        <v>64</v>
      </c>
      <c r="E95" s="185">
        <v>4000</v>
      </c>
      <c r="F95" s="78"/>
    </row>
    <row r="96" spans="1:6" ht="15" customHeight="1">
      <c r="A96" s="104">
        <v>93</v>
      </c>
      <c r="B96" s="159" t="s">
        <v>215</v>
      </c>
      <c r="C96" s="159"/>
      <c r="D96" s="160" t="s">
        <v>72</v>
      </c>
      <c r="E96" s="185">
        <v>2400</v>
      </c>
      <c r="F96" s="78"/>
    </row>
    <row r="97" spans="1:6" ht="15" customHeight="1">
      <c r="A97" s="104">
        <v>94</v>
      </c>
      <c r="B97" s="159" t="s">
        <v>215</v>
      </c>
      <c r="C97" s="159"/>
      <c r="D97" s="160" t="s">
        <v>130</v>
      </c>
      <c r="E97" s="185">
        <v>5000</v>
      </c>
      <c r="F97" s="78"/>
    </row>
    <row r="98" spans="1:6" ht="15" customHeight="1">
      <c r="A98" s="104">
        <v>95</v>
      </c>
      <c r="B98" s="159" t="s">
        <v>215</v>
      </c>
      <c r="C98" s="159"/>
      <c r="D98" s="160" t="s">
        <v>236</v>
      </c>
      <c r="E98" s="185" t="s">
        <v>273</v>
      </c>
      <c r="F98" s="78"/>
    </row>
    <row r="99" spans="1:6" ht="15" customHeight="1">
      <c r="A99" s="104">
        <v>96</v>
      </c>
      <c r="B99" s="159" t="s">
        <v>215</v>
      </c>
      <c r="C99" s="159"/>
      <c r="D99" s="160" t="s">
        <v>68</v>
      </c>
      <c r="E99" s="185">
        <v>3000</v>
      </c>
      <c r="F99" s="78"/>
    </row>
    <row r="100" spans="1:6" ht="15" customHeight="1">
      <c r="A100" s="104">
        <v>97</v>
      </c>
      <c r="B100" s="159" t="s">
        <v>215</v>
      </c>
      <c r="C100" s="159"/>
      <c r="D100" s="160" t="s">
        <v>138</v>
      </c>
      <c r="E100" s="185">
        <v>4000</v>
      </c>
      <c r="F100" s="78"/>
    </row>
    <row r="101" spans="1:6" ht="15" customHeight="1">
      <c r="A101" s="104">
        <v>98</v>
      </c>
      <c r="B101" s="159" t="s">
        <v>215</v>
      </c>
      <c r="C101" s="159"/>
      <c r="D101" s="160" t="s">
        <v>195</v>
      </c>
      <c r="E101" s="185" t="s">
        <v>273</v>
      </c>
      <c r="F101" s="78"/>
    </row>
    <row r="102" spans="1:6" ht="15" customHeight="1">
      <c r="A102" s="104">
        <v>99</v>
      </c>
      <c r="B102" s="105"/>
      <c r="C102" s="105"/>
      <c r="D102" s="106"/>
      <c r="E102" s="185" t="s">
        <v>273</v>
      </c>
      <c r="F102" s="78"/>
    </row>
    <row r="103" spans="1:6" ht="15" customHeight="1" thickBot="1">
      <c r="A103" s="104">
        <v>100</v>
      </c>
      <c r="B103" s="105"/>
      <c r="C103" s="105"/>
      <c r="D103" s="106"/>
      <c r="E103" s="185" t="s">
        <v>273</v>
      </c>
      <c r="F103" s="78"/>
    </row>
    <row r="104" spans="1:6" ht="15" customHeight="1">
      <c r="A104" s="109">
        <v>101</v>
      </c>
      <c r="B104" s="151"/>
      <c r="C104" s="151"/>
      <c r="D104" s="130" t="s">
        <v>272</v>
      </c>
      <c r="E104" s="190">
        <v>7000</v>
      </c>
      <c r="F104" s="110"/>
    </row>
    <row r="105" spans="1:6" ht="15" customHeight="1">
      <c r="A105" s="102">
        <v>102</v>
      </c>
      <c r="B105" s="152"/>
      <c r="C105" s="152"/>
      <c r="D105" s="111"/>
      <c r="E105" s="184"/>
      <c r="F105" s="103"/>
    </row>
    <row r="106" spans="1:6" ht="15" customHeight="1">
      <c r="A106" s="104">
        <v>103</v>
      </c>
      <c r="B106" s="153"/>
      <c r="C106" s="153"/>
      <c r="D106" s="112"/>
      <c r="E106" s="185"/>
      <c r="F106" s="78"/>
    </row>
    <row r="107" spans="1:6" ht="15" customHeight="1">
      <c r="A107" s="102">
        <v>104</v>
      </c>
      <c r="B107" s="153"/>
      <c r="C107" s="153"/>
      <c r="D107" s="112"/>
      <c r="E107" s="185"/>
      <c r="F107" s="78"/>
    </row>
    <row r="108" spans="1:6" ht="15" customHeight="1">
      <c r="A108" s="104">
        <v>105</v>
      </c>
      <c r="B108" s="153"/>
      <c r="C108" s="153"/>
      <c r="D108" s="112"/>
      <c r="E108" s="185"/>
      <c r="F108" s="78"/>
    </row>
    <row r="109" spans="1:6" ht="15" customHeight="1">
      <c r="A109" s="102">
        <v>106</v>
      </c>
      <c r="B109" s="153"/>
      <c r="C109" s="153"/>
      <c r="D109" s="112"/>
      <c r="E109" s="185"/>
      <c r="F109" s="78"/>
    </row>
    <row r="110" spans="1:6" ht="15" customHeight="1">
      <c r="A110" s="104">
        <v>107</v>
      </c>
      <c r="B110" s="153"/>
      <c r="C110" s="153"/>
      <c r="D110" s="112"/>
      <c r="E110" s="185"/>
      <c r="F110" s="78"/>
    </row>
    <row r="111" spans="1:6" ht="15" customHeight="1">
      <c r="A111" s="102">
        <v>108</v>
      </c>
      <c r="B111" s="153"/>
      <c r="C111" s="153"/>
      <c r="D111" s="112"/>
      <c r="E111" s="185"/>
      <c r="F111" s="78"/>
    </row>
    <row r="112" spans="1:6" ht="15" customHeight="1">
      <c r="A112" s="104">
        <v>109</v>
      </c>
      <c r="B112" s="153"/>
      <c r="C112" s="153"/>
      <c r="D112" s="112"/>
      <c r="E112" s="185"/>
      <c r="F112" s="78"/>
    </row>
    <row r="113" spans="1:6" ht="15" customHeight="1">
      <c r="A113" s="102">
        <v>110</v>
      </c>
      <c r="B113" s="153"/>
      <c r="C113" s="153"/>
      <c r="D113" s="112"/>
      <c r="E113" s="185"/>
      <c r="F113" s="78"/>
    </row>
    <row r="114" spans="1:6" ht="15" customHeight="1">
      <c r="A114" s="104">
        <v>111</v>
      </c>
      <c r="B114" s="153"/>
      <c r="C114" s="153"/>
      <c r="D114" s="112"/>
      <c r="E114" s="185"/>
      <c r="F114" s="78"/>
    </row>
    <row r="115" spans="1:6" ht="15" customHeight="1">
      <c r="A115" s="102">
        <v>112</v>
      </c>
      <c r="B115" s="153"/>
      <c r="C115" s="153"/>
      <c r="D115" s="112"/>
      <c r="E115" s="185"/>
      <c r="F115" s="78"/>
    </row>
    <row r="116" spans="1:6" ht="15" customHeight="1">
      <c r="A116" s="104">
        <v>113</v>
      </c>
      <c r="B116" s="153"/>
      <c r="C116" s="153"/>
      <c r="D116" s="112"/>
      <c r="E116" s="185"/>
      <c r="F116" s="78"/>
    </row>
    <row r="117" spans="1:6" ht="15" customHeight="1">
      <c r="A117" s="102">
        <v>114</v>
      </c>
      <c r="B117" s="153"/>
      <c r="C117" s="153"/>
      <c r="D117" s="112"/>
      <c r="E117" s="185"/>
      <c r="F117" s="78"/>
    </row>
    <row r="118" spans="1:6" ht="15" customHeight="1" thickBot="1">
      <c r="A118" s="108">
        <v>115</v>
      </c>
      <c r="B118" s="154"/>
      <c r="C118" s="154"/>
      <c r="D118" s="113"/>
      <c r="E118" s="189"/>
      <c r="F118" s="79"/>
    </row>
    <row r="119" spans="4:6" ht="15" customHeight="1" thickBot="1">
      <c r="D119" s="80"/>
      <c r="E119" s="80"/>
      <c r="F119" s="81"/>
    </row>
    <row r="120" spans="4:6" ht="15" customHeight="1">
      <c r="D120" s="80"/>
      <c r="E120" s="10" t="s">
        <v>183</v>
      </c>
      <c r="F120" s="180">
        <f>SUM(E4:E118)</f>
        <v>75830</v>
      </c>
    </row>
    <row r="121" spans="4:6" ht="15" customHeight="1">
      <c r="D121" s="80"/>
      <c r="E121" s="39" t="s">
        <v>175</v>
      </c>
      <c r="F121" s="181">
        <f>SUMIF(F4:F118,"◎",E4:E118)</f>
        <v>11000</v>
      </c>
    </row>
    <row r="122" spans="4:6" ht="15" customHeight="1" thickBot="1">
      <c r="D122" s="80"/>
      <c r="E122" s="82" t="s">
        <v>13</v>
      </c>
      <c r="F122" s="182">
        <f>F120-F121</f>
        <v>64830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zoomScaleSheetLayoutView="100" zoomScalePageLayoutView="0" workbookViewId="0" topLeftCell="A13">
      <selection activeCell="H8" sqref="H8:K8"/>
    </sheetView>
  </sheetViews>
  <sheetFormatPr defaultColWidth="13.00390625" defaultRowHeight="13.5"/>
  <cols>
    <col min="1" max="10" width="10.00390625" style="5" customWidth="1"/>
    <col min="11" max="11" width="11.125" style="5" customWidth="1"/>
    <col min="12" max="15" width="11.00390625" style="5" customWidth="1"/>
    <col min="16" max="16384" width="13.00390625" style="5" customWidth="1"/>
  </cols>
  <sheetData>
    <row r="1" spans="1:11" s="1" customFormat="1" ht="18" customHeight="1">
      <c r="A1" s="1" t="s">
        <v>249</v>
      </c>
      <c r="H1" s="503" t="s">
        <v>279</v>
      </c>
      <c r="I1" s="503"/>
      <c r="J1" s="503"/>
      <c r="K1" s="503"/>
    </row>
    <row r="2" spans="8:11" s="1" customFormat="1" ht="18" customHeight="1">
      <c r="H2" s="503" t="s">
        <v>280</v>
      </c>
      <c r="I2" s="503"/>
      <c r="J2" s="503"/>
      <c r="K2" s="503"/>
    </row>
    <row r="3" s="1" customFormat="1" ht="18" customHeight="1">
      <c r="K3" s="2"/>
    </row>
    <row r="4" spans="8:11" s="1" customFormat="1" ht="18" customHeight="1">
      <c r="H4" s="504" t="s">
        <v>310</v>
      </c>
      <c r="I4" s="504"/>
      <c r="J4" s="504"/>
      <c r="K4" s="504"/>
    </row>
    <row r="5" spans="8:11" s="1" customFormat="1" ht="18" customHeight="1">
      <c r="H5" s="585" t="s">
        <v>316</v>
      </c>
      <c r="I5" s="504"/>
      <c r="J5" s="504"/>
      <c r="K5" s="504"/>
    </row>
    <row r="6" spans="1:11" s="1" customFormat="1" ht="18" customHeight="1">
      <c r="A6" s="3" t="s">
        <v>2</v>
      </c>
      <c r="H6" s="4"/>
      <c r="K6" s="11"/>
    </row>
    <row r="7" spans="1:11" s="1" customFormat="1" ht="18" customHeight="1">
      <c r="A7" s="4"/>
      <c r="H7" s="504" t="s">
        <v>278</v>
      </c>
      <c r="I7" s="504"/>
      <c r="J7" s="504"/>
      <c r="K7" s="504"/>
    </row>
    <row r="8" spans="1:11" s="1" customFormat="1" ht="18" customHeight="1">
      <c r="A8" s="4"/>
      <c r="H8" s="504" t="s">
        <v>277</v>
      </c>
      <c r="I8" s="504"/>
      <c r="J8" s="504"/>
      <c r="K8" s="504"/>
    </row>
    <row r="9" spans="1:11" s="1" customFormat="1" ht="42" customHeight="1">
      <c r="A9" s="4"/>
      <c r="H9" s="2"/>
      <c r="K9" s="46"/>
    </row>
    <row r="10" spans="1:11" ht="24" customHeight="1">
      <c r="A10" s="492" t="s">
        <v>258</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84</v>
      </c>
      <c r="B14" s="563"/>
      <c r="C14" s="564"/>
      <c r="D14" s="580">
        <f>'1-1'!D14:F14</f>
        <v>1190000</v>
      </c>
      <c r="E14" s="581"/>
      <c r="F14" s="582"/>
      <c r="G14" s="583"/>
      <c r="H14" s="584"/>
      <c r="I14" s="584"/>
      <c r="J14" s="584"/>
      <c r="K14" s="97">
        <f>'1-1'!K14</f>
        <v>0</v>
      </c>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39" customHeight="1" thickTop="1">
      <c r="A16" s="30" t="s">
        <v>105</v>
      </c>
      <c r="B16" s="222">
        <f>'随時②-1'!B20</f>
        <v>0</v>
      </c>
      <c r="C16" s="223">
        <f>'随時②-1'!C20</f>
        <v>200000</v>
      </c>
      <c r="D16" s="223">
        <f>'随時②-1'!D20</f>
        <v>170000</v>
      </c>
      <c r="E16" s="223">
        <f>'随時②-1'!E20</f>
        <v>0</v>
      </c>
      <c r="F16" s="223">
        <f>'随時②-1'!F20</f>
        <v>0</v>
      </c>
      <c r="G16" s="223">
        <f>'随時②-1'!G20</f>
        <v>31158</v>
      </c>
      <c r="H16" s="223">
        <f>'随時②-1'!H20</f>
        <v>0</v>
      </c>
      <c r="I16" s="223">
        <f>'随時②-1'!I20</f>
        <v>0</v>
      </c>
      <c r="J16" s="224">
        <f>'随時②-1'!J20</f>
        <v>95830</v>
      </c>
      <c r="K16" s="433">
        <f aca="true" t="shared" si="0" ref="K16:K26">SUM(B16:J16)</f>
        <v>496988</v>
      </c>
    </row>
    <row r="17" spans="1:11" ht="39" customHeight="1">
      <c r="A17" s="30" t="s">
        <v>178</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11000</v>
      </c>
      <c r="K17" s="433">
        <f t="shared" si="0"/>
        <v>11000</v>
      </c>
    </row>
    <row r="18" spans="1:11" ht="39" customHeight="1" thickBot="1">
      <c r="A18" s="30" t="s">
        <v>106</v>
      </c>
      <c r="B18" s="222">
        <f>B16-B17</f>
        <v>0</v>
      </c>
      <c r="C18" s="223">
        <f>C16-C17</f>
        <v>200000</v>
      </c>
      <c r="D18" s="223">
        <f aca="true" t="shared" si="1" ref="D18:J18">D16-D17</f>
        <v>170000</v>
      </c>
      <c r="E18" s="223">
        <f t="shared" si="1"/>
        <v>0</v>
      </c>
      <c r="F18" s="223">
        <f t="shared" si="1"/>
        <v>0</v>
      </c>
      <c r="G18" s="223">
        <f t="shared" si="1"/>
        <v>31158</v>
      </c>
      <c r="H18" s="223">
        <f t="shared" si="1"/>
        <v>0</v>
      </c>
      <c r="I18" s="223">
        <f t="shared" si="1"/>
        <v>0</v>
      </c>
      <c r="J18" s="223">
        <f t="shared" si="1"/>
        <v>84830</v>
      </c>
      <c r="K18" s="433">
        <f t="shared" si="0"/>
        <v>485988</v>
      </c>
    </row>
    <row r="19" spans="1:11" ht="39" customHeight="1" thickBot="1">
      <c r="A19" s="32" t="s">
        <v>173</v>
      </c>
      <c r="B19" s="441">
        <f>'2-2'!K142</f>
        <v>0</v>
      </c>
      <c r="C19" s="442">
        <f>'2-2'!K143</f>
        <v>152258</v>
      </c>
      <c r="D19" s="442">
        <f>'2-2'!K144</f>
        <v>13000</v>
      </c>
      <c r="E19" s="442">
        <f>'2-2'!K145</f>
        <v>0</v>
      </c>
      <c r="F19" s="442">
        <f>'2-2'!K146</f>
        <v>0</v>
      </c>
      <c r="G19" s="442">
        <f>'2-2'!K147</f>
        <v>31158</v>
      </c>
      <c r="H19" s="442">
        <f>'2-2'!K148</f>
        <v>0</v>
      </c>
      <c r="I19" s="442">
        <f>'2-2'!K149</f>
        <v>0</v>
      </c>
      <c r="J19" s="446">
        <f>'2-2'!K150</f>
        <v>91260</v>
      </c>
      <c r="K19" s="443">
        <f t="shared" si="0"/>
        <v>287676</v>
      </c>
    </row>
    <row r="20" spans="1:11" ht="39" customHeight="1">
      <c r="A20" s="40" t="s">
        <v>179</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200</v>
      </c>
      <c r="B21" s="434">
        <f>B19-B20</f>
        <v>0</v>
      </c>
      <c r="C21" s="320">
        <f>C19-C20</f>
        <v>152258</v>
      </c>
      <c r="D21" s="320">
        <f aca="true" t="shared" si="2" ref="D21:J21">D19-D20</f>
        <v>13000</v>
      </c>
      <c r="E21" s="320">
        <f t="shared" si="2"/>
        <v>0</v>
      </c>
      <c r="F21" s="320">
        <f t="shared" si="2"/>
        <v>0</v>
      </c>
      <c r="G21" s="320">
        <f t="shared" si="2"/>
        <v>31158</v>
      </c>
      <c r="H21" s="320">
        <f t="shared" si="2"/>
        <v>0</v>
      </c>
      <c r="I21" s="320">
        <f t="shared" si="2"/>
        <v>0</v>
      </c>
      <c r="J21" s="320">
        <f t="shared" si="2"/>
        <v>80260</v>
      </c>
      <c r="K21" s="436">
        <f t="shared" si="0"/>
        <v>276676</v>
      </c>
    </row>
    <row r="22" spans="1:11" ht="39" customHeight="1" thickBot="1">
      <c r="A22" s="32" t="s">
        <v>117</v>
      </c>
      <c r="B22" s="441">
        <f>B18-B21</f>
        <v>0</v>
      </c>
      <c r="C22" s="441">
        <f aca="true" t="shared" si="3" ref="C22:J22">C18-C21</f>
        <v>47742</v>
      </c>
      <c r="D22" s="441">
        <f t="shared" si="3"/>
        <v>157000</v>
      </c>
      <c r="E22" s="441">
        <f t="shared" si="3"/>
        <v>0</v>
      </c>
      <c r="F22" s="441">
        <f t="shared" si="3"/>
        <v>0</v>
      </c>
      <c r="G22" s="441">
        <f t="shared" si="3"/>
        <v>0</v>
      </c>
      <c r="H22" s="441">
        <f t="shared" si="3"/>
        <v>0</v>
      </c>
      <c r="I22" s="441">
        <f t="shared" si="3"/>
        <v>0</v>
      </c>
      <c r="J22" s="441">
        <f t="shared" si="3"/>
        <v>4570</v>
      </c>
      <c r="K22" s="443">
        <f t="shared" si="0"/>
        <v>209312</v>
      </c>
    </row>
    <row r="23" spans="1:11" ht="39" customHeight="1">
      <c r="A23" s="30" t="s">
        <v>166</v>
      </c>
      <c r="B23" s="223">
        <f>'2-4'!G107</f>
        <v>0</v>
      </c>
      <c r="C23" s="223">
        <f>'2-4'!G108</f>
        <v>417000</v>
      </c>
      <c r="D23" s="223">
        <f>'2-4'!G109</f>
        <v>252324</v>
      </c>
      <c r="E23" s="223">
        <f>'2-4'!G110</f>
        <v>0</v>
      </c>
      <c r="F23" s="223">
        <f>'2-4'!G111</f>
        <v>35000</v>
      </c>
      <c r="G23" s="223">
        <f>'2-4'!G112</f>
        <v>60000</v>
      </c>
      <c r="H23" s="223">
        <f>'2-4'!G113</f>
        <v>130000</v>
      </c>
      <c r="I23" s="223">
        <f>'2-4'!G114</f>
        <v>0</v>
      </c>
      <c r="J23" s="223">
        <f>'2-4'!G115</f>
        <v>8000</v>
      </c>
      <c r="K23" s="433">
        <f t="shared" si="0"/>
        <v>902324</v>
      </c>
    </row>
    <row r="24" spans="1:11" ht="39" customHeight="1">
      <c r="A24" s="21" t="s">
        <v>194</v>
      </c>
      <c r="B24" s="223">
        <f>'2-4'!H107</f>
        <v>0</v>
      </c>
      <c r="C24" s="223">
        <f>'2-4'!H108</f>
        <v>0</v>
      </c>
      <c r="D24" s="223">
        <f>'2-4'!H109</f>
        <v>0</v>
      </c>
      <c r="E24" s="223">
        <f>'2-4'!H110</f>
        <v>0</v>
      </c>
      <c r="F24" s="223">
        <f>'2-4'!H111</f>
        <v>0</v>
      </c>
      <c r="G24" s="223">
        <f>'2-4'!H112</f>
        <v>0</v>
      </c>
      <c r="H24" s="223">
        <f>'2-4'!H113</f>
        <v>0</v>
      </c>
      <c r="I24" s="223">
        <f>'2-4'!H114</f>
        <v>0</v>
      </c>
      <c r="J24" s="223">
        <f>'2-4'!H115</f>
        <v>0</v>
      </c>
      <c r="K24" s="436">
        <f t="shared" si="0"/>
        <v>0</v>
      </c>
    </row>
    <row r="25" spans="1:11" ht="39" customHeight="1">
      <c r="A25" s="21" t="s">
        <v>120</v>
      </c>
      <c r="B25" s="434">
        <f>B23-B24-B22</f>
        <v>0</v>
      </c>
      <c r="C25" s="434">
        <f aca="true" t="shared" si="4" ref="C25:J25">C23-C24-C22</f>
        <v>369258</v>
      </c>
      <c r="D25" s="434">
        <f t="shared" si="4"/>
        <v>95324</v>
      </c>
      <c r="E25" s="434">
        <f t="shared" si="4"/>
        <v>0</v>
      </c>
      <c r="F25" s="434">
        <f t="shared" si="4"/>
        <v>35000</v>
      </c>
      <c r="G25" s="434">
        <f t="shared" si="4"/>
        <v>60000</v>
      </c>
      <c r="H25" s="434">
        <f t="shared" si="4"/>
        <v>130000</v>
      </c>
      <c r="I25" s="434">
        <f t="shared" si="4"/>
        <v>0</v>
      </c>
      <c r="J25" s="434">
        <f t="shared" si="4"/>
        <v>3430</v>
      </c>
      <c r="K25" s="436">
        <f t="shared" si="0"/>
        <v>693012</v>
      </c>
    </row>
    <row r="26" spans="1:11" ht="39" customHeight="1" thickBot="1">
      <c r="A26" s="22" t="s">
        <v>118</v>
      </c>
      <c r="B26" s="218">
        <f>B19+B23</f>
        <v>0</v>
      </c>
      <c r="C26" s="218">
        <f aca="true" t="shared" si="5" ref="C26:J26">C19+C23</f>
        <v>569258</v>
      </c>
      <c r="D26" s="218">
        <f t="shared" si="5"/>
        <v>265324</v>
      </c>
      <c r="E26" s="218">
        <f t="shared" si="5"/>
        <v>0</v>
      </c>
      <c r="F26" s="218">
        <f t="shared" si="5"/>
        <v>35000</v>
      </c>
      <c r="G26" s="218">
        <f t="shared" si="5"/>
        <v>91158</v>
      </c>
      <c r="H26" s="218">
        <f t="shared" si="5"/>
        <v>130000</v>
      </c>
      <c r="I26" s="218">
        <f t="shared" si="5"/>
        <v>0</v>
      </c>
      <c r="J26" s="218">
        <f t="shared" si="5"/>
        <v>99260</v>
      </c>
      <c r="K26" s="221">
        <f t="shared" si="0"/>
        <v>1190000</v>
      </c>
    </row>
    <row r="27" spans="1:11" ht="39" customHeight="1" thickBot="1">
      <c r="A27" s="32" t="s">
        <v>104</v>
      </c>
      <c r="B27" s="560" t="s">
        <v>317</v>
      </c>
      <c r="C27" s="560"/>
      <c r="D27" s="560"/>
      <c r="E27" s="560"/>
      <c r="F27" s="560"/>
      <c r="G27" s="560"/>
      <c r="H27" s="560"/>
      <c r="I27" s="560"/>
      <c r="J27" s="560"/>
      <c r="K27" s="561"/>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zoomScaleSheetLayoutView="100" zoomScalePageLayoutView="0" workbookViewId="0" topLeftCell="A1">
      <pane xSplit="4" ySplit="3" topLeftCell="K136" activePane="bottomRight" state="frozen"/>
      <selection pane="topLeft" activeCell="E23" sqref="E23"/>
      <selection pane="topRight" activeCell="E23" sqref="E23"/>
      <selection pane="bottomLeft" activeCell="E23" sqref="E23"/>
      <selection pane="bottomRight" activeCell="K11" sqref="K11"/>
    </sheetView>
  </sheetViews>
  <sheetFormatPr defaultColWidth="13.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625" style="5" bestFit="1" customWidth="1"/>
    <col min="22" max="22" width="26.00390625" style="5" bestFit="1" customWidth="1"/>
    <col min="23" max="23" width="3.125" style="5" bestFit="1" customWidth="1"/>
    <col min="24" max="16384" width="13.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8" t="s">
        <v>142</v>
      </c>
      <c r="G2" s="599"/>
      <c r="H2" s="599"/>
      <c r="I2" s="599"/>
      <c r="J2" s="599"/>
      <c r="K2" s="548" t="s">
        <v>115</v>
      </c>
      <c r="L2" s="546"/>
      <c r="M2" s="546"/>
      <c r="N2" s="546"/>
      <c r="O2" s="547"/>
      <c r="P2" s="13"/>
    </row>
    <row r="3" spans="1:21" ht="24" customHeight="1">
      <c r="A3" s="422" t="s">
        <v>140</v>
      </c>
      <c r="B3" s="298" t="s">
        <v>141</v>
      </c>
      <c r="C3" s="59" t="s">
        <v>143</v>
      </c>
      <c r="D3" s="96" t="s">
        <v>145</v>
      </c>
      <c r="E3" s="96" t="s">
        <v>0</v>
      </c>
      <c r="F3" s="96" t="s">
        <v>196</v>
      </c>
      <c r="G3" s="96" t="s">
        <v>91</v>
      </c>
      <c r="H3" s="474" t="s">
        <v>245</v>
      </c>
      <c r="I3" s="96" t="s">
        <v>92</v>
      </c>
      <c r="J3" s="96" t="s">
        <v>93</v>
      </c>
      <c r="K3" s="383" t="s">
        <v>198</v>
      </c>
      <c r="L3" s="384" t="s">
        <v>91</v>
      </c>
      <c r="M3" s="475" t="s">
        <v>245</v>
      </c>
      <c r="N3" s="384" t="s">
        <v>92</v>
      </c>
      <c r="O3" s="385" t="s">
        <v>93</v>
      </c>
      <c r="P3" s="226" t="s">
        <v>111</v>
      </c>
      <c r="Q3" s="294" t="s">
        <v>107</v>
      </c>
      <c r="R3" s="62" t="s">
        <v>147</v>
      </c>
      <c r="S3" s="61" t="s">
        <v>148</v>
      </c>
      <c r="T3" s="61" t="s">
        <v>149</v>
      </c>
      <c r="U3" s="61" t="s">
        <v>150</v>
      </c>
    </row>
    <row r="4" spans="1:21" ht="13.5" customHeight="1">
      <c r="A4" s="299">
        <f>'1-2'!A4</f>
        <v>0</v>
      </c>
      <c r="B4" s="300">
        <f>'1-2'!B4</f>
        <v>0</v>
      </c>
      <c r="C4" s="478">
        <f>'1-2'!C4</f>
        <v>0</v>
      </c>
      <c r="D4" s="242">
        <v>1</v>
      </c>
      <c r="E4" s="301" t="str">
        <f>IF($R4=1,"",VLOOKUP($D4,'1-2'!$D$4:$L$103,2))</f>
        <v>負担金、補助及び交付金</v>
      </c>
      <c r="F4" s="301" t="str">
        <f>IF($R4=1,"取消し",VLOOKUP($D4,'1-2'!$D$4:$L$103,3))</f>
        <v>各種団体負担金（会費）</v>
      </c>
      <c r="G4" s="302">
        <f>IF($R4=1,,VLOOKUP($D4,'1-2'!$D$4:$L$103,4))</f>
        <v>75830</v>
      </c>
      <c r="H4" s="303">
        <f>IF($R4=1,,VLOOKUP($D4,'1-2'!$D$4:$L$103,5))</f>
        <v>1</v>
      </c>
      <c r="I4" s="303">
        <f>IF($R4=1,,VLOOKUP($D4,'1-2'!$D$4:$L$103,6))</f>
        <v>1</v>
      </c>
      <c r="J4" s="304">
        <f>IF($R4=1,,VLOOKUP($D4,'1-2'!$D$4:$L$103,7))</f>
        <v>75830</v>
      </c>
      <c r="K4" s="305" t="str">
        <f aca="true" t="shared" si="0" ref="K4:N5">F4</f>
        <v>各種団体負担金（会費）</v>
      </c>
      <c r="L4" s="306">
        <f t="shared" si="0"/>
        <v>75830</v>
      </c>
      <c r="M4" s="307">
        <f t="shared" si="0"/>
        <v>1</v>
      </c>
      <c r="N4" s="307">
        <f t="shared" si="0"/>
        <v>1</v>
      </c>
      <c r="O4" s="308">
        <f>L4*M4*N4</f>
        <v>75830</v>
      </c>
      <c r="P4" s="309">
        <f>IF($R4=1,"",VLOOKUP($D4,'1-2'!$D$4:$L$103,8))</f>
        <v>0</v>
      </c>
      <c r="Q4" s="310" t="s">
        <v>226</v>
      </c>
      <c r="R4" s="25">
        <f>IF(ISNA(MATCH($D4,'随時②-2'!$D$4:$D$18,0)),0,1)</f>
        <v>0</v>
      </c>
      <c r="S4" s="63">
        <f aca="true" t="shared" si="1" ref="S4:S67">IF(P4="◎",J4,"")</f>
      </c>
      <c r="T4" s="63">
        <f>IF(P4="◎",O4,"")</f>
      </c>
      <c r="U4" s="5">
        <f>IF($E4=0,"",VLOOKUP($E4,$V$5:$X$13,2))</f>
        <v>9</v>
      </c>
    </row>
    <row r="5" spans="1:23" ht="13.5" customHeight="1">
      <c r="A5" s="311">
        <f>'1-2'!A5</f>
        <v>1</v>
      </c>
      <c r="B5" s="312" t="str">
        <f>'1-2'!B5</f>
        <v>１－①</v>
      </c>
      <c r="C5" s="479" t="str">
        <f>'1-2'!C5</f>
        <v>やる気を引き出す授業づくり</v>
      </c>
      <c r="D5" s="253">
        <v>2</v>
      </c>
      <c r="E5" s="313" t="str">
        <f>IF($R5=1,"",VLOOKUP($D5,'1-2'!$D$4:$L$103,2))</f>
        <v>旅費</v>
      </c>
      <c r="F5" s="314" t="str">
        <f>IF($R5=1,"取消し",VLOOKUP($D5,'1-2'!$D$4:$L$103,3))</f>
        <v>先進的取り組み視察</v>
      </c>
      <c r="G5" s="223">
        <f>IF($R5=1,,VLOOKUP($D5,'1-2'!$D$4:$L$103,4))</f>
        <v>100000</v>
      </c>
      <c r="H5" s="315">
        <f>IF($R5=1,,VLOOKUP($D5,'1-2'!$D$4:$L$103,5))</f>
        <v>2</v>
      </c>
      <c r="I5" s="315">
        <f>IF($R5=1,,VLOOKUP($D5,'1-2'!$D$4:$L$103,6))</f>
        <v>1</v>
      </c>
      <c r="J5" s="316">
        <f>IF($R5=1,,VLOOKUP($D5,'1-2'!$D$4:$L$103,7))</f>
        <v>200000</v>
      </c>
      <c r="K5" s="317" t="str">
        <f t="shared" si="0"/>
        <v>先進的取り組み視察</v>
      </c>
      <c r="L5" s="318">
        <v>152258</v>
      </c>
      <c r="M5" s="319">
        <v>1</v>
      </c>
      <c r="N5" s="319">
        <f t="shared" si="0"/>
        <v>1</v>
      </c>
      <c r="O5" s="308">
        <f aca="true" t="shared" si="2" ref="O5:O68">L5*M5*N5</f>
        <v>152258</v>
      </c>
      <c r="P5" s="309">
        <f>IF($R5=1,"",VLOOKUP($D5,'1-2'!$D$4:$L$103,8))</f>
        <v>0</v>
      </c>
      <c r="Q5" s="310">
        <f>IF($R5=1,"",VLOOKUP($D5,'1-2'!$D$4:$L$103,9))</f>
        <v>0</v>
      </c>
      <c r="R5" s="25">
        <f>IF(ISNA(MATCH($D5,'随時②-2'!$D$4:$D$18,0)),0,1)</f>
        <v>0</v>
      </c>
      <c r="S5" s="63">
        <f t="shared" si="1"/>
      </c>
      <c r="T5" s="63">
        <f aca="true" t="shared" si="3" ref="T5:T68">IF(P5="◎",O5,"")</f>
      </c>
      <c r="U5" s="5">
        <f aca="true" t="shared" si="4" ref="U5:U68">IF($E5=0,"",VLOOKUP($E5,$V$5:$X$13,2))</f>
        <v>2</v>
      </c>
      <c r="V5" s="5" t="s">
        <v>151</v>
      </c>
      <c r="W5" s="5">
        <v>6</v>
      </c>
    </row>
    <row r="6" spans="1:23" ht="13.5" customHeight="1">
      <c r="A6" s="311">
        <f>'1-2'!A6</f>
        <v>2</v>
      </c>
      <c r="B6" s="312" t="str">
        <f>'1-2'!B6</f>
        <v>１－①</v>
      </c>
      <c r="C6" s="479" t="str">
        <f>'1-2'!C6</f>
        <v>やる気を引き出す授業づくり</v>
      </c>
      <c r="D6" s="253">
        <v>3</v>
      </c>
      <c r="E6" s="313" t="str">
        <f>IF($R6=1,"",VLOOKUP($D6,'1-2'!$D$4:$L$103,2))</f>
        <v>負担金、補助及び交付金</v>
      </c>
      <c r="F6" s="314" t="str">
        <f>IF($R6=1,"取消し",VLOOKUP($D6,'1-2'!$D$4:$L$103,3))</f>
        <v>学会等参加費</v>
      </c>
      <c r="G6" s="223">
        <f>IF($R6=1,,VLOOKUP($D6,'1-2'!$D$4:$L$103,4))</f>
        <v>5000</v>
      </c>
      <c r="H6" s="315">
        <f>IF($R6=1,,VLOOKUP($D6,'1-2'!$D$4:$L$103,5))</f>
        <v>4</v>
      </c>
      <c r="I6" s="315">
        <f>IF($R6=1,,VLOOKUP($D6,'1-2'!$D$4:$L$103,6))</f>
        <v>1</v>
      </c>
      <c r="J6" s="316">
        <f>IF($R6=1,,VLOOKUP($D6,'1-2'!$D$4:$L$103,7))</f>
        <v>20000</v>
      </c>
      <c r="K6" s="317" t="str">
        <f aca="true" t="shared" si="5" ref="K6:K69">F6</f>
        <v>学会等参加費</v>
      </c>
      <c r="L6" s="318">
        <v>15430</v>
      </c>
      <c r="M6" s="319">
        <v>1</v>
      </c>
      <c r="N6" s="319">
        <f aca="true" t="shared" si="6" ref="L6:N10">I6</f>
        <v>1</v>
      </c>
      <c r="O6" s="308">
        <f t="shared" si="2"/>
        <v>15430</v>
      </c>
      <c r="P6" s="309">
        <f>IF($R6=1,"",VLOOKUP($D6,'1-2'!$D$4:$L$103,8))</f>
        <v>0</v>
      </c>
      <c r="Q6" s="310">
        <f>IF($R6=1,"",VLOOKUP($D6,'1-2'!$D$4:$L$103,9))</f>
        <v>0</v>
      </c>
      <c r="R6" s="25">
        <f>IF(ISNA(MATCH($D6,'随時②-2'!$D$4:$D$18,0)),0,1)</f>
        <v>0</v>
      </c>
      <c r="S6" s="63">
        <f t="shared" si="1"/>
      </c>
      <c r="T6" s="63">
        <f t="shared" si="3"/>
      </c>
      <c r="U6" s="5">
        <f t="shared" si="4"/>
        <v>9</v>
      </c>
      <c r="V6" s="5" t="s">
        <v>152</v>
      </c>
      <c r="W6" s="5">
        <v>4</v>
      </c>
    </row>
    <row r="7" spans="1:23" ht="13.5" customHeight="1">
      <c r="A7" s="311">
        <f>'1-2'!A7</f>
        <v>3</v>
      </c>
      <c r="B7" s="312" t="str">
        <f>'1-2'!B7</f>
        <v>３－②</v>
      </c>
      <c r="C7" s="479" t="str">
        <f>'1-2'!C7</f>
        <v>シティズンシップ教育でエンパワ―する</v>
      </c>
      <c r="D7" s="253">
        <v>4</v>
      </c>
      <c r="E7" s="313" t="str">
        <f>IF($R7=1,"",VLOOKUP($D7,'1-2'!$D$4:$L$103,2))</f>
        <v>消耗需用費</v>
      </c>
      <c r="F7" s="314" t="str">
        <f>IF($R7=1,"取消し",VLOOKUP($D7,'1-2'!$D$4:$L$103,3))</f>
        <v>人権教育研究大会参加資料代</v>
      </c>
      <c r="G7" s="223">
        <f>IF($R7=1,,VLOOKUP($D7,'1-2'!$D$4:$L$103,4))</f>
        <v>10000</v>
      </c>
      <c r="H7" s="315">
        <f>IF($R7=1,,VLOOKUP($D7,'1-2'!$D$4:$L$103,5))</f>
        <v>1</v>
      </c>
      <c r="I7" s="315">
        <f>IF($R7=1,,VLOOKUP($D7,'1-2'!$D$4:$L$103,6))</f>
        <v>1</v>
      </c>
      <c r="J7" s="316">
        <f>IF($R7=1,,VLOOKUP($D7,'1-2'!$D$4:$L$103,7))</f>
        <v>10000</v>
      </c>
      <c r="K7" s="317" t="str">
        <f t="shared" si="5"/>
        <v>人権教育研究大会参加資料代</v>
      </c>
      <c r="L7" s="318">
        <f t="shared" si="6"/>
        <v>10000</v>
      </c>
      <c r="M7" s="319">
        <f t="shared" si="6"/>
        <v>1</v>
      </c>
      <c r="N7" s="319">
        <f t="shared" si="6"/>
        <v>1</v>
      </c>
      <c r="O7" s="308">
        <f t="shared" si="2"/>
        <v>10000</v>
      </c>
      <c r="P7" s="309">
        <f>IF($R7=1,"",VLOOKUP($D7,'1-2'!$D$4:$L$103,8))</f>
        <v>0</v>
      </c>
      <c r="Q7" s="310">
        <f>IF($R7=1,"",VLOOKUP($D7,'1-2'!$D$4:$L$103,9))</f>
        <v>0</v>
      </c>
      <c r="R7" s="25">
        <f>IF(ISNA(MATCH($D7,'随時②-2'!$D$4:$D$18,0)),0,1)</f>
        <v>0</v>
      </c>
      <c r="S7" s="63">
        <f t="shared" si="1"/>
      </c>
      <c r="T7" s="63">
        <f t="shared" si="3"/>
      </c>
      <c r="U7" s="5">
        <f t="shared" si="4"/>
        <v>7</v>
      </c>
      <c r="V7" s="5" t="s">
        <v>153</v>
      </c>
      <c r="W7" s="5">
        <v>7</v>
      </c>
    </row>
    <row r="8" spans="1:23" ht="13.5" customHeight="1">
      <c r="A8" s="311">
        <f>'1-2'!A8</f>
        <v>4</v>
      </c>
      <c r="B8" s="312" t="str">
        <f>'1-2'!B8</f>
        <v>３－②</v>
      </c>
      <c r="C8" s="479" t="str">
        <f>'1-2'!C8</f>
        <v>シティズンシップ教育でエンパワ―する</v>
      </c>
      <c r="D8" s="262">
        <v>5</v>
      </c>
      <c r="E8" s="313" t="str">
        <f>IF($R8=1,"",VLOOKUP($D8,'1-2'!$D$4:$L$103,2))</f>
        <v>消耗需用費</v>
      </c>
      <c r="F8" s="314" t="str">
        <f>IF($R8=1,"取消し",VLOOKUP($D8,'1-2'!$D$4:$L$103,3))</f>
        <v>人権教育研究大会参加資料代</v>
      </c>
      <c r="G8" s="223">
        <f>IF($R8=1,,VLOOKUP($D8,'1-2'!$D$4:$L$103,4))</f>
        <v>5000</v>
      </c>
      <c r="H8" s="315">
        <f>IF($R8=1,,VLOOKUP($D8,'1-2'!$D$4:$L$103,5))</f>
        <v>5</v>
      </c>
      <c r="I8" s="315">
        <f>IF($R8=1,,VLOOKUP($D8,'1-2'!$D$4:$L$103,6))</f>
        <v>1</v>
      </c>
      <c r="J8" s="316">
        <f>IF($R8=1,,VLOOKUP($D8,'1-2'!$D$4:$L$103,7))</f>
        <v>25000</v>
      </c>
      <c r="K8" s="317" t="str">
        <f t="shared" si="5"/>
        <v>人権教育研究大会参加資料代</v>
      </c>
      <c r="L8" s="318">
        <v>500</v>
      </c>
      <c r="M8" s="319">
        <v>6</v>
      </c>
      <c r="N8" s="319">
        <f t="shared" si="6"/>
        <v>1</v>
      </c>
      <c r="O8" s="308">
        <f t="shared" si="2"/>
        <v>3000</v>
      </c>
      <c r="P8" s="309">
        <f>IF($R8=1,"",VLOOKUP($D8,'1-2'!$D$4:$L$103,8))</f>
        <v>0</v>
      </c>
      <c r="Q8" s="310">
        <f>IF($R8=1,"",VLOOKUP($D8,'1-2'!$D$4:$L$103,9))</f>
        <v>0</v>
      </c>
      <c r="R8" s="25">
        <f>IF(ISNA(MATCH($D8,'随時②-2'!$D$4:$D$18,0)),0,1)</f>
        <v>0</v>
      </c>
      <c r="S8" s="63">
        <f t="shared" si="1"/>
      </c>
      <c r="T8" s="63">
        <f t="shared" si="3"/>
      </c>
      <c r="U8" s="5">
        <f t="shared" si="4"/>
        <v>7</v>
      </c>
      <c r="V8" s="5" t="s">
        <v>154</v>
      </c>
      <c r="W8" s="5">
        <v>3</v>
      </c>
    </row>
    <row r="9" spans="1:23" ht="13.5" customHeight="1">
      <c r="A9" s="311">
        <f>'1-2'!A9</f>
        <v>5</v>
      </c>
      <c r="B9" s="312" t="str">
        <f>'1-2'!B9</f>
        <v>４－①</v>
      </c>
      <c r="C9" s="479" t="str">
        <f>'1-2'!C9</f>
        <v>第１１回西成教育フェスタ開催</v>
      </c>
      <c r="D9" s="253">
        <v>6</v>
      </c>
      <c r="E9" s="313" t="str">
        <f>IF($R9=1,"",VLOOKUP($D9,'1-2'!$D$4:$L$103,2))</f>
        <v>消耗需用費</v>
      </c>
      <c r="F9" s="314" t="str">
        <f>IF($R9=1,"取消し",VLOOKUP($D9,'1-2'!$D$4:$L$103,3))</f>
        <v>印刷代</v>
      </c>
      <c r="G9" s="223">
        <f>IF($R9=1,,VLOOKUP($D9,'1-2'!$D$4:$L$103,4))</f>
        <v>135000</v>
      </c>
      <c r="H9" s="315">
        <f>IF($R9=1,,VLOOKUP($D9,'1-2'!$D$4:$L$103,5))</f>
        <v>1</v>
      </c>
      <c r="I9" s="315">
        <f>IF($R9=1,,VLOOKUP($D9,'1-2'!$D$4:$L$103,6))</f>
        <v>1</v>
      </c>
      <c r="J9" s="316">
        <f>IF($R9=1,,VLOOKUP($D9,'1-2'!$D$4:$L$103,7))</f>
        <v>135000</v>
      </c>
      <c r="K9" s="317" t="str">
        <f t="shared" si="5"/>
        <v>印刷代</v>
      </c>
      <c r="L9" s="318"/>
      <c r="M9" s="319">
        <f t="shared" si="6"/>
        <v>1</v>
      </c>
      <c r="N9" s="319">
        <f t="shared" si="6"/>
        <v>1</v>
      </c>
      <c r="O9" s="308">
        <f t="shared" si="2"/>
        <v>0</v>
      </c>
      <c r="P9" s="309">
        <f>IF($R9=1,"",VLOOKUP($D9,'1-2'!$D$4:$L$103,8))</f>
        <v>0</v>
      </c>
      <c r="Q9" s="310" t="s">
        <v>311</v>
      </c>
      <c r="R9" s="25">
        <f>IF(ISNA(MATCH($D9,'随時②-2'!$D$4:$D$18,0)),0,1)</f>
        <v>0</v>
      </c>
      <c r="S9" s="63">
        <f t="shared" si="1"/>
      </c>
      <c r="T9" s="63">
        <f t="shared" si="3"/>
      </c>
      <c r="U9" s="5">
        <f t="shared" si="4"/>
        <v>7</v>
      </c>
      <c r="V9" s="5" t="s">
        <v>155</v>
      </c>
      <c r="W9" s="5">
        <v>8</v>
      </c>
    </row>
    <row r="10" spans="1:23" ht="13.5" customHeight="1">
      <c r="A10" s="311">
        <f>'1-2'!A10</f>
        <v>0</v>
      </c>
      <c r="B10" s="312">
        <f>'1-2'!B10</f>
        <v>0</v>
      </c>
      <c r="C10" s="479">
        <f>'1-2'!C10</f>
        <v>0</v>
      </c>
      <c r="D10" s="253">
        <v>7</v>
      </c>
      <c r="E10" s="313">
        <f>IF($R10=1,"",VLOOKUP($D10,'1-2'!$D$4:$L$103,2))</f>
        <v>0</v>
      </c>
      <c r="F10" s="314">
        <f>IF($R10=1,"取消し",VLOOKUP($D10,'1-2'!$D$4:$L$103,3))</f>
        <v>0</v>
      </c>
      <c r="G10" s="223">
        <f>IF($R10=1,,VLOOKUP($D10,'1-2'!$D$4:$L$103,4))</f>
        <v>0</v>
      </c>
      <c r="H10" s="315">
        <f>IF($R10=1,,VLOOKUP($D10,'1-2'!$D$4:$L$103,5))</f>
        <v>0</v>
      </c>
      <c r="I10" s="315">
        <f>IF($R10=1,,VLOOKUP($D10,'1-2'!$D$4:$L$103,6))</f>
        <v>0</v>
      </c>
      <c r="J10" s="316">
        <f>IF($R10=1,,VLOOKUP($D10,'1-2'!$D$4:$L$103,7))</f>
        <v>0</v>
      </c>
      <c r="K10" s="317">
        <f t="shared" si="5"/>
        <v>0</v>
      </c>
      <c r="L10" s="318">
        <f t="shared" si="6"/>
        <v>0</v>
      </c>
      <c r="M10" s="319">
        <f t="shared" si="6"/>
        <v>0</v>
      </c>
      <c r="N10" s="319">
        <f t="shared" si="6"/>
        <v>0</v>
      </c>
      <c r="O10" s="308">
        <f t="shared" si="2"/>
        <v>0</v>
      </c>
      <c r="P10" s="309">
        <f>IF($R10=1,"",VLOOKUP($D10,'1-2'!$D$4:$L$103,8))</f>
        <v>0</v>
      </c>
      <c r="Q10" s="310">
        <f>IF($R10=1,"",VLOOKUP($D10,'1-2'!$D$4:$L$103,9))</f>
        <v>0</v>
      </c>
      <c r="R10" s="25">
        <f>IF(ISNA(MATCH($D10,'随時②-2'!$D$4:$D$18,0)),0,1)</f>
        <v>0</v>
      </c>
      <c r="S10" s="63">
        <f t="shared" si="1"/>
      </c>
      <c r="T10" s="63">
        <f t="shared" si="3"/>
      </c>
      <c r="U10" s="5">
        <f t="shared" si="4"/>
      </c>
      <c r="V10" s="5" t="s">
        <v>159</v>
      </c>
      <c r="W10" s="5">
        <v>9</v>
      </c>
    </row>
    <row r="11" spans="1:23" ht="13.5" customHeight="1">
      <c r="A11" s="311">
        <f>'1-2'!A11</f>
        <v>0</v>
      </c>
      <c r="B11" s="312">
        <f>'1-2'!B11</f>
        <v>0</v>
      </c>
      <c r="C11" s="479">
        <f>'1-2'!C11</f>
        <v>0</v>
      </c>
      <c r="D11" s="262">
        <v>8</v>
      </c>
      <c r="E11" s="313">
        <f>IF($R11=1,"",VLOOKUP($D11,'1-2'!$D$4:$L$103,2))</f>
        <v>0</v>
      </c>
      <c r="F11" s="314">
        <f>IF($R11=1,"取消し",VLOOKUP($D11,'1-2'!$D$4:$L$103,3))</f>
        <v>0</v>
      </c>
      <c r="G11" s="223">
        <f>IF($R11=1,,VLOOKUP($D11,'1-2'!$D$4:$L$103,4))</f>
        <v>0</v>
      </c>
      <c r="H11" s="315">
        <f>IF($R11=1,,VLOOKUP($D11,'1-2'!$D$4:$L$103,5))</f>
        <v>0</v>
      </c>
      <c r="I11" s="315">
        <f>IF($R11=1,,VLOOKUP($D11,'1-2'!$D$4:$L$103,6))</f>
        <v>0</v>
      </c>
      <c r="J11" s="316">
        <f>IF($R11=1,,VLOOKUP($D11,'1-2'!$D$4:$L$103,7))</f>
        <v>0</v>
      </c>
      <c r="K11" s="317">
        <f t="shared" si="5"/>
        <v>0</v>
      </c>
      <c r="L11" s="318">
        <f aca="true" t="shared" si="7" ref="L11:L74">G11</f>
        <v>0</v>
      </c>
      <c r="M11" s="319">
        <f aca="true" t="shared" si="8" ref="M11:M74">H11</f>
        <v>0</v>
      </c>
      <c r="N11" s="319">
        <f aca="true" t="shared" si="9" ref="N11:N74">I11</f>
        <v>0</v>
      </c>
      <c r="O11" s="308">
        <f t="shared" si="2"/>
        <v>0</v>
      </c>
      <c r="P11" s="309">
        <f>IF($R11=1,"",VLOOKUP($D11,'1-2'!$D$4:$L$103,8))</f>
        <v>0</v>
      </c>
      <c r="Q11" s="310">
        <f>IF($R11=1,"",VLOOKUP($D11,'1-2'!$D$4:$L$103,9))</f>
        <v>0</v>
      </c>
      <c r="R11" s="25">
        <f>IF(ISNA(MATCH($D11,'随時②-2'!$D$4:$D$18,0)),0,1)</f>
        <v>0</v>
      </c>
      <c r="S11" s="63">
        <f t="shared" si="1"/>
      </c>
      <c r="T11" s="63">
        <f t="shared" si="3"/>
      </c>
      <c r="U11" s="5">
        <f t="shared" si="4"/>
      </c>
      <c r="V11" s="5" t="s">
        <v>156</v>
      </c>
      <c r="W11" s="5">
        <v>1</v>
      </c>
    </row>
    <row r="12" spans="1:23" ht="13.5" customHeight="1">
      <c r="A12" s="311">
        <f>'1-2'!A12</f>
        <v>0</v>
      </c>
      <c r="B12" s="312">
        <f>'1-2'!B12</f>
        <v>0</v>
      </c>
      <c r="C12" s="479">
        <f>'1-2'!C12</f>
        <v>0</v>
      </c>
      <c r="D12" s="262">
        <v>9</v>
      </c>
      <c r="E12" s="313">
        <f>IF($R12=1,"",VLOOKUP($D12,'1-2'!$D$4:$L$103,2))</f>
        <v>0</v>
      </c>
      <c r="F12" s="314">
        <f>IF($R12=1,"取消し",VLOOKUP($D12,'1-2'!$D$4:$L$103,3))</f>
        <v>0</v>
      </c>
      <c r="G12" s="223">
        <f>IF($R12=1,,VLOOKUP($D12,'1-2'!$D$4:$L$103,4))</f>
        <v>0</v>
      </c>
      <c r="H12" s="315">
        <f>IF($R12=1,,VLOOKUP($D12,'1-2'!$D$4:$L$103,5))</f>
        <v>0</v>
      </c>
      <c r="I12" s="315">
        <f>IF($R12=1,,VLOOKUP($D12,'1-2'!$D$4:$L$103,6))</f>
        <v>0</v>
      </c>
      <c r="J12" s="316">
        <f>IF($R12=1,,VLOOKUP($D12,'1-2'!$D$4:$L$103,7))</f>
        <v>0</v>
      </c>
      <c r="K12" s="317">
        <f t="shared" si="5"/>
        <v>0</v>
      </c>
      <c r="L12" s="318">
        <f t="shared" si="7"/>
        <v>0</v>
      </c>
      <c r="M12" s="319">
        <f t="shared" si="8"/>
        <v>0</v>
      </c>
      <c r="N12" s="319">
        <f t="shared" si="9"/>
        <v>0</v>
      </c>
      <c r="O12" s="308">
        <f t="shared" si="2"/>
        <v>0</v>
      </c>
      <c r="P12" s="309">
        <f>IF($R12=1,"",VLOOKUP($D12,'1-2'!$D$4:$L$103,8))</f>
        <v>0</v>
      </c>
      <c r="Q12" s="310">
        <f>IF($R12=1,"",VLOOKUP($D12,'1-2'!$D$4:$L$103,9))</f>
        <v>0</v>
      </c>
      <c r="R12" s="25">
        <f>IF(ISNA(MATCH($D12,'随時②-2'!$D$4:$D$18,0)),0,1)</f>
        <v>0</v>
      </c>
      <c r="S12" s="63">
        <f t="shared" si="1"/>
      </c>
      <c r="T12" s="63">
        <f t="shared" si="3"/>
      </c>
      <c r="U12" s="5">
        <f t="shared" si="4"/>
      </c>
      <c r="V12" s="5" t="s">
        <v>157</v>
      </c>
      <c r="W12" s="5">
        <v>5</v>
      </c>
    </row>
    <row r="13" spans="1:23" ht="13.5" customHeight="1">
      <c r="A13" s="311">
        <f>'1-2'!A13</f>
        <v>0</v>
      </c>
      <c r="B13" s="312">
        <f>'1-2'!B13</f>
        <v>0</v>
      </c>
      <c r="C13" s="479">
        <f>'1-2'!C13</f>
        <v>0</v>
      </c>
      <c r="D13" s="272">
        <v>10</v>
      </c>
      <c r="E13" s="313">
        <f>IF($R13=1,"",VLOOKUP($D13,'1-2'!$D$4:$L$103,2))</f>
        <v>0</v>
      </c>
      <c r="F13" s="314">
        <f>IF($R13=1,"取消し",VLOOKUP($D13,'1-2'!$D$4:$L$103,3))</f>
        <v>0</v>
      </c>
      <c r="G13" s="223">
        <f>IF($R13=1,,VLOOKUP($D13,'1-2'!$D$4:$L$103,4))</f>
        <v>0</v>
      </c>
      <c r="H13" s="315">
        <f>IF($R13=1,,VLOOKUP($D13,'1-2'!$D$4:$L$103,5))</f>
        <v>0</v>
      </c>
      <c r="I13" s="315">
        <f>IF($R13=1,,VLOOKUP($D13,'1-2'!$D$4:$L$103,6))</f>
        <v>0</v>
      </c>
      <c r="J13" s="316">
        <f>IF($R13=1,,VLOOKUP($D13,'1-2'!$D$4:$L$103,7))</f>
        <v>0</v>
      </c>
      <c r="K13" s="317">
        <f t="shared" si="5"/>
        <v>0</v>
      </c>
      <c r="L13" s="318">
        <f t="shared" si="7"/>
        <v>0</v>
      </c>
      <c r="M13" s="319">
        <f t="shared" si="8"/>
        <v>0</v>
      </c>
      <c r="N13" s="319">
        <f t="shared" si="9"/>
        <v>0</v>
      </c>
      <c r="O13" s="308">
        <f t="shared" si="2"/>
        <v>0</v>
      </c>
      <c r="P13" s="309">
        <f>IF($R13=1,"",VLOOKUP($D13,'1-2'!$D$4:$L$103,8))</f>
        <v>0</v>
      </c>
      <c r="Q13" s="310">
        <f>IF($R13=1,"",VLOOKUP($D13,'1-2'!$D$4:$L$103,9))</f>
        <v>0</v>
      </c>
      <c r="R13" s="25">
        <f>IF(ISNA(MATCH($D13,'随時②-2'!$D$4:$D$18,0)),0,1)</f>
        <v>0</v>
      </c>
      <c r="S13" s="63">
        <f t="shared" si="1"/>
      </c>
      <c r="T13" s="63">
        <f t="shared" si="3"/>
      </c>
      <c r="U13" s="5">
        <f t="shared" si="4"/>
      </c>
      <c r="V13" s="5" t="s">
        <v>158</v>
      </c>
      <c r="W13" s="5">
        <v>2</v>
      </c>
    </row>
    <row r="14" spans="1:21" ht="13.5" customHeight="1">
      <c r="A14" s="311">
        <f>'1-2'!A14</f>
        <v>0</v>
      </c>
      <c r="B14" s="312">
        <f>'1-2'!B14</f>
        <v>0</v>
      </c>
      <c r="C14" s="479">
        <f>'1-2'!C14</f>
        <v>0</v>
      </c>
      <c r="D14" s="253">
        <v>11</v>
      </c>
      <c r="E14" s="313">
        <f>IF($R14=1,"",VLOOKUP($D14,'1-2'!$D$4:$L$103,2))</f>
        <v>0</v>
      </c>
      <c r="F14" s="314">
        <f>IF($R14=1,"取消し",VLOOKUP($D14,'1-2'!$D$4:$L$103,3))</f>
        <v>0</v>
      </c>
      <c r="G14" s="223">
        <f>IF($R14=1,,VLOOKUP($D14,'1-2'!$D$4:$L$103,4))</f>
        <v>0</v>
      </c>
      <c r="H14" s="315">
        <f>IF($R14=1,,VLOOKUP($D14,'1-2'!$D$4:$L$103,5))</f>
        <v>0</v>
      </c>
      <c r="I14" s="315">
        <f>IF($R14=1,,VLOOKUP($D14,'1-2'!$D$4:$L$103,6))</f>
        <v>0</v>
      </c>
      <c r="J14" s="316">
        <f>IF($R14=1,,VLOOKUP($D14,'1-2'!$D$4:$L$103,7))</f>
        <v>0</v>
      </c>
      <c r="K14" s="317">
        <f t="shared" si="5"/>
        <v>0</v>
      </c>
      <c r="L14" s="318">
        <f t="shared" si="7"/>
        <v>0</v>
      </c>
      <c r="M14" s="319">
        <f t="shared" si="8"/>
        <v>0</v>
      </c>
      <c r="N14" s="319">
        <f t="shared" si="9"/>
        <v>0</v>
      </c>
      <c r="O14" s="308">
        <f t="shared" si="2"/>
        <v>0</v>
      </c>
      <c r="P14" s="309">
        <f>IF($R14=1,"",VLOOKUP($D14,'1-2'!$D$4:$L$103,8))</f>
        <v>0</v>
      </c>
      <c r="Q14" s="310">
        <f>IF($R14=1,"",VLOOKUP($D14,'1-2'!$D$4:$L$103,9))</f>
        <v>0</v>
      </c>
      <c r="R14" s="25">
        <f>IF(ISNA(MATCH($D14,'随時②-2'!$D$4:$D$18,0)),0,1)</f>
        <v>0</v>
      </c>
      <c r="S14" s="63">
        <f t="shared" si="1"/>
      </c>
      <c r="T14" s="63">
        <f t="shared" si="3"/>
      </c>
      <c r="U14" s="5">
        <f t="shared" si="4"/>
      </c>
    </row>
    <row r="15" spans="1:21" ht="13.5" customHeight="1">
      <c r="A15" s="311">
        <f>'1-2'!A15</f>
        <v>0</v>
      </c>
      <c r="B15" s="312">
        <f>'1-2'!B15</f>
        <v>0</v>
      </c>
      <c r="C15" s="479">
        <f>'1-2'!C15</f>
        <v>0</v>
      </c>
      <c r="D15" s="253">
        <v>12</v>
      </c>
      <c r="E15" s="313">
        <f>IF($R15=1,"",VLOOKUP($D15,'1-2'!$D$4:$L$103,2))</f>
        <v>0</v>
      </c>
      <c r="F15" s="314">
        <f>IF($R15=1,"取消し",VLOOKUP($D15,'1-2'!$D$4:$L$103,3))</f>
        <v>0</v>
      </c>
      <c r="G15" s="223">
        <f>IF($R15=1,,VLOOKUP($D15,'1-2'!$D$4:$L$103,4))</f>
        <v>0</v>
      </c>
      <c r="H15" s="315">
        <f>IF($R15=1,,VLOOKUP($D15,'1-2'!$D$4:$L$103,5))</f>
        <v>0</v>
      </c>
      <c r="I15" s="315">
        <f>IF($R15=1,,VLOOKUP($D15,'1-2'!$D$4:$L$103,6))</f>
        <v>0</v>
      </c>
      <c r="J15" s="316">
        <f>IF($R15=1,,VLOOKUP($D15,'1-2'!$D$4:$L$103,7))</f>
        <v>0</v>
      </c>
      <c r="K15" s="317">
        <f t="shared" si="5"/>
        <v>0</v>
      </c>
      <c r="L15" s="318">
        <f t="shared" si="7"/>
        <v>0</v>
      </c>
      <c r="M15" s="319">
        <f t="shared" si="8"/>
        <v>0</v>
      </c>
      <c r="N15" s="319">
        <f t="shared" si="9"/>
        <v>0</v>
      </c>
      <c r="O15" s="308">
        <f t="shared" si="2"/>
        <v>0</v>
      </c>
      <c r="P15" s="309">
        <f>IF($R15=1,"",VLOOKUP($D15,'1-2'!$D$4:$L$103,8))</f>
        <v>0</v>
      </c>
      <c r="Q15" s="310">
        <f>IF($R15=1,"",VLOOKUP($D15,'1-2'!$D$4:$L$103,9))</f>
        <v>0</v>
      </c>
      <c r="R15" s="25">
        <f>IF(ISNA(MATCH($D15,'随時②-2'!$D$4:$D$18,0)),0,1)</f>
        <v>0</v>
      </c>
      <c r="S15" s="63">
        <f t="shared" si="1"/>
      </c>
      <c r="T15" s="63">
        <f t="shared" si="3"/>
      </c>
      <c r="U15" s="5">
        <f t="shared" si="4"/>
      </c>
    </row>
    <row r="16" spans="1:21" ht="13.5" customHeight="1">
      <c r="A16" s="311">
        <f>'1-2'!A16</f>
        <v>0</v>
      </c>
      <c r="B16" s="312">
        <f>'1-2'!B16</f>
        <v>0</v>
      </c>
      <c r="C16" s="479">
        <f>'1-2'!C16</f>
        <v>0</v>
      </c>
      <c r="D16" s="253">
        <v>13</v>
      </c>
      <c r="E16" s="313">
        <f>IF($R16=1,"",VLOOKUP($D16,'1-2'!$D$4:$L$103,2))</f>
        <v>0</v>
      </c>
      <c r="F16" s="314">
        <f>IF($R16=1,"取消し",VLOOKUP($D16,'1-2'!$D$4:$L$103,3))</f>
        <v>0</v>
      </c>
      <c r="G16" s="223">
        <f>IF($R16=1,,VLOOKUP($D16,'1-2'!$D$4:$L$103,4))</f>
        <v>0</v>
      </c>
      <c r="H16" s="315">
        <f>IF($R16=1,,VLOOKUP($D16,'1-2'!$D$4:$L$103,5))</f>
        <v>0</v>
      </c>
      <c r="I16" s="315">
        <f>IF($R16=1,,VLOOKUP($D16,'1-2'!$D$4:$L$103,6))</f>
        <v>0</v>
      </c>
      <c r="J16" s="316">
        <f>IF($R16=1,,VLOOKUP($D16,'1-2'!$D$4:$L$103,7))</f>
        <v>0</v>
      </c>
      <c r="K16" s="317">
        <f t="shared" si="5"/>
        <v>0</v>
      </c>
      <c r="L16" s="318">
        <f t="shared" si="7"/>
        <v>0</v>
      </c>
      <c r="M16" s="319">
        <f t="shared" si="8"/>
        <v>0</v>
      </c>
      <c r="N16" s="319">
        <f t="shared" si="9"/>
        <v>0</v>
      </c>
      <c r="O16" s="308">
        <f t="shared" si="2"/>
        <v>0</v>
      </c>
      <c r="P16" s="309">
        <f>IF($R16=1,"",VLOOKUP($D16,'1-2'!$D$4:$L$103,8))</f>
        <v>0</v>
      </c>
      <c r="Q16" s="310">
        <f>IF($R16=1,"",VLOOKUP($D16,'1-2'!$D$4:$L$103,9))</f>
        <v>0</v>
      </c>
      <c r="R16" s="25">
        <f>IF(ISNA(MATCH($D16,'随時②-2'!$D$4:$D$18,0)),0,1)</f>
        <v>0</v>
      </c>
      <c r="S16" s="63">
        <f t="shared" si="1"/>
      </c>
      <c r="T16" s="63">
        <f t="shared" si="3"/>
      </c>
      <c r="U16" s="5">
        <f t="shared" si="4"/>
      </c>
    </row>
    <row r="17" spans="1:21" ht="13.5" customHeight="1">
      <c r="A17" s="311">
        <f>'1-2'!A17</f>
        <v>0</v>
      </c>
      <c r="B17" s="312">
        <f>'1-2'!B17</f>
        <v>0</v>
      </c>
      <c r="C17" s="479">
        <f>'1-2'!C17</f>
        <v>0</v>
      </c>
      <c r="D17" s="253">
        <v>14</v>
      </c>
      <c r="E17" s="313">
        <f>IF($R17=1,"",VLOOKUP($D17,'1-2'!$D$4:$L$103,2))</f>
        <v>0</v>
      </c>
      <c r="F17" s="314">
        <f>IF($R17=1,"取消し",VLOOKUP($D17,'1-2'!$D$4:$L$103,3))</f>
        <v>0</v>
      </c>
      <c r="G17" s="223">
        <f>IF($R17=1,,VLOOKUP($D17,'1-2'!$D$4:$L$103,4))</f>
        <v>0</v>
      </c>
      <c r="H17" s="315">
        <f>IF($R17=1,,VLOOKUP($D17,'1-2'!$D$4:$L$103,5))</f>
        <v>0</v>
      </c>
      <c r="I17" s="315">
        <f>IF($R17=1,,VLOOKUP($D17,'1-2'!$D$4:$L$103,6))</f>
        <v>0</v>
      </c>
      <c r="J17" s="316">
        <f>IF($R17=1,,VLOOKUP($D17,'1-2'!$D$4:$L$103,7))</f>
        <v>0</v>
      </c>
      <c r="K17" s="317">
        <f t="shared" si="5"/>
        <v>0</v>
      </c>
      <c r="L17" s="318">
        <f t="shared" si="7"/>
        <v>0</v>
      </c>
      <c r="M17" s="319">
        <f t="shared" si="8"/>
        <v>0</v>
      </c>
      <c r="N17" s="319">
        <f t="shared" si="9"/>
        <v>0</v>
      </c>
      <c r="O17" s="308">
        <f t="shared" si="2"/>
        <v>0</v>
      </c>
      <c r="P17" s="309">
        <f>IF($R17=1,"",VLOOKUP($D17,'1-2'!$D$4:$L$103,8))</f>
        <v>0</v>
      </c>
      <c r="Q17" s="310">
        <f>IF($R17=1,"",VLOOKUP($D17,'1-2'!$D$4:$L$103,9))</f>
        <v>0</v>
      </c>
      <c r="R17" s="25">
        <f>IF(ISNA(MATCH($D17,'随時②-2'!$D$4:$D$18,0)),0,1)</f>
        <v>0</v>
      </c>
      <c r="S17" s="63">
        <f t="shared" si="1"/>
      </c>
      <c r="T17" s="63">
        <f t="shared" si="3"/>
      </c>
      <c r="U17" s="5">
        <f t="shared" si="4"/>
      </c>
    </row>
    <row r="18" spans="1:21" ht="13.5" customHeight="1">
      <c r="A18" s="311">
        <f>'1-2'!A18</f>
        <v>0</v>
      </c>
      <c r="B18" s="312">
        <f>'1-2'!B18</f>
        <v>0</v>
      </c>
      <c r="C18" s="479">
        <f>'1-2'!C18</f>
        <v>0</v>
      </c>
      <c r="D18" s="253">
        <v>15</v>
      </c>
      <c r="E18" s="313">
        <f>IF($R18=1,"",VLOOKUP($D18,'1-2'!$D$4:$L$103,2))</f>
        <v>0</v>
      </c>
      <c r="F18" s="314">
        <f>IF($R18=1,"取消し",VLOOKUP($D18,'1-2'!$D$4:$L$103,3))</f>
        <v>0</v>
      </c>
      <c r="G18" s="223">
        <f>IF($R18=1,,VLOOKUP($D18,'1-2'!$D$4:$L$103,4))</f>
        <v>0</v>
      </c>
      <c r="H18" s="315">
        <f>IF($R18=1,,VLOOKUP($D18,'1-2'!$D$4:$L$103,5))</f>
        <v>0</v>
      </c>
      <c r="I18" s="315">
        <f>IF($R18=1,,VLOOKUP($D18,'1-2'!$D$4:$L$103,6))</f>
        <v>0</v>
      </c>
      <c r="J18" s="316">
        <f>IF($R18=1,,VLOOKUP($D18,'1-2'!$D$4:$L$103,7))</f>
        <v>0</v>
      </c>
      <c r="K18" s="317">
        <f t="shared" si="5"/>
        <v>0</v>
      </c>
      <c r="L18" s="318">
        <f t="shared" si="7"/>
        <v>0</v>
      </c>
      <c r="M18" s="319">
        <f t="shared" si="8"/>
        <v>0</v>
      </c>
      <c r="N18" s="319">
        <f t="shared" si="9"/>
        <v>0</v>
      </c>
      <c r="O18" s="308">
        <f t="shared" si="2"/>
        <v>0</v>
      </c>
      <c r="P18" s="309">
        <f>IF($R18=1,"",VLOOKUP($D18,'1-2'!$D$4:$L$103,8))</f>
        <v>0</v>
      </c>
      <c r="Q18" s="310">
        <f>IF($R18=1,"",VLOOKUP($D18,'1-2'!$D$4:$L$103,9))</f>
        <v>0</v>
      </c>
      <c r="R18" s="25">
        <f>IF(ISNA(MATCH($D18,'随時②-2'!$D$4:$D$18,0)),0,1)</f>
        <v>0</v>
      </c>
      <c r="S18" s="63">
        <f t="shared" si="1"/>
      </c>
      <c r="T18" s="63">
        <f t="shared" si="3"/>
      </c>
      <c r="U18" s="5">
        <f t="shared" si="4"/>
      </c>
    </row>
    <row r="19" spans="1:21" ht="13.5" customHeight="1">
      <c r="A19" s="311">
        <f>'1-2'!A19</f>
        <v>0</v>
      </c>
      <c r="B19" s="312">
        <f>'1-2'!B19</f>
        <v>0</v>
      </c>
      <c r="C19" s="479">
        <f>'1-2'!C19</f>
        <v>0</v>
      </c>
      <c r="D19" s="253">
        <v>16</v>
      </c>
      <c r="E19" s="313">
        <f>IF($R19=1,"",VLOOKUP($D19,'1-2'!$D$4:$L$103,2))</f>
        <v>0</v>
      </c>
      <c r="F19" s="314">
        <f>IF($R19=1,"取消し",VLOOKUP($D19,'1-2'!$D$4:$L$103,3))</f>
        <v>0</v>
      </c>
      <c r="G19" s="223">
        <f>IF($R19=1,,VLOOKUP($D19,'1-2'!$D$4:$L$103,4))</f>
        <v>0</v>
      </c>
      <c r="H19" s="315">
        <f>IF($R19=1,,VLOOKUP($D19,'1-2'!$D$4:$L$103,5))</f>
        <v>0</v>
      </c>
      <c r="I19" s="315">
        <f>IF($R19=1,,VLOOKUP($D19,'1-2'!$D$4:$L$103,6))</f>
        <v>0</v>
      </c>
      <c r="J19" s="316">
        <f>IF($R19=1,,VLOOKUP($D19,'1-2'!$D$4:$L$103,7))</f>
        <v>0</v>
      </c>
      <c r="K19" s="317">
        <f t="shared" si="5"/>
        <v>0</v>
      </c>
      <c r="L19" s="318">
        <f t="shared" si="7"/>
        <v>0</v>
      </c>
      <c r="M19" s="319">
        <f t="shared" si="8"/>
        <v>0</v>
      </c>
      <c r="N19" s="319">
        <f t="shared" si="9"/>
        <v>0</v>
      </c>
      <c r="O19" s="308">
        <f t="shared" si="2"/>
        <v>0</v>
      </c>
      <c r="P19" s="309">
        <f>IF($R19=1,"",VLOOKUP($D19,'1-2'!$D$4:$L$103,8))</f>
        <v>0</v>
      </c>
      <c r="Q19" s="310">
        <f>IF($R19=1,"",VLOOKUP($D19,'1-2'!$D$4:$L$103,9))</f>
        <v>0</v>
      </c>
      <c r="R19" s="25">
        <f>IF(ISNA(MATCH($D19,'随時②-2'!$D$4:$D$18,0)),0,1)</f>
        <v>0</v>
      </c>
      <c r="S19" s="63">
        <f t="shared" si="1"/>
      </c>
      <c r="T19" s="63">
        <f t="shared" si="3"/>
      </c>
      <c r="U19" s="5">
        <f t="shared" si="4"/>
      </c>
    </row>
    <row r="20" spans="1:21" ht="13.5" customHeight="1">
      <c r="A20" s="311">
        <f>'1-2'!A20</f>
        <v>0</v>
      </c>
      <c r="B20" s="312">
        <f>'1-2'!B20</f>
        <v>0</v>
      </c>
      <c r="C20" s="479">
        <f>'1-2'!C20</f>
        <v>0</v>
      </c>
      <c r="D20" s="253">
        <v>17</v>
      </c>
      <c r="E20" s="313">
        <f>IF($R20=1,"",VLOOKUP($D20,'1-2'!$D$4:$L$103,2))</f>
        <v>0</v>
      </c>
      <c r="F20" s="314">
        <f>IF($R20=1,"取消し",VLOOKUP($D20,'1-2'!$D$4:$L$103,3))</f>
        <v>0</v>
      </c>
      <c r="G20" s="223">
        <f>IF($R20=1,,VLOOKUP($D20,'1-2'!$D$4:$L$103,4))</f>
        <v>0</v>
      </c>
      <c r="H20" s="315">
        <f>IF($R20=1,,VLOOKUP($D20,'1-2'!$D$4:$L$103,5))</f>
        <v>0</v>
      </c>
      <c r="I20" s="315">
        <f>IF($R20=1,,VLOOKUP($D20,'1-2'!$D$4:$L$103,6))</f>
        <v>0</v>
      </c>
      <c r="J20" s="316">
        <f>IF($R20=1,,VLOOKUP($D20,'1-2'!$D$4:$L$103,7))</f>
        <v>0</v>
      </c>
      <c r="K20" s="317">
        <f t="shared" si="5"/>
        <v>0</v>
      </c>
      <c r="L20" s="318">
        <f t="shared" si="7"/>
        <v>0</v>
      </c>
      <c r="M20" s="319">
        <f t="shared" si="8"/>
        <v>0</v>
      </c>
      <c r="N20" s="319">
        <f t="shared" si="9"/>
        <v>0</v>
      </c>
      <c r="O20" s="308">
        <f t="shared" si="2"/>
        <v>0</v>
      </c>
      <c r="P20" s="309">
        <f>IF($R20=1,"",VLOOKUP($D20,'1-2'!$D$4:$L$103,8))</f>
        <v>0</v>
      </c>
      <c r="Q20" s="310">
        <f>IF($R20=1,"",VLOOKUP($D20,'1-2'!$D$4:$L$103,9))</f>
        <v>0</v>
      </c>
      <c r="R20" s="25">
        <f>IF(ISNA(MATCH($D20,'随時②-2'!$D$4:$D$18,0)),0,1)</f>
        <v>0</v>
      </c>
      <c r="S20" s="63">
        <f t="shared" si="1"/>
      </c>
      <c r="T20" s="63">
        <f t="shared" si="3"/>
      </c>
      <c r="U20" s="5">
        <f t="shared" si="4"/>
      </c>
    </row>
    <row r="21" spans="1:21" ht="13.5" customHeight="1">
      <c r="A21" s="311">
        <f>'1-2'!A21</f>
        <v>0</v>
      </c>
      <c r="B21" s="312">
        <f>'1-2'!B21</f>
        <v>0</v>
      </c>
      <c r="C21" s="479">
        <f>'1-2'!C21</f>
        <v>0</v>
      </c>
      <c r="D21" s="253">
        <v>18</v>
      </c>
      <c r="E21" s="313">
        <f>IF($R21=1,"",VLOOKUP($D21,'1-2'!$D$4:$L$103,2))</f>
        <v>0</v>
      </c>
      <c r="F21" s="314">
        <f>IF($R21=1,"取消し",VLOOKUP($D21,'1-2'!$D$4:$L$103,3))</f>
        <v>0</v>
      </c>
      <c r="G21" s="223">
        <f>IF($R21=1,,VLOOKUP($D21,'1-2'!$D$4:$L$103,4))</f>
        <v>0</v>
      </c>
      <c r="H21" s="315">
        <f>IF($R21=1,,VLOOKUP($D21,'1-2'!$D$4:$L$103,5))</f>
        <v>0</v>
      </c>
      <c r="I21" s="315">
        <f>IF($R21=1,,VLOOKUP($D21,'1-2'!$D$4:$L$103,6))</f>
        <v>0</v>
      </c>
      <c r="J21" s="316">
        <f>IF($R21=1,,VLOOKUP($D21,'1-2'!$D$4:$L$103,7))</f>
        <v>0</v>
      </c>
      <c r="K21" s="317">
        <f t="shared" si="5"/>
        <v>0</v>
      </c>
      <c r="L21" s="318">
        <f t="shared" si="7"/>
        <v>0</v>
      </c>
      <c r="M21" s="319">
        <f t="shared" si="8"/>
        <v>0</v>
      </c>
      <c r="N21" s="319">
        <f t="shared" si="9"/>
        <v>0</v>
      </c>
      <c r="O21" s="308">
        <f t="shared" si="2"/>
        <v>0</v>
      </c>
      <c r="P21" s="309">
        <f>IF($R21=1,"",VLOOKUP($D21,'1-2'!$D$4:$L$103,8))</f>
        <v>0</v>
      </c>
      <c r="Q21" s="310">
        <f>IF($R21=1,"",VLOOKUP($D21,'1-2'!$D$4:$L$103,9))</f>
        <v>0</v>
      </c>
      <c r="R21" s="25">
        <f>IF(ISNA(MATCH($D21,'随時②-2'!$D$4:$D$18,0)),0,1)</f>
        <v>0</v>
      </c>
      <c r="S21" s="63">
        <f t="shared" si="1"/>
      </c>
      <c r="T21" s="63">
        <f t="shared" si="3"/>
      </c>
      <c r="U21" s="5">
        <f t="shared" si="4"/>
      </c>
    </row>
    <row r="22" spans="1:21" ht="13.5" customHeight="1">
      <c r="A22" s="311">
        <f>'1-2'!A22</f>
        <v>0</v>
      </c>
      <c r="B22" s="312">
        <f>'1-2'!B22</f>
        <v>0</v>
      </c>
      <c r="C22" s="479">
        <f>'1-2'!C22</f>
        <v>0</v>
      </c>
      <c r="D22" s="253">
        <v>19</v>
      </c>
      <c r="E22" s="313">
        <f>IF($R22=1,"",VLOOKUP($D22,'1-2'!$D$4:$L$103,2))</f>
        <v>0</v>
      </c>
      <c r="F22" s="314">
        <f>IF($R22=1,"取消し",VLOOKUP($D22,'1-2'!$D$4:$L$103,3))</f>
        <v>0</v>
      </c>
      <c r="G22" s="223">
        <f>IF($R22=1,,VLOOKUP($D22,'1-2'!$D$4:$L$103,4))</f>
        <v>0</v>
      </c>
      <c r="H22" s="315">
        <f>IF($R22=1,,VLOOKUP($D22,'1-2'!$D$4:$L$103,5))</f>
        <v>0</v>
      </c>
      <c r="I22" s="315">
        <f>IF($R22=1,,VLOOKUP($D22,'1-2'!$D$4:$L$103,6))</f>
        <v>0</v>
      </c>
      <c r="J22" s="316">
        <f>IF($R22=1,,VLOOKUP($D22,'1-2'!$D$4:$L$103,7))</f>
        <v>0</v>
      </c>
      <c r="K22" s="317">
        <f t="shared" si="5"/>
        <v>0</v>
      </c>
      <c r="L22" s="318">
        <f t="shared" si="7"/>
        <v>0</v>
      </c>
      <c r="M22" s="319">
        <f t="shared" si="8"/>
        <v>0</v>
      </c>
      <c r="N22" s="319">
        <f t="shared" si="9"/>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79">
        <f>'1-2'!C23</f>
        <v>0</v>
      </c>
      <c r="D23" s="253">
        <v>20</v>
      </c>
      <c r="E23" s="313">
        <f>IF($R23=1,"",VLOOKUP($D23,'1-2'!$D$4:$L$103,2))</f>
        <v>0</v>
      </c>
      <c r="F23" s="314">
        <f>IF($R23=1,"取消し",VLOOKUP($D23,'1-2'!$D$4:$L$103,3))</f>
        <v>0</v>
      </c>
      <c r="G23" s="223">
        <f>IF($R23=1,,VLOOKUP($D23,'1-2'!$D$4:$L$103,4))</f>
        <v>0</v>
      </c>
      <c r="H23" s="315">
        <f>IF($R23=1,,VLOOKUP($D23,'1-2'!$D$4:$L$103,5))</f>
        <v>0</v>
      </c>
      <c r="I23" s="315">
        <f>IF($R23=1,,VLOOKUP($D23,'1-2'!$D$4:$L$103,6))</f>
        <v>0</v>
      </c>
      <c r="J23" s="316">
        <f>IF($R23=1,,VLOOKUP($D23,'1-2'!$D$4:$L$103,7))</f>
        <v>0</v>
      </c>
      <c r="K23" s="317">
        <f t="shared" si="5"/>
        <v>0</v>
      </c>
      <c r="L23" s="318">
        <f t="shared" si="7"/>
        <v>0</v>
      </c>
      <c r="M23" s="319">
        <f t="shared" si="8"/>
        <v>0</v>
      </c>
      <c r="N23" s="319">
        <f t="shared" si="9"/>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9">
        <f>'1-2'!C24</f>
        <v>0</v>
      </c>
      <c r="D24" s="253">
        <v>21</v>
      </c>
      <c r="E24" s="313">
        <f>IF($R24=1,"",VLOOKUP($D24,'1-2'!$D$4:$L$103,2))</f>
        <v>0</v>
      </c>
      <c r="F24" s="314">
        <f>IF($R24=1,"取消し",VLOOKUP($D24,'1-2'!$D$4:$L$103,3))</f>
        <v>0</v>
      </c>
      <c r="G24" s="223">
        <f>IF($R24=1,,VLOOKUP($D24,'1-2'!$D$4:$L$103,4))</f>
        <v>0</v>
      </c>
      <c r="H24" s="315">
        <f>IF($R24=1,,VLOOKUP($D24,'1-2'!$D$4:$L$103,5))</f>
        <v>0</v>
      </c>
      <c r="I24" s="315">
        <f>IF($R24=1,,VLOOKUP($D24,'1-2'!$D$4:$L$103,6))</f>
        <v>0</v>
      </c>
      <c r="J24" s="316">
        <f>IF($R24=1,,VLOOKUP($D24,'1-2'!$D$4:$L$103,7))</f>
        <v>0</v>
      </c>
      <c r="K24" s="317">
        <f t="shared" si="5"/>
        <v>0</v>
      </c>
      <c r="L24" s="318">
        <f t="shared" si="7"/>
        <v>0</v>
      </c>
      <c r="M24" s="319">
        <f t="shared" si="8"/>
        <v>0</v>
      </c>
      <c r="N24" s="319">
        <f t="shared" si="9"/>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9">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5"/>
        <v>0</v>
      </c>
      <c r="L25" s="318">
        <f t="shared" si="7"/>
        <v>0</v>
      </c>
      <c r="M25" s="319">
        <f t="shared" si="8"/>
        <v>0</v>
      </c>
      <c r="N25" s="319">
        <f t="shared" si="9"/>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9">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7"/>
        <v>0</v>
      </c>
      <c r="M26" s="319">
        <f t="shared" si="8"/>
        <v>0</v>
      </c>
      <c r="N26" s="319">
        <f t="shared" si="9"/>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9">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7"/>
        <v>0</v>
      </c>
      <c r="M27" s="319">
        <f t="shared" si="8"/>
        <v>0</v>
      </c>
      <c r="N27" s="319">
        <f t="shared" si="9"/>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9">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t="shared" si="7"/>
        <v>0</v>
      </c>
      <c r="M28" s="319">
        <f t="shared" si="8"/>
        <v>0</v>
      </c>
      <c r="N28" s="319">
        <f t="shared" si="9"/>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9">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7"/>
        <v>0</v>
      </c>
      <c r="M29" s="319">
        <f t="shared" si="8"/>
        <v>0</v>
      </c>
      <c r="N29" s="319">
        <f t="shared" si="9"/>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9">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7"/>
        <v>0</v>
      </c>
      <c r="M30" s="319">
        <f t="shared" si="8"/>
        <v>0</v>
      </c>
      <c r="N30" s="319">
        <f t="shared" si="9"/>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9">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7"/>
        <v>0</v>
      </c>
      <c r="M31" s="319">
        <f t="shared" si="8"/>
        <v>0</v>
      </c>
      <c r="N31" s="319">
        <f t="shared" si="9"/>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9">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7"/>
        <v>0</v>
      </c>
      <c r="M32" s="319">
        <f t="shared" si="8"/>
        <v>0</v>
      </c>
      <c r="N32" s="319">
        <f t="shared" si="9"/>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9">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7"/>
        <v>0</v>
      </c>
      <c r="M33" s="319">
        <f t="shared" si="8"/>
        <v>0</v>
      </c>
      <c r="N33" s="319">
        <f t="shared" si="9"/>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9">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7"/>
        <v>0</v>
      </c>
      <c r="M34" s="319">
        <f t="shared" si="8"/>
        <v>0</v>
      </c>
      <c r="N34" s="319">
        <f t="shared" si="9"/>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9">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7"/>
        <v>0</v>
      </c>
      <c r="M35" s="319">
        <f t="shared" si="8"/>
        <v>0</v>
      </c>
      <c r="N35" s="319">
        <f t="shared" si="9"/>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9">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7"/>
        <v>0</v>
      </c>
      <c r="M36" s="319">
        <f t="shared" si="8"/>
        <v>0</v>
      </c>
      <c r="N36" s="319">
        <f t="shared" si="9"/>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9">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7"/>
        <v>0</v>
      </c>
      <c r="M37" s="319">
        <f t="shared" si="8"/>
        <v>0</v>
      </c>
      <c r="N37" s="319">
        <f t="shared" si="9"/>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9">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7"/>
        <v>0</v>
      </c>
      <c r="M38" s="319">
        <f t="shared" si="8"/>
        <v>0</v>
      </c>
      <c r="N38" s="319">
        <f t="shared" si="9"/>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9">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7"/>
        <v>0</v>
      </c>
      <c r="M39" s="319">
        <f t="shared" si="8"/>
        <v>0</v>
      </c>
      <c r="N39" s="319">
        <f t="shared" si="9"/>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9">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7"/>
        <v>0</v>
      </c>
      <c r="M40" s="319">
        <f t="shared" si="8"/>
        <v>0</v>
      </c>
      <c r="N40" s="319">
        <f t="shared" si="9"/>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9">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7"/>
        <v>0</v>
      </c>
      <c r="M41" s="319">
        <f t="shared" si="8"/>
        <v>0</v>
      </c>
      <c r="N41" s="319">
        <f t="shared" si="9"/>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9">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7"/>
        <v>0</v>
      </c>
      <c r="M42" s="319">
        <f t="shared" si="8"/>
        <v>0</v>
      </c>
      <c r="N42" s="319">
        <f t="shared" si="9"/>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9">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7"/>
        <v>0</v>
      </c>
      <c r="M43" s="319">
        <f t="shared" si="8"/>
        <v>0</v>
      </c>
      <c r="N43" s="319">
        <f t="shared" si="9"/>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9">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7"/>
        <v>0</v>
      </c>
      <c r="M44" s="319">
        <f t="shared" si="8"/>
        <v>0</v>
      </c>
      <c r="N44" s="319">
        <f t="shared" si="9"/>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9">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7"/>
        <v>0</v>
      </c>
      <c r="M45" s="319">
        <f t="shared" si="8"/>
        <v>0</v>
      </c>
      <c r="N45" s="319">
        <f t="shared" si="9"/>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9">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7"/>
        <v>0</v>
      </c>
      <c r="M46" s="319">
        <f t="shared" si="8"/>
        <v>0</v>
      </c>
      <c r="N46" s="319">
        <f t="shared" si="9"/>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9">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7"/>
        <v>0</v>
      </c>
      <c r="M47" s="319">
        <f t="shared" si="8"/>
        <v>0</v>
      </c>
      <c r="N47" s="319">
        <f t="shared" si="9"/>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9">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7"/>
        <v>0</v>
      </c>
      <c r="M48" s="319">
        <f t="shared" si="8"/>
        <v>0</v>
      </c>
      <c r="N48" s="319">
        <f t="shared" si="9"/>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9">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7"/>
        <v>0</v>
      </c>
      <c r="M49" s="319">
        <f t="shared" si="8"/>
        <v>0</v>
      </c>
      <c r="N49" s="319">
        <f t="shared" si="9"/>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9">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7"/>
        <v>0</v>
      </c>
      <c r="M50" s="319">
        <f t="shared" si="8"/>
        <v>0</v>
      </c>
      <c r="N50" s="319">
        <f t="shared" si="9"/>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9">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7"/>
        <v>0</v>
      </c>
      <c r="M51" s="319">
        <f t="shared" si="8"/>
        <v>0</v>
      </c>
      <c r="N51" s="319">
        <f t="shared" si="9"/>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9">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7"/>
        <v>0</v>
      </c>
      <c r="M52" s="319">
        <f t="shared" si="8"/>
        <v>0</v>
      </c>
      <c r="N52" s="319">
        <f t="shared" si="9"/>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9">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7"/>
        <v>0</v>
      </c>
      <c r="M53" s="319">
        <f t="shared" si="8"/>
        <v>0</v>
      </c>
      <c r="N53" s="319">
        <f t="shared" si="9"/>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9">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7"/>
        <v>0</v>
      </c>
      <c r="M54" s="319">
        <f t="shared" si="8"/>
        <v>0</v>
      </c>
      <c r="N54" s="319">
        <f t="shared" si="9"/>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9">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7"/>
        <v>0</v>
      </c>
      <c r="M55" s="319">
        <f t="shared" si="8"/>
        <v>0</v>
      </c>
      <c r="N55" s="319">
        <f t="shared" si="9"/>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9">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7"/>
        <v>0</v>
      </c>
      <c r="M56" s="319">
        <f t="shared" si="8"/>
        <v>0</v>
      </c>
      <c r="N56" s="319">
        <f t="shared" si="9"/>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9">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7"/>
        <v>0</v>
      </c>
      <c r="M57" s="319">
        <f t="shared" si="8"/>
        <v>0</v>
      </c>
      <c r="N57" s="319">
        <f t="shared" si="9"/>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9">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7"/>
        <v>0</v>
      </c>
      <c r="M58" s="319">
        <f t="shared" si="8"/>
        <v>0</v>
      </c>
      <c r="N58" s="319">
        <f t="shared" si="9"/>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9">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7"/>
        <v>0</v>
      </c>
      <c r="M59" s="319">
        <f t="shared" si="8"/>
        <v>0</v>
      </c>
      <c r="N59" s="319">
        <f t="shared" si="9"/>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9">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7"/>
        <v>0</v>
      </c>
      <c r="M60" s="319">
        <f t="shared" si="8"/>
        <v>0</v>
      </c>
      <c r="N60" s="319">
        <f t="shared" si="9"/>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9">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7"/>
        <v>0</v>
      </c>
      <c r="M61" s="319">
        <f t="shared" si="8"/>
        <v>0</v>
      </c>
      <c r="N61" s="319">
        <f t="shared" si="9"/>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9">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7"/>
        <v>0</v>
      </c>
      <c r="M62" s="319">
        <f t="shared" si="8"/>
        <v>0</v>
      </c>
      <c r="N62" s="319">
        <f t="shared" si="9"/>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9">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7"/>
        <v>0</v>
      </c>
      <c r="M63" s="319">
        <f t="shared" si="8"/>
        <v>0</v>
      </c>
      <c r="N63" s="319">
        <f t="shared" si="9"/>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9">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7"/>
        <v>0</v>
      </c>
      <c r="M64" s="319">
        <f t="shared" si="8"/>
        <v>0</v>
      </c>
      <c r="N64" s="319">
        <f t="shared" si="9"/>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9">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7"/>
        <v>0</v>
      </c>
      <c r="M65" s="319">
        <f t="shared" si="8"/>
        <v>0</v>
      </c>
      <c r="N65" s="319">
        <f t="shared" si="9"/>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9">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7"/>
        <v>0</v>
      </c>
      <c r="M66" s="319">
        <f t="shared" si="8"/>
        <v>0</v>
      </c>
      <c r="N66" s="319">
        <f t="shared" si="9"/>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9">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7"/>
        <v>0</v>
      </c>
      <c r="M67" s="319">
        <f t="shared" si="8"/>
        <v>0</v>
      </c>
      <c r="N67" s="319">
        <f t="shared" si="9"/>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9">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7"/>
        <v>0</v>
      </c>
      <c r="M68" s="319">
        <f t="shared" si="8"/>
        <v>0</v>
      </c>
      <c r="N68" s="319">
        <f t="shared" si="9"/>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9">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7"/>
        <v>0</v>
      </c>
      <c r="M69" s="319">
        <f t="shared" si="8"/>
        <v>0</v>
      </c>
      <c r="N69" s="319">
        <f t="shared" si="9"/>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9">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7"/>
        <v>0</v>
      </c>
      <c r="M70" s="319">
        <f t="shared" si="8"/>
        <v>0</v>
      </c>
      <c r="N70" s="319">
        <f t="shared" si="9"/>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9">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7"/>
        <v>0</v>
      </c>
      <c r="M71" s="319">
        <f t="shared" si="8"/>
        <v>0</v>
      </c>
      <c r="N71" s="319">
        <f t="shared" si="9"/>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9">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7"/>
        <v>0</v>
      </c>
      <c r="M72" s="319">
        <f t="shared" si="8"/>
        <v>0</v>
      </c>
      <c r="N72" s="319">
        <f t="shared" si="9"/>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9">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7"/>
        <v>0</v>
      </c>
      <c r="M73" s="319">
        <f t="shared" si="8"/>
        <v>0</v>
      </c>
      <c r="N73" s="319">
        <f t="shared" si="9"/>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9">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7"/>
        <v>0</v>
      </c>
      <c r="M74" s="319">
        <f t="shared" si="8"/>
        <v>0</v>
      </c>
      <c r="N74" s="319">
        <f t="shared" si="9"/>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9">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9">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9">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9">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9">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9">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9">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9">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9">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9">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9">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9">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9">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9">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9">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9">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9">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9">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9">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9">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9">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9">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9">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9">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9">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9">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9">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9">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80">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0</v>
      </c>
      <c r="B104" s="337">
        <f>'随時①-2'!B4</f>
        <v>0</v>
      </c>
      <c r="C104" s="481">
        <f>'随時①-2'!C4</f>
        <v>0</v>
      </c>
      <c r="D104" s="262">
        <v>101</v>
      </c>
      <c r="E104" s="314">
        <f>IF($R104=1,"",VLOOKUP($D104,'随時①-2'!$D$4:$L$23,2))</f>
        <v>0</v>
      </c>
      <c r="F104" s="314">
        <f>IF($R104=1,"取消し",VLOOKUP($D104,'随時①-2'!$D$4:$L$23,3))</f>
        <v>0</v>
      </c>
      <c r="G104" s="223">
        <f>IF($R104=1,,VLOOKUP($D104,'随時①-2'!$D$4:$L$23,4))</f>
        <v>0</v>
      </c>
      <c r="H104" s="315">
        <f>IF($R104=1,,VLOOKUP($D104,'随時①-2'!$D$4:$L$23,5))</f>
        <v>0</v>
      </c>
      <c r="I104" s="315">
        <f>IF($R104=1,,VLOOKUP($D104,'随時①-2'!$D$4:$L$23,6))</f>
        <v>0</v>
      </c>
      <c r="J104" s="223">
        <f>IF($R104=1,,VLOOKUP($D104,'随時①-2'!$D$4:$L$23,7))</f>
        <v>0</v>
      </c>
      <c r="K104" s="338">
        <f t="shared" si="14"/>
        <v>0</v>
      </c>
      <c r="L104" s="339">
        <f t="shared" si="15"/>
        <v>0</v>
      </c>
      <c r="M104" s="340">
        <f t="shared" si="16"/>
        <v>0</v>
      </c>
      <c r="N104" s="340">
        <f t="shared" si="17"/>
        <v>0</v>
      </c>
      <c r="O104" s="341">
        <f t="shared" si="11"/>
        <v>0</v>
      </c>
      <c r="P104" s="342">
        <f>IF($R104=1,"",VLOOKUP($D104,'随時①-2'!$D$4:$L$23,8))</f>
        <v>0</v>
      </c>
      <c r="Q104" s="343">
        <f>IF($R104=1,"",VLOOKUP($D104,'随時①-2'!$D$4:$L$23,9))</f>
        <v>0</v>
      </c>
      <c r="R104" s="25">
        <f>IF(ISNA(MATCH($D104,'随時②-2'!$D$4:$D$18,0)),0,1)</f>
        <v>0</v>
      </c>
      <c r="S104" s="63">
        <f t="shared" si="10"/>
      </c>
      <c r="T104" s="63">
        <f t="shared" si="12"/>
      </c>
      <c r="U104" s="5">
        <f t="shared" si="13"/>
      </c>
    </row>
    <row r="105" spans="1:21" ht="13.5" customHeight="1">
      <c r="A105" s="336">
        <f>'随時①-2'!A5</f>
        <v>0</v>
      </c>
      <c r="B105" s="337">
        <f>'随時①-2'!B5</f>
        <v>0</v>
      </c>
      <c r="C105" s="481">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4"/>
        <v>0</v>
      </c>
      <c r="L105" s="318">
        <f t="shared" si="15"/>
        <v>0</v>
      </c>
      <c r="M105" s="319">
        <f t="shared" si="16"/>
        <v>0</v>
      </c>
      <c r="N105" s="319">
        <f t="shared" si="17"/>
        <v>0</v>
      </c>
      <c r="O105" s="308">
        <f t="shared" si="11"/>
        <v>0</v>
      </c>
      <c r="P105" s="309">
        <f>IF($R105=1,"",VLOOKUP($D105,'随時①-2'!$D$4:$L$23,8))</f>
        <v>0</v>
      </c>
      <c r="Q105" s="310">
        <f>IF($R105=1,"",VLOOKUP($D105,'随時①-2'!$D$4:$L$23,9))</f>
        <v>0</v>
      </c>
      <c r="R105" s="25">
        <f>IF(ISNA(MATCH($D105,'随時②-2'!$D$4:$D$18,0)),0,1)</f>
        <v>0</v>
      </c>
      <c r="S105" s="63">
        <f t="shared" si="10"/>
      </c>
      <c r="T105" s="63">
        <f t="shared" si="12"/>
      </c>
      <c r="U105" s="5">
        <f t="shared" si="13"/>
      </c>
    </row>
    <row r="106" spans="1:21" ht="13.5" customHeight="1">
      <c r="A106" s="336">
        <f>'随時①-2'!A6</f>
        <v>0</v>
      </c>
      <c r="B106" s="337">
        <f>'随時①-2'!B6</f>
        <v>0</v>
      </c>
      <c r="C106" s="481">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f t="shared" si="10"/>
      </c>
      <c r="T106" s="63">
        <f t="shared" si="12"/>
      </c>
      <c r="U106" s="5">
        <f t="shared" si="13"/>
      </c>
    </row>
    <row r="107" spans="1:21" ht="13.5" customHeight="1">
      <c r="A107" s="336">
        <f>'随時①-2'!A7</f>
        <v>0</v>
      </c>
      <c r="B107" s="337">
        <f>'随時①-2'!B7</f>
        <v>0</v>
      </c>
      <c r="C107" s="481">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81">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81">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81">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81">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81">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1">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1">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1">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1">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1">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1">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1">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1">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1">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1">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80">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6</v>
      </c>
      <c r="B124" s="337" t="str">
        <f>'随時②-2'!B21</f>
        <v>１－③</v>
      </c>
      <c r="C124" s="481" t="str">
        <f>'随時②-2'!C21</f>
        <v>やる気を引き出す授業づくり</v>
      </c>
      <c r="D124" s="262">
        <v>201</v>
      </c>
      <c r="E124" s="314" t="str">
        <f>IF($R124=1,"",VLOOKUP($D124,'随時②-2'!$D$21:$L$35,2))</f>
        <v>委託料</v>
      </c>
      <c r="F124" s="314" t="str">
        <f>IF($R124=1,"取消し",VLOOKUP($D124,'随時②-2'!$D$21:$L$35,3))</f>
        <v>授業アンケート処理委託料（２回分）</v>
      </c>
      <c r="G124" s="223">
        <f>IF($R124=1,,VLOOKUP($D124,'随時②-2'!$D$21:$L$35,4))</f>
        <v>31158</v>
      </c>
      <c r="H124" s="315">
        <f>IF($R124=1,,VLOOKUP($D124,'随時②-2'!$D$21:$L$35,5))</f>
        <v>1</v>
      </c>
      <c r="I124" s="315">
        <f>IF($R124=1,,VLOOKUP($D124,'随時②-2'!$D$21:$L$35,6))</f>
        <v>1</v>
      </c>
      <c r="J124" s="316">
        <f>IF($R124=1,,VLOOKUP($D124,'随時②-2'!$D$21:$L$35,7))</f>
        <v>31158</v>
      </c>
      <c r="K124" s="338" t="str">
        <f t="shared" si="14"/>
        <v>授業アンケート処理委託料（２回分）</v>
      </c>
      <c r="L124" s="339">
        <v>31158</v>
      </c>
      <c r="M124" s="307">
        <f t="shared" si="16"/>
        <v>1</v>
      </c>
      <c r="N124" s="307">
        <f t="shared" si="17"/>
        <v>1</v>
      </c>
      <c r="O124" s="341">
        <f t="shared" si="11"/>
        <v>31158</v>
      </c>
      <c r="P124" s="342">
        <f>IF($R124=1,"",VLOOKUP($D124,'随時②-2'!$D$21:$L$35,8))</f>
        <v>0</v>
      </c>
      <c r="Q124" s="343">
        <f>IF($R124=1,"",VLOOKUP($D124,'随時②-2'!$D$21:$L$35,9))</f>
        <v>0</v>
      </c>
      <c r="R124" s="25">
        <f>IF(ISNA(MATCH($D124,'随時②-2'!$D$4:$D$18,0)),0,1)</f>
        <v>0</v>
      </c>
      <c r="S124" s="63">
        <f t="shared" si="10"/>
      </c>
      <c r="T124" s="63">
        <f t="shared" si="12"/>
      </c>
      <c r="U124" s="5">
        <f t="shared" si="13"/>
        <v>6</v>
      </c>
    </row>
    <row r="125" spans="1:21" ht="13.5" customHeight="1">
      <c r="A125" s="311">
        <f>'随時②-2'!A22</f>
        <v>0</v>
      </c>
      <c r="B125" s="312">
        <f>'随時②-2'!B22</f>
        <v>0</v>
      </c>
      <c r="C125" s="479">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5">
        <f>IF(ISNA(MATCH($D125,'随時②-2'!$D$4:$D$18,0)),0,1)</f>
        <v>0</v>
      </c>
      <c r="S125" s="63">
        <f t="shared" si="10"/>
      </c>
      <c r="T125" s="63">
        <f t="shared" si="12"/>
      </c>
      <c r="U125" s="5">
        <f t="shared" si="13"/>
      </c>
    </row>
    <row r="126" spans="1:21" ht="13.5" customHeight="1">
      <c r="A126" s="311">
        <f>'随時②-2'!A23</f>
        <v>0</v>
      </c>
      <c r="B126" s="312">
        <f>'随時②-2'!B23</f>
        <v>0</v>
      </c>
      <c r="C126" s="479">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79">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79">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9">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9">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9">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9">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9">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9">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9">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9">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9">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9">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588" t="s">
        <v>177</v>
      </c>
      <c r="I141" s="589"/>
      <c r="J141" s="38" t="s">
        <v>113</v>
      </c>
      <c r="K141" s="38" t="s">
        <v>174</v>
      </c>
      <c r="L141" s="541" t="s">
        <v>175</v>
      </c>
      <c r="M141" s="590"/>
      <c r="N141" s="591" t="s">
        <v>176</v>
      </c>
      <c r="O141" s="592"/>
      <c r="P141" s="606" t="s">
        <v>114</v>
      </c>
      <c r="Q141" s="607"/>
    </row>
    <row r="142" spans="6:17" ht="14.25" thickTop="1">
      <c r="F142" s="345" t="s">
        <v>85</v>
      </c>
      <c r="G142" s="346">
        <f>SUMIF($E$4:$E$138,$F142,$J$4:$J$138)</f>
        <v>0</v>
      </c>
      <c r="H142" s="593">
        <f>SUMIF($E$4:$E$138,$F142,$S$4:$S$138)</f>
        <v>0</v>
      </c>
      <c r="I142" s="594"/>
      <c r="J142" s="347">
        <f>G142-H142</f>
        <v>0</v>
      </c>
      <c r="K142" s="346">
        <f>SUMIF($E$4:$E$138,$F142,$O$4:$O$138)</f>
        <v>0</v>
      </c>
      <c r="L142" s="593">
        <f>SUMIF($E$4:$E$138,$F142,$T$4:$T$138)</f>
        <v>0</v>
      </c>
      <c r="M142" s="595"/>
      <c r="N142" s="596">
        <f>K142-L142</f>
        <v>0</v>
      </c>
      <c r="O142" s="597"/>
      <c r="P142" s="532">
        <f>J142-N142</f>
        <v>0</v>
      </c>
      <c r="Q142" s="608"/>
    </row>
    <row r="143" spans="6:17" ht="13.5">
      <c r="F143" s="345" t="s">
        <v>86</v>
      </c>
      <c r="G143" s="348">
        <f aca="true" t="shared" si="22" ref="G143:G150">SUMIF($E$4:$E$138,$F143,$J$4:$J$138)</f>
        <v>200000</v>
      </c>
      <c r="H143" s="529">
        <f>SUMIF($E$4:$E$138,$F143,$S$4:$S$138)</f>
        <v>0</v>
      </c>
      <c r="I143" s="586"/>
      <c r="J143" s="349">
        <f>G143-H143</f>
        <v>200000</v>
      </c>
      <c r="K143" s="346">
        <f aca="true" t="shared" si="23" ref="K143:K150">SUMIF($E$4:$E$138,$F143,$O$4:$O$138)</f>
        <v>152258</v>
      </c>
      <c r="L143" s="528">
        <f aca="true" t="shared" si="24" ref="L143:L149">SUMIF($E$4:$E$138,$F143,$T$4:$T$138)</f>
        <v>0</v>
      </c>
      <c r="M143" s="531"/>
      <c r="N143" s="587">
        <f>K143-L143</f>
        <v>152258</v>
      </c>
      <c r="O143" s="586"/>
      <c r="P143" s="528">
        <f aca="true" t="shared" si="25" ref="P143:P150">J143-N143</f>
        <v>47742</v>
      </c>
      <c r="Q143" s="531"/>
    </row>
    <row r="144" spans="6:17" ht="13.5">
      <c r="F144" s="345" t="s">
        <v>124</v>
      </c>
      <c r="G144" s="346">
        <f t="shared" si="22"/>
        <v>170000</v>
      </c>
      <c r="H144" s="529">
        <f aca="true" t="shared" si="26" ref="H144:H149">SUMIF($E$4:$E$138,$F144,$S$4:$S$138)</f>
        <v>0</v>
      </c>
      <c r="I144" s="586"/>
      <c r="J144" s="349">
        <f aca="true" t="shared" si="27" ref="J144:J150">G144-H144</f>
        <v>170000</v>
      </c>
      <c r="K144" s="346">
        <f t="shared" si="23"/>
        <v>13000</v>
      </c>
      <c r="L144" s="528">
        <f t="shared" si="24"/>
        <v>0</v>
      </c>
      <c r="M144" s="531"/>
      <c r="N144" s="587">
        <f aca="true" t="shared" si="28" ref="N144:N150">K144-L144</f>
        <v>13000</v>
      </c>
      <c r="O144" s="586"/>
      <c r="P144" s="528">
        <f t="shared" si="25"/>
        <v>157000</v>
      </c>
      <c r="Q144" s="531"/>
    </row>
    <row r="145" spans="6:17" ht="13.5">
      <c r="F145" s="345" t="s">
        <v>125</v>
      </c>
      <c r="G145" s="346">
        <f t="shared" si="22"/>
        <v>0</v>
      </c>
      <c r="H145" s="529">
        <f t="shared" si="26"/>
        <v>0</v>
      </c>
      <c r="I145" s="586"/>
      <c r="J145" s="349">
        <f t="shared" si="27"/>
        <v>0</v>
      </c>
      <c r="K145" s="346">
        <f t="shared" si="23"/>
        <v>0</v>
      </c>
      <c r="L145" s="528">
        <f t="shared" si="24"/>
        <v>0</v>
      </c>
      <c r="M145" s="531"/>
      <c r="N145" s="587">
        <f t="shared" si="28"/>
        <v>0</v>
      </c>
      <c r="O145" s="586"/>
      <c r="P145" s="528">
        <f t="shared" si="25"/>
        <v>0</v>
      </c>
      <c r="Q145" s="531"/>
    </row>
    <row r="146" spans="6:17" ht="13.5">
      <c r="F146" s="345" t="s">
        <v>87</v>
      </c>
      <c r="G146" s="346">
        <f t="shared" si="22"/>
        <v>0</v>
      </c>
      <c r="H146" s="529">
        <f t="shared" si="26"/>
        <v>0</v>
      </c>
      <c r="I146" s="586"/>
      <c r="J146" s="349">
        <f t="shared" si="27"/>
        <v>0</v>
      </c>
      <c r="K146" s="346">
        <f t="shared" si="23"/>
        <v>0</v>
      </c>
      <c r="L146" s="528">
        <f t="shared" si="24"/>
        <v>0</v>
      </c>
      <c r="M146" s="531"/>
      <c r="N146" s="587">
        <f t="shared" si="28"/>
        <v>0</v>
      </c>
      <c r="O146" s="586"/>
      <c r="P146" s="528">
        <f t="shared" si="25"/>
        <v>0</v>
      </c>
      <c r="Q146" s="531"/>
    </row>
    <row r="147" spans="6:17" ht="13.5">
      <c r="F147" s="345" t="s">
        <v>88</v>
      </c>
      <c r="G147" s="346">
        <f t="shared" si="22"/>
        <v>31158</v>
      </c>
      <c r="H147" s="529">
        <f t="shared" si="26"/>
        <v>0</v>
      </c>
      <c r="I147" s="586"/>
      <c r="J147" s="349">
        <f t="shared" si="27"/>
        <v>31158</v>
      </c>
      <c r="K147" s="346">
        <f t="shared" si="23"/>
        <v>31158</v>
      </c>
      <c r="L147" s="528">
        <f t="shared" si="24"/>
        <v>0</v>
      </c>
      <c r="M147" s="531"/>
      <c r="N147" s="587">
        <f t="shared" si="28"/>
        <v>31158</v>
      </c>
      <c r="O147" s="586"/>
      <c r="P147" s="528">
        <f t="shared" si="25"/>
        <v>0</v>
      </c>
      <c r="Q147" s="531"/>
    </row>
    <row r="148" spans="6:17" ht="13.5">
      <c r="F148" s="345" t="s">
        <v>89</v>
      </c>
      <c r="G148" s="346">
        <f t="shared" si="22"/>
        <v>0</v>
      </c>
      <c r="H148" s="529">
        <f t="shared" si="26"/>
        <v>0</v>
      </c>
      <c r="I148" s="586"/>
      <c r="J148" s="349">
        <f t="shared" si="27"/>
        <v>0</v>
      </c>
      <c r="K148" s="346">
        <f t="shared" si="23"/>
        <v>0</v>
      </c>
      <c r="L148" s="528">
        <f t="shared" si="24"/>
        <v>0</v>
      </c>
      <c r="M148" s="531"/>
      <c r="N148" s="587">
        <f t="shared" si="28"/>
        <v>0</v>
      </c>
      <c r="O148" s="586"/>
      <c r="P148" s="528">
        <f t="shared" si="25"/>
        <v>0</v>
      </c>
      <c r="Q148" s="531"/>
    </row>
    <row r="149" spans="6:17" ht="13.5">
      <c r="F149" s="345" t="s">
        <v>90</v>
      </c>
      <c r="G149" s="346">
        <f t="shared" si="22"/>
        <v>0</v>
      </c>
      <c r="H149" s="529">
        <f t="shared" si="26"/>
        <v>0</v>
      </c>
      <c r="I149" s="586"/>
      <c r="J149" s="349">
        <f t="shared" si="27"/>
        <v>0</v>
      </c>
      <c r="K149" s="346">
        <f t="shared" si="23"/>
        <v>0</v>
      </c>
      <c r="L149" s="528">
        <f t="shared" si="24"/>
        <v>0</v>
      </c>
      <c r="M149" s="531"/>
      <c r="N149" s="587">
        <f t="shared" si="28"/>
        <v>0</v>
      </c>
      <c r="O149" s="586"/>
      <c r="P149" s="528">
        <f t="shared" si="25"/>
        <v>0</v>
      </c>
      <c r="Q149" s="531"/>
    </row>
    <row r="150" spans="6:17" ht="14.25" thickBot="1">
      <c r="F150" s="345" t="s">
        <v>137</v>
      </c>
      <c r="G150" s="346">
        <f t="shared" si="22"/>
        <v>95830</v>
      </c>
      <c r="H150" s="529">
        <f>SUMIF($E$4:$E$138,$F150,$S$4:$S$138)+'2-3'!G122</f>
        <v>11000</v>
      </c>
      <c r="I150" s="586"/>
      <c r="J150" s="349">
        <f t="shared" si="27"/>
        <v>84830</v>
      </c>
      <c r="K150" s="346">
        <f t="shared" si="23"/>
        <v>91260</v>
      </c>
      <c r="L150" s="604">
        <f>SUMIF($E$4:$E$138,$F150,$T$4:$T$138)+'2-3'!E122</f>
        <v>11000</v>
      </c>
      <c r="M150" s="605"/>
      <c r="N150" s="587">
        <f t="shared" si="28"/>
        <v>80260</v>
      </c>
      <c r="O150" s="586"/>
      <c r="P150" s="604">
        <f t="shared" si="25"/>
        <v>4570</v>
      </c>
      <c r="Q150" s="605"/>
    </row>
    <row r="151" spans="6:17" ht="15" thickBot="1" thickTop="1">
      <c r="F151" s="352" t="s">
        <v>15</v>
      </c>
      <c r="G151" s="353">
        <f>SUM(G142:G150)</f>
        <v>496988</v>
      </c>
      <c r="H151" s="525">
        <f>SUM(H142:I150)</f>
        <v>11000</v>
      </c>
      <c r="I151" s="600"/>
      <c r="J151" s="353">
        <f>SUM(J142:J150)</f>
        <v>485988</v>
      </c>
      <c r="K151" s="353">
        <f>SUM(K142:K150)</f>
        <v>287676</v>
      </c>
      <c r="L151" s="601">
        <f>SUM(L142:M150)</f>
        <v>11000</v>
      </c>
      <c r="M151" s="602"/>
      <c r="N151" s="600">
        <f>SUM(N142:O150)</f>
        <v>276676</v>
      </c>
      <c r="O151" s="603"/>
      <c r="P151" s="601">
        <f>SUM(P142:Q150)</f>
        <v>209312</v>
      </c>
      <c r="Q151" s="60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'2-2'!#REF!</formula>
    </cfRule>
  </conditionalFormatting>
  <conditionalFormatting sqref="K139:O139">
    <cfRule type="cellIs" priority="3" dxfId="16" operator="notEqual" stopIfTrue="1">
      <formula>'2-2'!#REF!</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zoomScaleSheetLayoutView="100" zoomScalePageLayoutView="0" workbookViewId="0" topLeftCell="A1">
      <pane xSplit="1" ySplit="4" topLeftCell="B17" activePane="bottomRight" state="frozen"/>
      <selection pane="topLeft" activeCell="E23" sqref="E23"/>
      <selection pane="topRight" activeCell="E23" sqref="E23"/>
      <selection pane="bottomLeft" activeCell="E23" sqref="E23"/>
      <selection pane="bottomRight" activeCell="E15" sqref="E15"/>
    </sheetView>
  </sheetViews>
  <sheetFormatPr defaultColWidth="13.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13.00390625" style="7" customWidth="1"/>
  </cols>
  <sheetData>
    <row r="1" spans="1:9" ht="24" customHeight="1" thickBot="1">
      <c r="A1" s="613" t="s">
        <v>260</v>
      </c>
      <c r="B1" s="613"/>
      <c r="C1" s="613"/>
      <c r="D1" s="613"/>
      <c r="E1" s="613"/>
      <c r="F1" s="613"/>
      <c r="G1" s="614"/>
      <c r="H1" s="614"/>
      <c r="I1" s="614"/>
    </row>
    <row r="2" spans="1:9" ht="15" customHeight="1" thickBot="1">
      <c r="A2" s="8"/>
      <c r="B2" s="7" t="s">
        <v>243</v>
      </c>
      <c r="C2" s="87"/>
      <c r="E2" s="115"/>
      <c r="F2" s="116" t="s">
        <v>112</v>
      </c>
      <c r="G2" s="207">
        <f>SUM(E5:E119)</f>
        <v>75830</v>
      </c>
      <c r="H2" s="72" t="s">
        <v>187</v>
      </c>
      <c r="I2" s="207">
        <f>SUM(H5:H119)</f>
        <v>0</v>
      </c>
    </row>
    <row r="3" spans="1:9" ht="15" customHeight="1" thickBot="1">
      <c r="A3" s="8"/>
      <c r="B3" s="7"/>
      <c r="C3" s="87"/>
      <c r="E3" s="609" t="s">
        <v>180</v>
      </c>
      <c r="F3" s="610"/>
      <c r="G3" s="611"/>
      <c r="H3" s="609" t="s">
        <v>181</v>
      </c>
      <c r="I3" s="612"/>
    </row>
    <row r="4" spans="1:9" ht="15" customHeight="1" thickBot="1">
      <c r="A4" s="99" t="s">
        <v>17</v>
      </c>
      <c r="B4" s="100" t="s">
        <v>203</v>
      </c>
      <c r="C4" s="100" t="s">
        <v>204</v>
      </c>
      <c r="D4" s="98" t="s">
        <v>18</v>
      </c>
      <c r="E4" s="41" t="s">
        <v>112</v>
      </c>
      <c r="F4" s="114" t="s">
        <v>187</v>
      </c>
      <c r="G4" s="42" t="s">
        <v>19</v>
      </c>
      <c r="H4" s="72" t="s">
        <v>187</v>
      </c>
      <c r="I4" s="42" t="s">
        <v>19</v>
      </c>
    </row>
    <row r="5" spans="1:10" ht="15" customHeight="1">
      <c r="A5" s="102">
        <v>1</v>
      </c>
      <c r="B5" s="125" t="str">
        <f>IF('1-3'!B4="","",'1-3'!B4)</f>
        <v>全国</v>
      </c>
      <c r="C5" s="125" t="str">
        <f>IF('1-3'!C4="","",'1-3'!C4)</f>
        <v>校長</v>
      </c>
      <c r="D5" s="122" t="str">
        <f>IF('1-3'!D4="","",'1-3'!D4)</f>
        <v>全国高等学校長協会</v>
      </c>
      <c r="E5" s="191">
        <f>F5</f>
        <v>8000</v>
      </c>
      <c r="F5" s="192">
        <f>IF('1-3'!E4="","",'1-3'!E4)</f>
        <v>8000</v>
      </c>
      <c r="G5" s="127" t="str">
        <f>J5</f>
        <v>◎</v>
      </c>
      <c r="H5" s="208"/>
      <c r="I5" s="83"/>
      <c r="J5" s="124" t="str">
        <f>IF('1-3'!F4="","",'1-3'!F4)</f>
        <v>◎</v>
      </c>
    </row>
    <row r="6" spans="1:10" ht="15" customHeight="1">
      <c r="A6" s="104">
        <v>2</v>
      </c>
      <c r="B6" s="126" t="str">
        <f>IF('1-3'!B5="","",'1-3'!B5)</f>
        <v>全国</v>
      </c>
      <c r="C6" s="126" t="str">
        <f>IF('1-3'!C5="","",'1-3'!C5)</f>
        <v>校長</v>
      </c>
      <c r="D6" s="123" t="str">
        <f>IF('1-3'!D5="","",'1-3'!D5)</f>
        <v>全国高等学校長協会体育部会</v>
      </c>
      <c r="E6" s="193">
        <f aca="true" t="shared" si="0" ref="E6:E69">F6</f>
      </c>
      <c r="F6" s="194">
        <f>IF('1-3'!E5="","",'1-3'!E5)</f>
      </c>
      <c r="G6" s="84">
        <f aca="true" t="shared" si="1" ref="G6:G69">J6</f>
      </c>
      <c r="H6" s="208"/>
      <c r="I6" s="83"/>
      <c r="J6" s="124">
        <f>IF('1-3'!F5="","",'1-3'!F5)</f>
      </c>
    </row>
    <row r="7" spans="1:10" ht="15" customHeight="1">
      <c r="A7" s="104">
        <v>3</v>
      </c>
      <c r="B7" s="126" t="str">
        <f>IF('1-3'!B6="","",'1-3'!B6)</f>
        <v>全国</v>
      </c>
      <c r="C7" s="126" t="str">
        <f>IF('1-3'!C6="","",'1-3'!C6)</f>
        <v>校長</v>
      </c>
      <c r="D7" s="123" t="str">
        <f>IF('1-3'!D6="","",'1-3'!D6)</f>
        <v>全国高等学校長協会家庭部会</v>
      </c>
      <c r="E7" s="193">
        <f t="shared" si="0"/>
      </c>
      <c r="F7" s="194">
        <f>IF('1-3'!E6="","",'1-3'!E6)</f>
      </c>
      <c r="G7" s="84">
        <f t="shared" si="1"/>
      </c>
      <c r="H7" s="208"/>
      <c r="I7" s="83"/>
      <c r="J7" s="124">
        <f>IF('1-3'!F6="","",'1-3'!F6)</f>
      </c>
    </row>
    <row r="8" spans="1:10" ht="15" customHeight="1">
      <c r="A8" s="104">
        <v>4</v>
      </c>
      <c r="B8" s="126" t="str">
        <f>IF('1-3'!B7="","",'1-3'!B7)</f>
        <v>全国</v>
      </c>
      <c r="C8" s="126" t="str">
        <f>IF('1-3'!C7="","",'1-3'!C7)</f>
        <v>校長</v>
      </c>
      <c r="D8" s="123" t="str">
        <f>IF('1-3'!D7="","",'1-3'!D7)</f>
        <v>全国高等学校長協会特別支援学校部会</v>
      </c>
      <c r="E8" s="193">
        <f t="shared" si="0"/>
      </c>
      <c r="F8" s="194">
        <f>IF('1-3'!E7="","",'1-3'!E7)</f>
      </c>
      <c r="G8" s="84">
        <f t="shared" si="1"/>
      </c>
      <c r="H8" s="208"/>
      <c r="I8" s="83"/>
      <c r="J8" s="124">
        <f>IF('1-3'!F7="","",'1-3'!F7)</f>
      </c>
    </row>
    <row r="9" spans="1:10" ht="15" customHeight="1">
      <c r="A9" s="104">
        <v>5</v>
      </c>
      <c r="B9" s="126" t="str">
        <f>IF('1-3'!B8="","",'1-3'!B8)</f>
        <v>全国</v>
      </c>
      <c r="C9" s="126" t="str">
        <f>IF('1-3'!C8="","",'1-3'!C8)</f>
        <v>校長</v>
      </c>
      <c r="D9" s="123" t="str">
        <f>IF('1-3'!D8="","",'1-3'!D8)</f>
        <v>全国普通科高等学校長会</v>
      </c>
      <c r="E9" s="193">
        <f t="shared" si="0"/>
      </c>
      <c r="F9" s="194">
        <f>IF('1-3'!E8="","",'1-3'!E8)</f>
      </c>
      <c r="G9" s="84">
        <f t="shared" si="1"/>
      </c>
      <c r="H9" s="208"/>
      <c r="I9" s="83"/>
      <c r="J9" s="124">
        <f>IF('1-3'!F8="","",'1-3'!F8)</f>
      </c>
    </row>
    <row r="10" spans="1:10" ht="15" customHeight="1">
      <c r="A10" s="104">
        <v>6</v>
      </c>
      <c r="B10" s="126" t="str">
        <f>IF('1-3'!B9="","",'1-3'!B9)</f>
        <v>全国</v>
      </c>
      <c r="C10" s="126" t="str">
        <f>IF('1-3'!C9="","",'1-3'!C9)</f>
        <v>校長</v>
      </c>
      <c r="D10" s="123" t="str">
        <f>IF('1-3'!D9="","",'1-3'!D9)</f>
        <v>全国英語科・国際科高等学校長会</v>
      </c>
      <c r="E10" s="193">
        <f t="shared" si="0"/>
      </c>
      <c r="F10" s="194">
        <f>IF('1-3'!E9="","",'1-3'!E9)</f>
      </c>
      <c r="G10" s="84">
        <f t="shared" si="1"/>
      </c>
      <c r="H10" s="208"/>
      <c r="I10" s="83"/>
      <c r="J10" s="124">
        <f>IF('1-3'!F9="","",'1-3'!F9)</f>
      </c>
    </row>
    <row r="11" spans="1:10" ht="15" customHeight="1">
      <c r="A11" s="104">
        <v>7</v>
      </c>
      <c r="B11" s="126" t="str">
        <f>IF('1-3'!B10="","",'1-3'!B10)</f>
        <v>全国</v>
      </c>
      <c r="C11" s="126" t="str">
        <f>IF('1-3'!C10="","",'1-3'!C10)</f>
        <v>校長</v>
      </c>
      <c r="D11" s="123" t="str">
        <f>IF('1-3'!D10="","",'1-3'!D10)</f>
        <v>全国定時制通信制高等学校長会</v>
      </c>
      <c r="E11" s="193">
        <f t="shared" si="0"/>
      </c>
      <c r="F11" s="194">
        <f>IF('1-3'!E10="","",'1-3'!E10)</f>
      </c>
      <c r="G11" s="84">
        <f t="shared" si="1"/>
      </c>
      <c r="H11" s="208"/>
      <c r="I11" s="83"/>
      <c r="J11" s="124">
        <f>IF('1-3'!F10="","",'1-3'!F10)</f>
      </c>
    </row>
    <row r="12" spans="1:10" ht="15" customHeight="1">
      <c r="A12" s="104">
        <v>8</v>
      </c>
      <c r="B12" s="126" t="str">
        <f>IF('1-3'!B11="","",'1-3'!B11)</f>
        <v>全国</v>
      </c>
      <c r="C12" s="126" t="str">
        <f>IF('1-3'!C11="","",'1-3'!C11)</f>
        <v>校長</v>
      </c>
      <c r="D12" s="123" t="str">
        <f>IF('1-3'!D11="","",'1-3'!D11)</f>
        <v>全国芸術高等学校長会</v>
      </c>
      <c r="E12" s="193">
        <f t="shared" si="0"/>
      </c>
      <c r="F12" s="194">
        <f>IF('1-3'!E11="","",'1-3'!E11)</f>
      </c>
      <c r="G12" s="84">
        <f t="shared" si="1"/>
      </c>
      <c r="H12" s="208"/>
      <c r="I12" s="83"/>
      <c r="J12" s="124">
        <f>IF('1-3'!F11="","",'1-3'!F11)</f>
      </c>
    </row>
    <row r="13" spans="1:10" ht="15" customHeight="1">
      <c r="A13" s="104">
        <v>9</v>
      </c>
      <c r="B13" s="126" t="str">
        <f>IF('1-3'!B12="","",'1-3'!B12)</f>
        <v>全国</v>
      </c>
      <c r="C13" s="126" t="str">
        <f>IF('1-3'!C12="","",'1-3'!C12)</f>
        <v>校長</v>
      </c>
      <c r="D13" s="123" t="str">
        <f>IF('1-3'!D12="","",'1-3'!D12)</f>
        <v>全国理数科高等学校長会</v>
      </c>
      <c r="E13" s="193">
        <f t="shared" si="0"/>
      </c>
      <c r="F13" s="194">
        <f>IF('1-3'!E12="","",'1-3'!E12)</f>
      </c>
      <c r="G13" s="84">
        <f t="shared" si="1"/>
      </c>
      <c r="H13" s="208"/>
      <c r="I13" s="83"/>
      <c r="J13" s="124">
        <f>IF('1-3'!F12="","",'1-3'!F12)</f>
      </c>
    </row>
    <row r="14" spans="1:10" ht="15" customHeight="1">
      <c r="A14" s="104">
        <v>10</v>
      </c>
      <c r="B14" s="126" t="str">
        <f>IF('1-3'!B13="","",'1-3'!B13)</f>
        <v>全国</v>
      </c>
      <c r="C14" s="126" t="str">
        <f>IF('1-3'!C13="","",'1-3'!C13)</f>
        <v>校長</v>
      </c>
      <c r="D14" s="123" t="str">
        <f>IF('1-3'!D13="","",'1-3'!D13)</f>
        <v>全国商業高等学校長協会</v>
      </c>
      <c r="E14" s="193">
        <f t="shared" si="0"/>
      </c>
      <c r="F14" s="194">
        <f>IF('1-3'!E13="","",'1-3'!E13)</f>
      </c>
      <c r="G14" s="84">
        <f t="shared" si="1"/>
      </c>
      <c r="H14" s="208"/>
      <c r="I14" s="83"/>
      <c r="J14" s="124">
        <f>IF('1-3'!F13="","",'1-3'!F13)</f>
      </c>
    </row>
    <row r="15" spans="1:10" ht="15" customHeight="1">
      <c r="A15" s="104">
        <v>11</v>
      </c>
      <c r="B15" s="126" t="str">
        <f>IF('1-3'!B14="","",'1-3'!B14)</f>
        <v>全国</v>
      </c>
      <c r="C15" s="126" t="str">
        <f>IF('1-3'!C14="","",'1-3'!C14)</f>
        <v>校長</v>
      </c>
      <c r="D15" s="123" t="str">
        <f>IF('1-3'!D14="","",'1-3'!D14)</f>
        <v>全国総合学科高等学校長協会</v>
      </c>
      <c r="E15" s="193">
        <f t="shared" si="0"/>
        <v>10000</v>
      </c>
      <c r="F15" s="194">
        <f>IF('1-3'!E14="","",'1-3'!E14)</f>
        <v>10000</v>
      </c>
      <c r="G15" s="84">
        <f t="shared" si="1"/>
      </c>
      <c r="H15" s="208"/>
      <c r="I15" s="83"/>
      <c r="J15" s="124">
        <f>IF('1-3'!F14="","",'1-3'!F14)</f>
      </c>
    </row>
    <row r="16" spans="1:10" ht="15" customHeight="1">
      <c r="A16" s="104">
        <v>12</v>
      </c>
      <c r="B16" s="126" t="str">
        <f>IF('1-3'!B15="","",'1-3'!B15)</f>
        <v>全国</v>
      </c>
      <c r="C16" s="126" t="str">
        <f>IF('1-3'!C15="","",'1-3'!C15)</f>
        <v>校長</v>
      </c>
      <c r="D16" s="123" t="str">
        <f>IF('1-3'!D15="","",'1-3'!D15)</f>
        <v>全国農業高等学校長協会</v>
      </c>
      <c r="E16" s="193">
        <f t="shared" si="0"/>
      </c>
      <c r="F16" s="194">
        <f>IF('1-3'!E15="","",'1-3'!E15)</f>
      </c>
      <c r="G16" s="84">
        <f t="shared" si="1"/>
      </c>
      <c r="H16" s="208"/>
      <c r="I16" s="83"/>
      <c r="J16" s="124">
        <f>IF('1-3'!F15="","",'1-3'!F15)</f>
      </c>
    </row>
    <row r="17" spans="1:10" ht="15" customHeight="1">
      <c r="A17" s="104">
        <v>13</v>
      </c>
      <c r="B17" s="126" t="str">
        <f>IF('1-3'!B16="","",'1-3'!B16)</f>
        <v>全国</v>
      </c>
      <c r="C17" s="126" t="str">
        <f>IF('1-3'!C16="","",'1-3'!C16)</f>
        <v>校長</v>
      </c>
      <c r="D17" s="123" t="str">
        <f>IF('1-3'!D16="","",'1-3'!D16)</f>
        <v>全国工業高等学校長協会</v>
      </c>
      <c r="E17" s="193">
        <f t="shared" si="0"/>
      </c>
      <c r="F17" s="194">
        <f>IF('1-3'!E16="","",'1-3'!E16)</f>
      </c>
      <c r="G17" s="84">
        <f t="shared" si="1"/>
      </c>
      <c r="H17" s="208"/>
      <c r="I17" s="83"/>
      <c r="J17" s="124">
        <f>IF('1-3'!F16="","",'1-3'!F16)</f>
      </c>
    </row>
    <row r="18" spans="1:10" ht="15" customHeight="1">
      <c r="A18" s="104">
        <v>14</v>
      </c>
      <c r="B18" s="126" t="str">
        <f>IF('1-3'!B17="","",'1-3'!B17)</f>
        <v>全国</v>
      </c>
      <c r="C18" s="126" t="str">
        <f>IF('1-3'!C17="","",'1-3'!C17)</f>
        <v>校長</v>
      </c>
      <c r="D18" s="123" t="str">
        <f>IF('1-3'!D17="","",'1-3'!D17)</f>
        <v>全国特別支援学校長会</v>
      </c>
      <c r="E18" s="193">
        <f t="shared" si="0"/>
      </c>
      <c r="F18" s="194">
        <f>IF('1-3'!E17="","",'1-3'!E17)</f>
      </c>
      <c r="G18" s="84">
        <f t="shared" si="1"/>
      </c>
      <c r="H18" s="208"/>
      <c r="I18" s="83"/>
      <c r="J18" s="124">
        <f>IF('1-3'!F17="","",'1-3'!F17)</f>
      </c>
    </row>
    <row r="19" spans="1:10" ht="15" customHeight="1">
      <c r="A19" s="104">
        <v>15</v>
      </c>
      <c r="B19" s="126" t="str">
        <f>IF('1-3'!B18="","",'1-3'!B18)</f>
        <v>全国</v>
      </c>
      <c r="C19" s="126" t="str">
        <f>IF('1-3'!C18="","",'1-3'!C18)</f>
        <v>校長</v>
      </c>
      <c r="D19" s="123" t="str">
        <f>IF('1-3'!D18="","",'1-3'!D18)</f>
        <v>全国盲学校長会（全盲長）</v>
      </c>
      <c r="E19" s="193">
        <f t="shared" si="0"/>
      </c>
      <c r="F19" s="194">
        <f>IF('1-3'!E18="","",'1-3'!E18)</f>
      </c>
      <c r="G19" s="84">
        <f t="shared" si="1"/>
      </c>
      <c r="H19" s="208"/>
      <c r="I19" s="83"/>
      <c r="J19" s="124">
        <f>IF('1-3'!F18="","",'1-3'!F18)</f>
      </c>
    </row>
    <row r="20" spans="1:10" ht="15" customHeight="1">
      <c r="A20" s="104">
        <v>16</v>
      </c>
      <c r="B20" s="126" t="str">
        <f>IF('1-3'!B19="","",'1-3'!B19)</f>
        <v>全国</v>
      </c>
      <c r="C20" s="126" t="str">
        <f>IF('1-3'!C19="","",'1-3'!C19)</f>
        <v>校長</v>
      </c>
      <c r="D20" s="123" t="str">
        <f>IF('1-3'!D19="","",'1-3'!D19)</f>
        <v>全国聾学校長会（全聾長）</v>
      </c>
      <c r="E20" s="193">
        <f t="shared" si="0"/>
      </c>
      <c r="F20" s="194">
        <f>IF('1-3'!E19="","",'1-3'!E19)</f>
      </c>
      <c r="G20" s="84">
        <f t="shared" si="1"/>
      </c>
      <c r="H20" s="208"/>
      <c r="I20" s="83"/>
      <c r="J20" s="124">
        <f>IF('1-3'!F19="","",'1-3'!F19)</f>
      </c>
    </row>
    <row r="21" spans="1:10" ht="15" customHeight="1">
      <c r="A21" s="104">
        <v>17</v>
      </c>
      <c r="B21" s="126" t="str">
        <f>IF('1-3'!B20="","",'1-3'!B20)</f>
        <v>全国</v>
      </c>
      <c r="C21" s="126" t="str">
        <f>IF('1-3'!C20="","",'1-3'!C20)</f>
        <v>校長</v>
      </c>
      <c r="D21" s="123" t="str">
        <f>IF('1-3'!D20="","",'1-3'!D20)</f>
        <v>全国特別支援学校知的障害教育校長会（全知長）</v>
      </c>
      <c r="E21" s="193">
        <f t="shared" si="0"/>
      </c>
      <c r="F21" s="194">
        <f>IF('1-3'!E20="","",'1-3'!E20)</f>
      </c>
      <c r="G21" s="84">
        <f t="shared" si="1"/>
      </c>
      <c r="H21" s="208"/>
      <c r="I21" s="83"/>
      <c r="J21" s="124">
        <f>IF('1-3'!F20="","",'1-3'!F20)</f>
      </c>
    </row>
    <row r="22" spans="1:10" ht="15" customHeight="1">
      <c r="A22" s="104">
        <v>18</v>
      </c>
      <c r="B22" s="126" t="str">
        <f>IF('1-3'!B21="","",'1-3'!B21)</f>
        <v>全国</v>
      </c>
      <c r="C22" s="126" t="str">
        <f>IF('1-3'!C21="","",'1-3'!C21)</f>
        <v>校長</v>
      </c>
      <c r="D22" s="123" t="str">
        <f>IF('1-3'!D21="","",'1-3'!D21)</f>
        <v>全国特別支援学校肢体不自由教育校長会（全肢長）</v>
      </c>
      <c r="E22" s="193">
        <f t="shared" si="0"/>
      </c>
      <c r="F22" s="194">
        <f>IF('1-3'!E21="","",'1-3'!E21)</f>
      </c>
      <c r="G22" s="84">
        <f t="shared" si="1"/>
      </c>
      <c r="H22" s="208"/>
      <c r="I22" s="83"/>
      <c r="J22" s="124">
        <f>IF('1-3'!F21="","",'1-3'!F21)</f>
      </c>
    </row>
    <row r="23" spans="1:10" ht="15" customHeight="1">
      <c r="A23" s="104">
        <v>19</v>
      </c>
      <c r="B23" s="126" t="str">
        <f>IF('1-3'!B22="","",'1-3'!B22)</f>
        <v>全国</v>
      </c>
      <c r="C23" s="126" t="str">
        <f>IF('1-3'!C22="","",'1-3'!C22)</f>
        <v>校長</v>
      </c>
      <c r="D23" s="123" t="str">
        <f>IF('1-3'!D22="","",'1-3'!D22)</f>
        <v>全国特別支援学校病弱教育校長会（全病長）</v>
      </c>
      <c r="E23" s="193">
        <f t="shared" si="0"/>
      </c>
      <c r="F23" s="194">
        <f>IF('1-3'!E22="","",'1-3'!E22)</f>
      </c>
      <c r="G23" s="84">
        <f t="shared" si="1"/>
      </c>
      <c r="H23" s="208"/>
      <c r="I23" s="83"/>
      <c r="J23" s="124">
        <f>IF('1-3'!F22="","",'1-3'!F22)</f>
      </c>
    </row>
    <row r="24" spans="1:10" ht="15" customHeight="1">
      <c r="A24" s="104">
        <v>20</v>
      </c>
      <c r="B24" s="126" t="str">
        <f>IF('1-3'!B23="","",'1-3'!B23)</f>
        <v>全国</v>
      </c>
      <c r="C24" s="134" t="str">
        <f>IF('1-3'!C23="","",'1-3'!C23)</f>
        <v>校長</v>
      </c>
      <c r="D24" s="135" t="str">
        <f>IF('1-3'!D23="","",'1-3'!D23)</f>
        <v>全国特別支援学校病弱教育校長協議会</v>
      </c>
      <c r="E24" s="195">
        <f t="shared" si="0"/>
      </c>
      <c r="F24" s="196">
        <f>IF('1-3'!E23="","",'1-3'!E23)</f>
      </c>
      <c r="G24" s="136">
        <f t="shared" si="1"/>
      </c>
      <c r="H24" s="209"/>
      <c r="I24" s="136"/>
      <c r="J24" s="124">
        <f>IF('1-3'!F23="","",'1-3'!F23)</f>
      </c>
    </row>
    <row r="25" spans="1:10" ht="15" customHeight="1">
      <c r="A25" s="104">
        <v>21</v>
      </c>
      <c r="B25" s="126" t="str">
        <f>IF('1-3'!B24="","",'1-3'!B24)</f>
        <v>全国</v>
      </c>
      <c r="C25" s="137" t="str">
        <f>IF('1-3'!C24="","",'1-3'!C24)</f>
        <v>教頭</v>
      </c>
      <c r="D25" s="138" t="str">
        <f>IF('1-3'!D24="","",'1-3'!D24)</f>
        <v>全国高等学校教頭・副校長会</v>
      </c>
      <c r="E25" s="197">
        <f t="shared" si="0"/>
        <v>9000</v>
      </c>
      <c r="F25" s="198">
        <f>IF('1-3'!E24="","",'1-3'!E24)</f>
        <v>9000</v>
      </c>
      <c r="G25" s="139">
        <f t="shared" si="1"/>
      </c>
      <c r="H25" s="210"/>
      <c r="I25" s="139"/>
      <c r="J25" s="124">
        <f>IF('1-3'!F24="","",'1-3'!F24)</f>
      </c>
    </row>
    <row r="26" spans="1:10" ht="15" customHeight="1">
      <c r="A26" s="104">
        <v>22</v>
      </c>
      <c r="B26" s="126" t="str">
        <f>IF('1-3'!B25="","",'1-3'!B25)</f>
        <v>全国</v>
      </c>
      <c r="C26" s="126" t="str">
        <f>IF('1-3'!C25="","",'1-3'!C25)</f>
        <v>教頭</v>
      </c>
      <c r="D26" s="123" t="str">
        <f>IF('1-3'!D25="","",'1-3'!D25)</f>
        <v>全国高等学校定時制通信制教頭・副校長協会</v>
      </c>
      <c r="E26" s="193">
        <f t="shared" si="0"/>
      </c>
      <c r="F26" s="194">
        <f>IF('1-3'!E25="","",'1-3'!E25)</f>
      </c>
      <c r="G26" s="84">
        <f t="shared" si="1"/>
      </c>
      <c r="H26" s="208"/>
      <c r="I26" s="83"/>
      <c r="J26" s="124">
        <f>IF('1-3'!F25="","",'1-3'!F25)</f>
      </c>
    </row>
    <row r="27" spans="1:10" ht="15" customHeight="1">
      <c r="A27" s="104">
        <v>23</v>
      </c>
      <c r="B27" s="126" t="str">
        <f>IF('1-3'!B26="","",'1-3'!B26)</f>
        <v>全国</v>
      </c>
      <c r="C27" s="126" t="str">
        <f>IF('1-3'!C26="","",'1-3'!C26)</f>
        <v>教頭</v>
      </c>
      <c r="D27" s="123" t="str">
        <f>IF('1-3'!D26="","",'1-3'!D26)</f>
        <v>全国盲学校副校長・教頭会（全盲頭）</v>
      </c>
      <c r="E27" s="193">
        <f t="shared" si="0"/>
      </c>
      <c r="F27" s="194">
        <f>IF('1-3'!E26="","",'1-3'!E26)</f>
      </c>
      <c r="G27" s="84">
        <f t="shared" si="1"/>
      </c>
      <c r="H27" s="208"/>
      <c r="I27" s="83"/>
      <c r="J27" s="124">
        <f>IF('1-3'!F26="","",'1-3'!F26)</f>
      </c>
    </row>
    <row r="28" spans="1:10" ht="15" customHeight="1">
      <c r="A28" s="104">
        <v>24</v>
      </c>
      <c r="B28" s="126" t="str">
        <f>IF('1-3'!B27="","",'1-3'!B27)</f>
        <v>全国</v>
      </c>
      <c r="C28" s="126" t="str">
        <f>IF('1-3'!C27="","",'1-3'!C27)</f>
        <v>教頭</v>
      </c>
      <c r="D28" s="123" t="str">
        <f>IF('1-3'!D27="","",'1-3'!D27)</f>
        <v>全国聾学校教頭会（全聾頭）</v>
      </c>
      <c r="E28" s="193">
        <f t="shared" si="0"/>
      </c>
      <c r="F28" s="194">
        <f>IF('1-3'!E27="","",'1-3'!E27)</f>
      </c>
      <c r="G28" s="84">
        <f t="shared" si="1"/>
      </c>
      <c r="H28" s="208"/>
      <c r="I28" s="83"/>
      <c r="J28" s="124">
        <f>IF('1-3'!F27="","",'1-3'!F27)</f>
      </c>
    </row>
    <row r="29" spans="1:10" ht="15" customHeight="1">
      <c r="A29" s="104">
        <v>25</v>
      </c>
      <c r="B29" s="126" t="str">
        <f>IF('1-3'!B28="","",'1-3'!B28)</f>
        <v>全国</v>
      </c>
      <c r="C29" s="126" t="str">
        <f>IF('1-3'!C28="","",'1-3'!C28)</f>
        <v>教頭</v>
      </c>
      <c r="D29" s="123" t="str">
        <f>IF('1-3'!D28="","",'1-3'!D28)</f>
        <v>全国特別支援学校知的障害教育教頭会（全知頭）</v>
      </c>
      <c r="E29" s="193">
        <f t="shared" si="0"/>
      </c>
      <c r="F29" s="194">
        <f>IF('1-3'!E28="","",'1-3'!E28)</f>
      </c>
      <c r="G29" s="84">
        <f t="shared" si="1"/>
      </c>
      <c r="H29" s="208"/>
      <c r="I29" s="83"/>
      <c r="J29" s="124">
        <f>IF('1-3'!F28="","",'1-3'!F28)</f>
      </c>
    </row>
    <row r="30" spans="1:10" ht="15" customHeight="1">
      <c r="A30" s="104">
        <v>26</v>
      </c>
      <c r="B30" s="126" t="str">
        <f>IF('1-3'!B29="","",'1-3'!B29)</f>
        <v>全国</v>
      </c>
      <c r="C30" s="126" t="str">
        <f>IF('1-3'!C29="","",'1-3'!C29)</f>
        <v>教頭</v>
      </c>
      <c r="D30" s="123" t="str">
        <f>IF('1-3'!D29="","",'1-3'!D29)</f>
        <v>全国特別支援学校肢体不自由教育教頭会（全肢頭）</v>
      </c>
      <c r="E30" s="193">
        <f t="shared" si="0"/>
      </c>
      <c r="F30" s="194">
        <f>IF('1-3'!E29="","",'1-3'!E29)</f>
      </c>
      <c r="G30" s="84">
        <f t="shared" si="1"/>
      </c>
      <c r="H30" s="208"/>
      <c r="I30" s="83"/>
      <c r="J30" s="124">
        <f>IF('1-3'!F29="","",'1-3'!F29)</f>
      </c>
    </row>
    <row r="31" spans="1:10" ht="15" customHeight="1">
      <c r="A31" s="104">
        <v>27</v>
      </c>
      <c r="B31" s="126" t="str">
        <f>IF('1-3'!B30="","",'1-3'!B30)</f>
        <v>全国</v>
      </c>
      <c r="C31" s="134" t="str">
        <f>IF('1-3'!C30="","",'1-3'!C30)</f>
        <v>教頭</v>
      </c>
      <c r="D31" s="135" t="str">
        <f>IF('1-3'!D30="","",'1-3'!D30)</f>
        <v>全国特別支援学校病弱教育副校長・教頭会（全病頭）</v>
      </c>
      <c r="E31" s="195">
        <f t="shared" si="0"/>
      </c>
      <c r="F31" s="196">
        <f>IF('1-3'!E30="","",'1-3'!E30)</f>
      </c>
      <c r="G31" s="136">
        <f t="shared" si="1"/>
      </c>
      <c r="H31" s="209"/>
      <c r="I31" s="136"/>
      <c r="J31" s="124">
        <f>IF('1-3'!F30="","",'1-3'!F30)</f>
      </c>
    </row>
    <row r="32" spans="1:10" ht="15" customHeight="1">
      <c r="A32" s="104">
        <v>28</v>
      </c>
      <c r="B32" s="126" t="str">
        <f>IF('1-3'!B31="","",'1-3'!B31)</f>
        <v>全国</v>
      </c>
      <c r="C32" s="172" t="str">
        <f>IF('1-3'!C31="","",'1-3'!C31)</f>
        <v>事務長</v>
      </c>
      <c r="D32" s="173" t="str">
        <f>IF('1-3'!D31="","",'1-3'!D31)</f>
        <v>全国公立学校事務長会</v>
      </c>
      <c r="E32" s="199">
        <f t="shared" si="0"/>
        <v>3000</v>
      </c>
      <c r="F32" s="200">
        <f>IF('1-3'!E31="","",'1-3'!E31)</f>
        <v>3000</v>
      </c>
      <c r="G32" s="174" t="str">
        <f t="shared" si="1"/>
        <v>◎</v>
      </c>
      <c r="H32" s="211"/>
      <c r="I32" s="174"/>
      <c r="J32" s="124" t="str">
        <f>IF('1-3'!F31="","",'1-3'!F31)</f>
        <v>◎</v>
      </c>
    </row>
    <row r="33" spans="1:10" ht="15" customHeight="1">
      <c r="A33" s="104">
        <v>29</v>
      </c>
      <c r="B33" s="126" t="str">
        <f>IF('1-3'!B32="","",'1-3'!B32)</f>
        <v>全国</v>
      </c>
      <c r="C33" s="170">
        <f>IF('1-3'!C32="","",'1-3'!C32)</f>
      </c>
      <c r="D33" s="171" t="str">
        <f>IF('1-3'!D32="","",'1-3'!D32)</f>
        <v>全国高校デザイン教育研究会</v>
      </c>
      <c r="E33" s="201">
        <f t="shared" si="0"/>
      </c>
      <c r="F33" s="202">
        <f>IF('1-3'!E32="","",'1-3'!E32)</f>
      </c>
      <c r="G33" s="83">
        <f t="shared" si="1"/>
      </c>
      <c r="H33" s="208"/>
      <c r="I33" s="83"/>
      <c r="J33" s="124">
        <f>IF('1-3'!F32="","",'1-3'!F32)</f>
      </c>
    </row>
    <row r="34" spans="1:10" ht="15" customHeight="1">
      <c r="A34" s="104">
        <v>30</v>
      </c>
      <c r="B34" s="126" t="str">
        <f>IF('1-3'!B33="","",'1-3'!B33)</f>
        <v>全国</v>
      </c>
      <c r="C34" s="126">
        <f>IF('1-3'!C33="","",'1-3'!C33)</f>
      </c>
      <c r="D34" s="123" t="str">
        <f>IF('1-3'!D33="","",'1-3'!D33)</f>
        <v>全国高等学校グラフィックアーツ教育研究会</v>
      </c>
      <c r="E34" s="193">
        <f t="shared" si="0"/>
      </c>
      <c r="F34" s="194">
        <f>IF('1-3'!E33="","",'1-3'!E33)</f>
      </c>
      <c r="G34" s="84">
        <f t="shared" si="1"/>
      </c>
      <c r="H34" s="208"/>
      <c r="I34" s="83"/>
      <c r="J34" s="124">
        <f>IF('1-3'!F33="","",'1-3'!F33)</f>
      </c>
    </row>
    <row r="35" spans="1:10" ht="15" customHeight="1">
      <c r="A35" s="104">
        <v>31</v>
      </c>
      <c r="B35" s="126" t="str">
        <f>IF('1-3'!B34="","",'1-3'!B34)</f>
        <v>全国</v>
      </c>
      <c r="C35" s="126">
        <f>IF('1-3'!C34="","",'1-3'!C34)</f>
      </c>
      <c r="D35" s="123" t="str">
        <f>IF('1-3'!D34="","",'1-3'!D34)</f>
        <v>全国高等学校造園教育研究協議会</v>
      </c>
      <c r="E35" s="193">
        <f t="shared" si="0"/>
      </c>
      <c r="F35" s="194">
        <f>IF('1-3'!E34="","",'1-3'!E34)</f>
      </c>
      <c r="G35" s="84">
        <f t="shared" si="1"/>
      </c>
      <c r="H35" s="208"/>
      <c r="I35" s="83"/>
      <c r="J35" s="124">
        <f>IF('1-3'!F34="","",'1-3'!F34)</f>
      </c>
    </row>
    <row r="36" spans="1:10" ht="15" customHeight="1">
      <c r="A36" s="104">
        <v>32</v>
      </c>
      <c r="B36" s="126" t="str">
        <f>IF('1-3'!B35="","",'1-3'!B35)</f>
        <v>全国</v>
      </c>
      <c r="C36" s="126">
        <f>IF('1-3'!C35="","",'1-3'!C35)</f>
      </c>
      <c r="D36" s="123" t="str">
        <f>IF('1-3'!D35="","",'1-3'!D35)</f>
        <v>全国高等学校体育学科・コース連絡協議会</v>
      </c>
      <c r="E36" s="193">
        <f t="shared" si="0"/>
      </c>
      <c r="F36" s="194">
        <f>IF('1-3'!E35="","",'1-3'!E35)</f>
      </c>
      <c r="G36" s="84">
        <f t="shared" si="1"/>
      </c>
      <c r="H36" s="208"/>
      <c r="I36" s="83"/>
      <c r="J36" s="124">
        <f>IF('1-3'!F35="","",'1-3'!F35)</f>
      </c>
    </row>
    <row r="37" spans="1:10" ht="15" customHeight="1">
      <c r="A37" s="104">
        <v>33</v>
      </c>
      <c r="B37" s="126" t="str">
        <f>IF('1-3'!B36="","",'1-3'!B36)</f>
        <v>全国</v>
      </c>
      <c r="C37" s="126">
        <f>IF('1-3'!C36="","",'1-3'!C36)</f>
      </c>
      <c r="D37" s="123" t="str">
        <f>IF('1-3'!D36="","",'1-3'!D36)</f>
        <v>全国高等学校通信制教育研究会</v>
      </c>
      <c r="E37" s="193">
        <f t="shared" si="0"/>
      </c>
      <c r="F37" s="194">
        <f>IF('1-3'!E36="","",'1-3'!E36)</f>
      </c>
      <c r="G37" s="84">
        <f t="shared" si="1"/>
      </c>
      <c r="H37" s="208"/>
      <c r="I37" s="83"/>
      <c r="J37" s="124">
        <f>IF('1-3'!F36="","",'1-3'!F36)</f>
      </c>
    </row>
    <row r="38" spans="1:10" ht="15" customHeight="1">
      <c r="A38" s="104">
        <v>34</v>
      </c>
      <c r="B38" s="126" t="str">
        <f>IF('1-3'!B37="","",'1-3'!B37)</f>
        <v>全国</v>
      </c>
      <c r="C38" s="126">
        <f>IF('1-3'!C37="","",'1-3'!C37)</f>
      </c>
      <c r="D38" s="123" t="str">
        <f>IF('1-3'!D37="","",'1-3'!D37)</f>
        <v>全国高等学校農場協会</v>
      </c>
      <c r="E38" s="193">
        <f t="shared" si="0"/>
      </c>
      <c r="F38" s="194">
        <f>IF('1-3'!E37="","",'1-3'!E37)</f>
      </c>
      <c r="G38" s="84">
        <f t="shared" si="1"/>
      </c>
      <c r="H38" s="208"/>
      <c r="I38" s="83"/>
      <c r="J38" s="124">
        <f>IF('1-3'!F37="","",'1-3'!F37)</f>
      </c>
    </row>
    <row r="39" spans="1:10" ht="15" customHeight="1">
      <c r="A39" s="104">
        <v>35</v>
      </c>
      <c r="B39" s="126" t="str">
        <f>IF('1-3'!B38="","",'1-3'!B38)</f>
        <v>全国</v>
      </c>
      <c r="C39" s="126">
        <f>IF('1-3'!C38="","",'1-3'!C38)</f>
      </c>
      <c r="D39" s="123" t="str">
        <f>IF('1-3'!D38="","",'1-3'!D38)</f>
        <v>全国肢体不自由教育研究協議会</v>
      </c>
      <c r="E39" s="193">
        <f t="shared" si="0"/>
      </c>
      <c r="F39" s="194">
        <f>IF('1-3'!E38="","",'1-3'!E38)</f>
      </c>
      <c r="G39" s="84">
        <f t="shared" si="1"/>
      </c>
      <c r="H39" s="208"/>
      <c r="I39" s="83"/>
      <c r="J39" s="124">
        <f>IF('1-3'!F38="","",'1-3'!F38)</f>
      </c>
    </row>
    <row r="40" spans="1:10" ht="15" customHeight="1">
      <c r="A40" s="104">
        <v>36</v>
      </c>
      <c r="B40" s="126" t="str">
        <f>IF('1-3'!B39="","",'1-3'!B39)</f>
        <v>全国</v>
      </c>
      <c r="C40" s="126">
        <f>IF('1-3'!C39="","",'1-3'!C39)</f>
      </c>
      <c r="D40" s="123" t="str">
        <f>IF('1-3'!D39="","",'1-3'!D39)</f>
        <v>全国自動車教育研究会</v>
      </c>
      <c r="E40" s="193">
        <f t="shared" si="0"/>
      </c>
      <c r="F40" s="194">
        <f>IF('1-3'!E39="","",'1-3'!E39)</f>
      </c>
      <c r="G40" s="84">
        <f t="shared" si="1"/>
      </c>
      <c r="H40" s="208"/>
      <c r="I40" s="83"/>
      <c r="J40" s="124">
        <f>IF('1-3'!F39="","",'1-3'!F39)</f>
      </c>
    </row>
    <row r="41" spans="1:10" ht="15" customHeight="1">
      <c r="A41" s="104">
        <v>37</v>
      </c>
      <c r="B41" s="126" t="str">
        <f>IF('1-3'!B40="","",'1-3'!B40)</f>
        <v>全国</v>
      </c>
      <c r="C41" s="126">
        <f>IF('1-3'!C40="","",'1-3'!C40)</f>
      </c>
      <c r="D41" s="123" t="str">
        <f>IF('1-3'!D40="","",'1-3'!D40)</f>
        <v>全国中高一貫教育研究会</v>
      </c>
      <c r="E41" s="193">
        <f t="shared" si="0"/>
      </c>
      <c r="F41" s="194">
        <f>IF('1-3'!E40="","",'1-3'!E40)</f>
      </c>
      <c r="G41" s="84">
        <f t="shared" si="1"/>
      </c>
      <c r="H41" s="208"/>
      <c r="I41" s="83"/>
      <c r="J41" s="124">
        <f>IF('1-3'!F40="","",'1-3'!F40)</f>
      </c>
    </row>
    <row r="42" spans="1:10" ht="15" customHeight="1">
      <c r="A42" s="104">
        <v>38</v>
      </c>
      <c r="B42" s="126" t="str">
        <f>IF('1-3'!B41="","",'1-3'!B41)</f>
        <v>全国</v>
      </c>
      <c r="C42" s="126">
        <f>IF('1-3'!C41="","",'1-3'!C41)</f>
      </c>
      <c r="D42" s="123" t="str">
        <f>IF('1-3'!D41="","",'1-3'!D41)</f>
        <v>全国電子工業教育研究会</v>
      </c>
      <c r="E42" s="193">
        <f t="shared" si="0"/>
      </c>
      <c r="F42" s="194">
        <f>IF('1-3'!E41="","",'1-3'!E41)</f>
      </c>
      <c r="G42" s="84">
        <f t="shared" si="1"/>
      </c>
      <c r="H42" s="208"/>
      <c r="I42" s="83"/>
      <c r="J42" s="124">
        <f>IF('1-3'!F41="","",'1-3'!F41)</f>
      </c>
    </row>
    <row r="43" spans="1:10" ht="15" customHeight="1">
      <c r="A43" s="104">
        <v>39</v>
      </c>
      <c r="B43" s="126" t="str">
        <f>IF('1-3'!B42="","",'1-3'!B42)</f>
        <v>全国</v>
      </c>
      <c r="C43" s="126">
        <f>IF('1-3'!C42="","",'1-3'!C42)</f>
      </c>
      <c r="D43" s="123" t="str">
        <f>IF('1-3'!D42="","",'1-3'!D42)</f>
        <v>全国美術高等学校協議会</v>
      </c>
      <c r="E43" s="193">
        <f t="shared" si="0"/>
      </c>
      <c r="F43" s="194">
        <f>IF('1-3'!E42="","",'1-3'!E42)</f>
      </c>
      <c r="G43" s="84">
        <f t="shared" si="1"/>
      </c>
      <c r="H43" s="208"/>
      <c r="I43" s="83"/>
      <c r="J43" s="124">
        <f>IF('1-3'!F42="","",'1-3'!F42)</f>
      </c>
    </row>
    <row r="44" spans="1:10" ht="15" customHeight="1">
      <c r="A44" s="104">
        <v>40</v>
      </c>
      <c r="B44" s="126" t="str">
        <f>IF('1-3'!B43="","",'1-3'!B43)</f>
        <v>全国</v>
      </c>
      <c r="C44" s="126">
        <f>IF('1-3'!C43="","",'1-3'!C43)</f>
      </c>
      <c r="D44" s="123" t="str">
        <f>IF('1-3'!D43="","",'1-3'!D43)</f>
        <v>全国病弱虚弱教育研究連盟</v>
      </c>
      <c r="E44" s="193">
        <f t="shared" si="0"/>
      </c>
      <c r="F44" s="194">
        <f>IF('1-3'!E43="","",'1-3'!E43)</f>
      </c>
      <c r="G44" s="84">
        <f t="shared" si="1"/>
      </c>
      <c r="H44" s="208"/>
      <c r="I44" s="83"/>
      <c r="J44" s="124">
        <f>IF('1-3'!F43="","",'1-3'!F43)</f>
      </c>
    </row>
    <row r="45" spans="1:10" ht="15" customHeight="1">
      <c r="A45" s="104">
        <v>41</v>
      </c>
      <c r="B45" s="126" t="str">
        <f>IF('1-3'!B44="","",'1-3'!B44)</f>
        <v>全国</v>
      </c>
      <c r="C45" s="126">
        <f>IF('1-3'!C44="","",'1-3'!C44)</f>
      </c>
      <c r="D45" s="123" t="str">
        <f>IF('1-3'!D44="","",'1-3'!D44)</f>
        <v>全日本盲学校教育研究会</v>
      </c>
      <c r="E45" s="193">
        <f t="shared" si="0"/>
      </c>
      <c r="F45" s="194">
        <f>IF('1-3'!E44="","",'1-3'!E44)</f>
      </c>
      <c r="G45" s="84">
        <f t="shared" si="1"/>
      </c>
      <c r="H45" s="208"/>
      <c r="I45" s="83"/>
      <c r="J45" s="124">
        <f>IF('1-3'!F44="","",'1-3'!F44)</f>
      </c>
    </row>
    <row r="46" spans="1:10" ht="15" customHeight="1">
      <c r="A46" s="104">
        <v>42</v>
      </c>
      <c r="B46" s="126" t="str">
        <f>IF('1-3'!B45="","",'1-3'!B45)</f>
        <v>全国</v>
      </c>
      <c r="C46" s="126">
        <f>IF('1-3'!C45="","",'1-3'!C45)</f>
      </c>
      <c r="D46" s="123" t="str">
        <f>IF('1-3'!D45="","",'1-3'!D45)</f>
        <v>日本学校農業クラブ連盟</v>
      </c>
      <c r="E46" s="193">
        <f t="shared" si="0"/>
      </c>
      <c r="F46" s="194">
        <f>IF('1-3'!E45="","",'1-3'!E45)</f>
      </c>
      <c r="G46" s="84">
        <f t="shared" si="1"/>
      </c>
      <c r="H46" s="208"/>
      <c r="I46" s="83"/>
      <c r="J46" s="124">
        <f>IF('1-3'!F45="","",'1-3'!F45)</f>
      </c>
    </row>
    <row r="47" spans="1:10" ht="15" customHeight="1">
      <c r="A47" s="104">
        <v>43</v>
      </c>
      <c r="B47" s="126" t="str">
        <f>IF('1-3'!B46="","",'1-3'!B46)</f>
        <v>全国</v>
      </c>
      <c r="C47" s="126">
        <f>IF('1-3'!C46="","",'1-3'!C46)</f>
      </c>
      <c r="D47" s="123" t="str">
        <f>IF('1-3'!D46="","",'1-3'!D46)</f>
        <v>日本工業化学教育研究会</v>
      </c>
      <c r="E47" s="193">
        <f t="shared" si="0"/>
      </c>
      <c r="F47" s="194">
        <f>IF('1-3'!E46="","",'1-3'!E46)</f>
      </c>
      <c r="G47" s="84">
        <f t="shared" si="1"/>
      </c>
      <c r="H47" s="208"/>
      <c r="I47" s="83"/>
      <c r="J47" s="124">
        <f>IF('1-3'!F46="","",'1-3'!F46)</f>
      </c>
    </row>
    <row r="48" spans="1:10" ht="15" customHeight="1">
      <c r="A48" s="104">
        <v>44</v>
      </c>
      <c r="B48" s="126" t="str">
        <f>IF('1-3'!B47="","",'1-3'!B47)</f>
        <v>全国</v>
      </c>
      <c r="C48" s="126">
        <f>IF('1-3'!C47="","",'1-3'!C47)</f>
      </c>
      <c r="D48" s="123" t="str">
        <f>IF('1-3'!D47="","",'1-3'!D47)</f>
        <v>日本繊維工業教育研究会</v>
      </c>
      <c r="E48" s="193">
        <f t="shared" si="0"/>
      </c>
      <c r="F48" s="194">
        <f>IF('1-3'!E47="","",'1-3'!E47)</f>
      </c>
      <c r="G48" s="84">
        <f t="shared" si="1"/>
      </c>
      <c r="H48" s="208"/>
      <c r="I48" s="83"/>
      <c r="J48" s="124">
        <f>IF('1-3'!F47="","",'1-3'!F47)</f>
      </c>
    </row>
    <row r="49" spans="1:10" ht="15" customHeight="1" thickBot="1">
      <c r="A49" s="108">
        <v>45</v>
      </c>
      <c r="B49" s="128" t="str">
        <f>IF('1-3'!B48="","",'1-3'!B48)</f>
        <v>全国</v>
      </c>
      <c r="C49" s="128">
        <f>IF('1-3'!C48="","",'1-3'!C48)</f>
      </c>
      <c r="D49" s="129" t="str">
        <f>IF('1-3'!D48="","",'1-3'!D48)</f>
        <v>日本教育会</v>
      </c>
      <c r="E49" s="203">
        <f t="shared" si="0"/>
      </c>
      <c r="F49" s="204">
        <f>IF('1-3'!E48="","",'1-3'!E48)</f>
      </c>
      <c r="G49" s="85">
        <f t="shared" si="1"/>
      </c>
      <c r="H49" s="212"/>
      <c r="I49" s="85"/>
      <c r="J49" s="124">
        <f>IF('1-3'!F48="","",'1-3'!F48)</f>
      </c>
    </row>
    <row r="50" spans="1:10" ht="15" customHeight="1">
      <c r="A50" s="102">
        <v>46</v>
      </c>
      <c r="B50" s="170" t="str">
        <f>IF('1-3'!B49="","",'1-3'!B49)</f>
        <v>近畿・西日本</v>
      </c>
      <c r="C50" s="170" t="str">
        <f>IF('1-3'!C49="","",'1-3'!C49)</f>
        <v>校長</v>
      </c>
      <c r="D50" s="171" t="str">
        <f>IF('1-3'!D49="","",'1-3'!D49)</f>
        <v>近畿地区定時制通信制高等学校長会</v>
      </c>
      <c r="E50" s="201">
        <f t="shared" si="0"/>
      </c>
      <c r="F50" s="202">
        <f>IF('1-3'!E49="","",'1-3'!E49)</f>
      </c>
      <c r="G50" s="83">
        <f t="shared" si="1"/>
      </c>
      <c r="H50" s="208"/>
      <c r="I50" s="83"/>
      <c r="J50" s="124">
        <f>IF('1-3'!F49="","",'1-3'!F49)</f>
      </c>
    </row>
    <row r="51" spans="1:10" ht="15" customHeight="1">
      <c r="A51" s="104">
        <v>47</v>
      </c>
      <c r="B51" s="126" t="str">
        <f>IF('1-3'!B50="","",'1-3'!B50)</f>
        <v>近畿・西日本</v>
      </c>
      <c r="C51" s="126" t="str">
        <f>IF('1-3'!C50="","",'1-3'!C50)</f>
        <v>校長</v>
      </c>
      <c r="D51" s="123" t="str">
        <f>IF('1-3'!D50="","",'1-3'!D50)</f>
        <v>近畿地区総合学科高等学校長協会</v>
      </c>
      <c r="E51" s="193">
        <f t="shared" si="0"/>
        <v>5000</v>
      </c>
      <c r="F51" s="194">
        <f>IF('1-3'!E50="","",'1-3'!E50)</f>
        <v>5000</v>
      </c>
      <c r="G51" s="84">
        <f t="shared" si="1"/>
      </c>
      <c r="H51" s="208"/>
      <c r="I51" s="83"/>
      <c r="J51" s="124">
        <f>IF('1-3'!F50="","",'1-3'!F50)</f>
      </c>
    </row>
    <row r="52" spans="1:10" ht="15" customHeight="1">
      <c r="A52" s="104">
        <v>48</v>
      </c>
      <c r="B52" s="126" t="str">
        <f>IF('1-3'!B51="","",'1-3'!B51)</f>
        <v>近畿・西日本</v>
      </c>
      <c r="C52" s="126" t="str">
        <f>IF('1-3'!C51="","",'1-3'!C51)</f>
        <v>校長</v>
      </c>
      <c r="D52" s="123" t="str">
        <f>IF('1-3'!D51="","",'1-3'!D51)</f>
        <v>近畿工業高等学校長協会</v>
      </c>
      <c r="E52" s="193">
        <f t="shared" si="0"/>
      </c>
      <c r="F52" s="194">
        <f>IF('1-3'!E51="","",'1-3'!E51)</f>
      </c>
      <c r="G52" s="84">
        <f t="shared" si="1"/>
      </c>
      <c r="H52" s="208"/>
      <c r="I52" s="83"/>
      <c r="J52" s="124">
        <f>IF('1-3'!F51="","",'1-3'!F51)</f>
      </c>
    </row>
    <row r="53" spans="1:10" ht="15" customHeight="1">
      <c r="A53" s="104">
        <v>49</v>
      </c>
      <c r="B53" s="126" t="str">
        <f>IF('1-3'!B52="","",'1-3'!B52)</f>
        <v>近畿・西日本</v>
      </c>
      <c r="C53" s="126" t="str">
        <f>IF('1-3'!C52="","",'1-3'!C52)</f>
        <v>校長</v>
      </c>
      <c r="D53" s="123" t="str">
        <f>IF('1-3'!D52="","",'1-3'!D52)</f>
        <v>近畿地区英語・国際関係科等設置高等学校長会</v>
      </c>
      <c r="E53" s="193">
        <f t="shared" si="0"/>
      </c>
      <c r="F53" s="194">
        <f>IF('1-3'!E52="","",'1-3'!E52)</f>
      </c>
      <c r="G53" s="84">
        <f t="shared" si="1"/>
      </c>
      <c r="H53" s="208"/>
      <c r="I53" s="83"/>
      <c r="J53" s="124">
        <f>IF('1-3'!F52="","",'1-3'!F52)</f>
      </c>
    </row>
    <row r="54" spans="1:10" ht="15" customHeight="1">
      <c r="A54" s="104">
        <v>50</v>
      </c>
      <c r="B54" s="126" t="str">
        <f>IF('1-3'!B53="","",'1-3'!B53)</f>
        <v>近畿・西日本</v>
      </c>
      <c r="C54" s="126" t="str">
        <f>IF('1-3'!C53="","",'1-3'!C53)</f>
        <v>校長</v>
      </c>
      <c r="D54" s="123" t="str">
        <f>IF('1-3'!D53="","",'1-3'!D53)</f>
        <v>近畿盲学校長会（近盲長）</v>
      </c>
      <c r="E54" s="193">
        <f t="shared" si="0"/>
      </c>
      <c r="F54" s="194">
        <f>IF('1-3'!E53="","",'1-3'!E53)</f>
      </c>
      <c r="G54" s="84">
        <f t="shared" si="1"/>
      </c>
      <c r="H54" s="208"/>
      <c r="I54" s="83"/>
      <c r="J54" s="124">
        <f>IF('1-3'!F53="","",'1-3'!F53)</f>
      </c>
    </row>
    <row r="55" spans="1:10" ht="15" customHeight="1">
      <c r="A55" s="104">
        <v>51</v>
      </c>
      <c r="B55" s="126" t="str">
        <f>IF('1-3'!B54="","",'1-3'!B54)</f>
        <v>近畿・西日本</v>
      </c>
      <c r="C55" s="126" t="str">
        <f>IF('1-3'!C54="","",'1-3'!C54)</f>
        <v>校長</v>
      </c>
      <c r="D55" s="123" t="str">
        <f>IF('1-3'!D54="","",'1-3'!D54)</f>
        <v>近畿地区聾学校長会（近聾長）</v>
      </c>
      <c r="E55" s="193">
        <f t="shared" si="0"/>
      </c>
      <c r="F55" s="194">
        <f>IF('1-3'!E54="","",'1-3'!E54)</f>
      </c>
      <c r="G55" s="84">
        <f t="shared" si="1"/>
      </c>
      <c r="H55" s="208"/>
      <c r="I55" s="83"/>
      <c r="J55" s="124">
        <f>IF('1-3'!F54="","",'1-3'!F54)</f>
      </c>
    </row>
    <row r="56" spans="1:10" ht="15" customHeight="1">
      <c r="A56" s="104">
        <v>52</v>
      </c>
      <c r="B56" s="126" t="str">
        <f>IF('1-3'!B55="","",'1-3'!B55)</f>
        <v>近畿・西日本</v>
      </c>
      <c r="C56" s="126" t="str">
        <f>IF('1-3'!C55="","",'1-3'!C55)</f>
        <v>校長</v>
      </c>
      <c r="D56" s="123" t="str">
        <f>IF('1-3'!D55="","",'1-3'!D55)</f>
        <v>近畿特別支援学校知的障害教育校長会（近知長）</v>
      </c>
      <c r="E56" s="193">
        <f t="shared" si="0"/>
      </c>
      <c r="F56" s="194">
        <f>IF('1-3'!E55="","",'1-3'!E55)</f>
      </c>
      <c r="G56" s="84">
        <f t="shared" si="1"/>
      </c>
      <c r="H56" s="208"/>
      <c r="I56" s="83"/>
      <c r="J56" s="124">
        <f>IF('1-3'!F55="","",'1-3'!F55)</f>
      </c>
    </row>
    <row r="57" spans="1:10" ht="15" customHeight="1">
      <c r="A57" s="104">
        <v>53</v>
      </c>
      <c r="B57" s="126" t="str">
        <f>IF('1-3'!B56="","",'1-3'!B56)</f>
        <v>近畿・西日本</v>
      </c>
      <c r="C57" s="126" t="str">
        <f>IF('1-3'!C56="","",'1-3'!C56)</f>
        <v>校長</v>
      </c>
      <c r="D57" s="123" t="str">
        <f>IF('1-3'!D56="","",'1-3'!D56)</f>
        <v>近畿地区特別支援学校肢体不自由教育校長会（近肢長）</v>
      </c>
      <c r="E57" s="193">
        <f t="shared" si="0"/>
      </c>
      <c r="F57" s="194">
        <f>IF('1-3'!E56="","",'1-3'!E56)</f>
      </c>
      <c r="G57" s="84">
        <f t="shared" si="1"/>
      </c>
      <c r="H57" s="208"/>
      <c r="I57" s="83"/>
      <c r="J57" s="124">
        <f>IF('1-3'!F56="","",'1-3'!F56)</f>
      </c>
    </row>
    <row r="58" spans="1:10" ht="15" customHeight="1">
      <c r="A58" s="104">
        <v>54</v>
      </c>
      <c r="B58" s="126" t="str">
        <f>IF('1-3'!B57="","",'1-3'!B57)</f>
        <v>近畿・西日本</v>
      </c>
      <c r="C58" s="134" t="str">
        <f>IF('1-3'!C57="","",'1-3'!C57)</f>
        <v>校長</v>
      </c>
      <c r="D58" s="135" t="str">
        <f>IF('1-3'!D57="","",'1-3'!D57)</f>
        <v>近畿地区特別支援学校病弱教育校長会（近病長）</v>
      </c>
      <c r="E58" s="195">
        <f t="shared" si="0"/>
      </c>
      <c r="F58" s="196">
        <f>IF('1-3'!E57="","",'1-3'!E57)</f>
      </c>
      <c r="G58" s="136">
        <f t="shared" si="1"/>
      </c>
      <c r="H58" s="209"/>
      <c r="I58" s="136"/>
      <c r="J58" s="124">
        <f>IF('1-3'!F57="","",'1-3'!F57)</f>
      </c>
    </row>
    <row r="59" spans="1:10" ht="15" customHeight="1">
      <c r="A59" s="104">
        <v>55</v>
      </c>
      <c r="B59" s="126" t="str">
        <f>IF('1-3'!B58="","",'1-3'!B58)</f>
        <v>近畿・西日本</v>
      </c>
      <c r="C59" s="170" t="str">
        <f>IF('1-3'!C58="","",'1-3'!C58)</f>
        <v>教頭</v>
      </c>
      <c r="D59" s="171" t="str">
        <f>IF('1-3'!D58="","",'1-3'!D58)</f>
        <v>近畿地区盲学校副校長・教頭会（近盲頭）</v>
      </c>
      <c r="E59" s="201">
        <f t="shared" si="0"/>
      </c>
      <c r="F59" s="202">
        <f>IF('1-3'!E58="","",'1-3'!E58)</f>
      </c>
      <c r="G59" s="83">
        <f t="shared" si="1"/>
      </c>
      <c r="H59" s="208"/>
      <c r="I59" s="83"/>
      <c r="J59" s="124">
        <f>IF('1-3'!F58="","",'1-3'!F58)</f>
      </c>
    </row>
    <row r="60" spans="1:10" ht="15" customHeight="1">
      <c r="A60" s="104">
        <v>56</v>
      </c>
      <c r="B60" s="126" t="str">
        <f>IF('1-3'!B59="","",'1-3'!B59)</f>
        <v>近畿・西日本</v>
      </c>
      <c r="C60" s="126" t="str">
        <f>IF('1-3'!C59="","",'1-3'!C59)</f>
        <v>教頭</v>
      </c>
      <c r="D60" s="123" t="str">
        <f>IF('1-3'!D59="","",'1-3'!D59)</f>
        <v>近畿地区聾学校教頭会（近聾頭）</v>
      </c>
      <c r="E60" s="193">
        <f t="shared" si="0"/>
      </c>
      <c r="F60" s="194">
        <f>IF('1-3'!E59="","",'1-3'!E59)</f>
      </c>
      <c r="G60" s="84">
        <f t="shared" si="1"/>
      </c>
      <c r="H60" s="208"/>
      <c r="I60" s="83"/>
      <c r="J60" s="124">
        <f>IF('1-3'!F59="","",'1-3'!F59)</f>
      </c>
    </row>
    <row r="61" spans="1:10" ht="15" customHeight="1">
      <c r="A61" s="104">
        <v>57</v>
      </c>
      <c r="B61" s="126" t="str">
        <f>IF('1-3'!B60="","",'1-3'!B60)</f>
        <v>近畿・西日本</v>
      </c>
      <c r="C61" s="126" t="str">
        <f>IF('1-3'!C60="","",'1-3'!C60)</f>
        <v>教頭</v>
      </c>
      <c r="D61" s="123" t="str">
        <f>IF('1-3'!D60="","",'1-3'!D60)</f>
        <v>近畿特別支援学校知的障害教育教頭会（近知頭）</v>
      </c>
      <c r="E61" s="193">
        <f t="shared" si="0"/>
      </c>
      <c r="F61" s="194">
        <f>IF('1-3'!E60="","",'1-3'!E60)</f>
      </c>
      <c r="G61" s="84">
        <f t="shared" si="1"/>
      </c>
      <c r="H61" s="208"/>
      <c r="I61" s="83"/>
      <c r="J61" s="124">
        <f>IF('1-3'!F60="","",'1-3'!F60)</f>
      </c>
    </row>
    <row r="62" spans="1:10" ht="15" customHeight="1">
      <c r="A62" s="104">
        <v>58</v>
      </c>
      <c r="B62" s="126" t="str">
        <f>IF('1-3'!B61="","",'1-3'!B61)</f>
        <v>近畿・西日本</v>
      </c>
      <c r="C62" s="126" t="str">
        <f>IF('1-3'!C61="","",'1-3'!C61)</f>
        <v>教頭</v>
      </c>
      <c r="D62" s="123" t="str">
        <f>IF('1-3'!D61="","",'1-3'!D61)</f>
        <v>近畿地区特別支援学校肢体不自由教育教頭会（近肢頭）</v>
      </c>
      <c r="E62" s="193">
        <f t="shared" si="0"/>
      </c>
      <c r="F62" s="194">
        <f>IF('1-3'!E61="","",'1-3'!E61)</f>
      </c>
      <c r="G62" s="84">
        <f t="shared" si="1"/>
      </c>
      <c r="H62" s="208"/>
      <c r="I62" s="83"/>
      <c r="J62" s="124">
        <f>IF('1-3'!F61="","",'1-3'!F61)</f>
      </c>
    </row>
    <row r="63" spans="1:10" ht="15" customHeight="1">
      <c r="A63" s="104">
        <v>59</v>
      </c>
      <c r="B63" s="126" t="str">
        <f>IF('1-3'!B62="","",'1-3'!B62)</f>
        <v>近畿・西日本</v>
      </c>
      <c r="C63" s="134" t="str">
        <f>IF('1-3'!C62="","",'1-3'!C62)</f>
        <v>教頭</v>
      </c>
      <c r="D63" s="135" t="str">
        <f>IF('1-3'!D62="","",'1-3'!D62)</f>
        <v>近畿・東海・北陸地区特別支援学校病弱教育教頭会（近病頭）</v>
      </c>
      <c r="E63" s="195">
        <f t="shared" si="0"/>
      </c>
      <c r="F63" s="196">
        <f>IF('1-3'!E62="","",'1-3'!E62)</f>
      </c>
      <c r="G63" s="136">
        <f t="shared" si="1"/>
      </c>
      <c r="H63" s="209"/>
      <c r="I63" s="136"/>
      <c r="J63" s="124">
        <f>IF('1-3'!F62="","",'1-3'!F62)</f>
      </c>
    </row>
    <row r="64" spans="1:10" ht="15" customHeight="1">
      <c r="A64" s="104">
        <v>60</v>
      </c>
      <c r="B64" s="126" t="str">
        <f>IF('1-3'!B63="","",'1-3'!B63)</f>
        <v>近畿・西日本</v>
      </c>
      <c r="C64" s="170" t="str">
        <f>IF('1-3'!C63="","",'1-3'!C63)</f>
        <v>事務長</v>
      </c>
      <c r="D64" s="171" t="str">
        <f>IF('1-3'!D63="","",'1-3'!D63)</f>
        <v>近畿公立学校事務長会</v>
      </c>
      <c r="E64" s="201">
        <f t="shared" si="0"/>
        <v>1800</v>
      </c>
      <c r="F64" s="202">
        <f>IF('1-3'!E63="","",'1-3'!E63)</f>
        <v>1800</v>
      </c>
      <c r="G64" s="83">
        <f t="shared" si="1"/>
      </c>
      <c r="H64" s="208"/>
      <c r="I64" s="83"/>
      <c r="J64" s="124">
        <f>IF('1-3'!F63="","",'1-3'!F63)</f>
      </c>
    </row>
    <row r="65" spans="1:10" ht="15" customHeight="1">
      <c r="A65" s="104">
        <v>61</v>
      </c>
      <c r="B65" s="126" t="str">
        <f>IF('1-3'!B64="","",'1-3'!B64)</f>
        <v>近畿・西日本</v>
      </c>
      <c r="C65" s="134" t="str">
        <f>IF('1-3'!C64="","",'1-3'!C64)</f>
        <v>事務長</v>
      </c>
      <c r="D65" s="135" t="str">
        <f>IF('1-3'!D64="","",'1-3'!D64)</f>
        <v>近畿地区特別支援学校事務長会</v>
      </c>
      <c r="E65" s="195">
        <f t="shared" si="0"/>
      </c>
      <c r="F65" s="196">
        <f>IF('1-3'!E64="","",'1-3'!E64)</f>
      </c>
      <c r="G65" s="136">
        <f t="shared" si="1"/>
      </c>
      <c r="H65" s="209"/>
      <c r="I65" s="136"/>
      <c r="J65" s="124">
        <f>IF('1-3'!F64="","",'1-3'!F64)</f>
      </c>
    </row>
    <row r="66" spans="1:10" ht="15" customHeight="1">
      <c r="A66" s="104">
        <v>62</v>
      </c>
      <c r="B66" s="126" t="str">
        <f>IF('1-3'!B65="","",'1-3'!B65)</f>
        <v>近畿・西日本</v>
      </c>
      <c r="C66" s="170">
        <f>IF('1-3'!C65="","",'1-3'!C65)</f>
      </c>
      <c r="D66" s="171" t="str">
        <f>IF('1-3'!D65="","",'1-3'!D65)</f>
        <v>近畿地区高等学校通信制教育研究会</v>
      </c>
      <c r="E66" s="201">
        <f t="shared" si="0"/>
      </c>
      <c r="F66" s="202">
        <f>IF('1-3'!E65="","",'1-3'!E65)</f>
      </c>
      <c r="G66" s="83">
        <f t="shared" si="1"/>
      </c>
      <c r="H66" s="208"/>
      <c r="I66" s="83"/>
      <c r="J66" s="124">
        <f>IF('1-3'!F65="","",'1-3'!F65)</f>
      </c>
    </row>
    <row r="67" spans="1:10" ht="15" customHeight="1">
      <c r="A67" s="104">
        <v>63</v>
      </c>
      <c r="B67" s="126" t="str">
        <f>IF('1-3'!B66="","",'1-3'!B66)</f>
        <v>近畿・西日本</v>
      </c>
      <c r="C67" s="126">
        <f>IF('1-3'!C66="","",'1-3'!C66)</f>
      </c>
      <c r="D67" s="123" t="str">
        <f>IF('1-3'!D66="","",'1-3'!D66)</f>
        <v>近畿工業高等学校科長連絡協議会</v>
      </c>
      <c r="E67" s="193">
        <f t="shared" si="0"/>
      </c>
      <c r="F67" s="194">
        <f>IF('1-3'!E66="","",'1-3'!E66)</f>
      </c>
      <c r="G67" s="84">
        <f t="shared" si="1"/>
      </c>
      <c r="H67" s="208"/>
      <c r="I67" s="83"/>
      <c r="J67" s="124">
        <f>IF('1-3'!F66="","",'1-3'!F66)</f>
      </c>
    </row>
    <row r="68" spans="1:10" ht="15" customHeight="1">
      <c r="A68" s="104">
        <v>64</v>
      </c>
      <c r="B68" s="126" t="str">
        <f>IF('1-3'!B67="","",'1-3'!B67)</f>
        <v>近畿・西日本</v>
      </c>
      <c r="C68" s="126">
        <f>IF('1-3'!C67="","",'1-3'!C67)</f>
      </c>
      <c r="D68" s="123" t="str">
        <f>IF('1-3'!D67="","",'1-3'!D67)</f>
        <v>近畿高校土木会</v>
      </c>
      <c r="E68" s="193">
        <f t="shared" si="0"/>
      </c>
      <c r="F68" s="194">
        <f>IF('1-3'!E67="","",'1-3'!E67)</f>
      </c>
      <c r="G68" s="84">
        <f t="shared" si="1"/>
      </c>
      <c r="H68" s="208"/>
      <c r="I68" s="83"/>
      <c r="J68" s="124">
        <f>IF('1-3'!F67="","",'1-3'!F67)</f>
      </c>
    </row>
    <row r="69" spans="1:10" ht="15" customHeight="1">
      <c r="A69" s="104">
        <v>65</v>
      </c>
      <c r="B69" s="126" t="str">
        <f>IF('1-3'!B68="","",'1-3'!B68)</f>
        <v>近畿・西日本</v>
      </c>
      <c r="C69" s="126">
        <f>IF('1-3'!C68="","",'1-3'!C68)</f>
      </c>
      <c r="D69" s="123" t="str">
        <f>IF('1-3'!D68="","",'1-3'!D68)</f>
        <v>近畿地区機械教育研究会</v>
      </c>
      <c r="E69" s="193">
        <f t="shared" si="0"/>
      </c>
      <c r="F69" s="194">
        <f>IF('1-3'!E68="","",'1-3'!E68)</f>
      </c>
      <c r="G69" s="84">
        <f t="shared" si="1"/>
      </c>
      <c r="H69" s="208"/>
      <c r="I69" s="83"/>
      <c r="J69" s="124">
        <f>IF('1-3'!F68="","",'1-3'!F68)</f>
      </c>
    </row>
    <row r="70" spans="1:10" ht="15" customHeight="1">
      <c r="A70" s="104">
        <v>66</v>
      </c>
      <c r="B70" s="126" t="str">
        <f>IF('1-3'!B69="","",'1-3'!B69)</f>
        <v>近畿・西日本</v>
      </c>
      <c r="C70" s="126">
        <f>IF('1-3'!C69="","",'1-3'!C69)</f>
      </c>
      <c r="D70" s="123" t="str">
        <f>IF('1-3'!D69="","",'1-3'!D69)</f>
        <v>近畿工業化学教育研究会</v>
      </c>
      <c r="E70" s="193">
        <f aca="true" t="shared" si="2" ref="E70:E119">F70</f>
      </c>
      <c r="F70" s="194">
        <f>IF('1-3'!E69="","",'1-3'!E69)</f>
      </c>
      <c r="G70" s="84">
        <f aca="true" t="shared" si="3" ref="G70:G119">J70</f>
      </c>
      <c r="H70" s="208"/>
      <c r="I70" s="83"/>
      <c r="J70" s="124">
        <f>IF('1-3'!F69="","",'1-3'!F69)</f>
      </c>
    </row>
    <row r="71" spans="1:10" ht="15" customHeight="1">
      <c r="A71" s="104">
        <v>67</v>
      </c>
      <c r="B71" s="126" t="str">
        <f>IF('1-3'!B70="","",'1-3'!B70)</f>
        <v>近畿・西日本</v>
      </c>
      <c r="C71" s="126">
        <f>IF('1-3'!C70="","",'1-3'!C70)</f>
      </c>
      <c r="D71" s="123" t="str">
        <f>IF('1-3'!D70="","",'1-3'!D70)</f>
        <v>近畿地区電気教育研究会</v>
      </c>
      <c r="E71" s="193">
        <f t="shared" si="2"/>
      </c>
      <c r="F71" s="194">
        <f>IF('1-3'!E70="","",'1-3'!E70)</f>
      </c>
      <c r="G71" s="84">
        <f t="shared" si="3"/>
      </c>
      <c r="H71" s="208"/>
      <c r="I71" s="83"/>
      <c r="J71" s="124">
        <f>IF('1-3'!F70="","",'1-3'!F70)</f>
      </c>
    </row>
    <row r="72" spans="1:10" ht="15" customHeight="1">
      <c r="A72" s="104">
        <v>68</v>
      </c>
      <c r="B72" s="126" t="str">
        <f>IF('1-3'!B71="","",'1-3'!B71)</f>
        <v>近畿・西日本</v>
      </c>
      <c r="C72" s="126">
        <f>IF('1-3'!C71="","",'1-3'!C71)</f>
      </c>
      <c r="D72" s="123" t="str">
        <f>IF('1-3'!D71="","",'1-3'!D71)</f>
        <v>近畿盲学校教育研究会</v>
      </c>
      <c r="E72" s="193">
        <f t="shared" si="2"/>
      </c>
      <c r="F72" s="194">
        <f>IF('1-3'!E71="","",'1-3'!E71)</f>
      </c>
      <c r="G72" s="84">
        <f t="shared" si="3"/>
      </c>
      <c r="H72" s="208"/>
      <c r="I72" s="83"/>
      <c r="J72" s="124">
        <f>IF('1-3'!F71="","",'1-3'!F71)</f>
      </c>
    </row>
    <row r="73" spans="1:10" ht="15" customHeight="1">
      <c r="A73" s="104">
        <v>69</v>
      </c>
      <c r="B73" s="126" t="str">
        <f>IF('1-3'!B72="","",'1-3'!B72)</f>
        <v>近畿・西日本</v>
      </c>
      <c r="C73" s="126">
        <f>IF('1-3'!C72="","",'1-3'!C72)</f>
      </c>
      <c r="D73" s="123" t="str">
        <f>IF('1-3'!D72="","",'1-3'!D72)</f>
        <v>近畿聾教育研究会</v>
      </c>
      <c r="E73" s="193">
        <f t="shared" si="2"/>
      </c>
      <c r="F73" s="194">
        <f>IF('1-3'!E72="","",'1-3'!E72)</f>
      </c>
      <c r="G73" s="84">
        <f t="shared" si="3"/>
      </c>
      <c r="H73" s="208"/>
      <c r="I73" s="83"/>
      <c r="J73" s="124">
        <f>IF('1-3'!F72="","",'1-3'!F72)</f>
      </c>
    </row>
    <row r="74" spans="1:10" ht="15" customHeight="1">
      <c r="A74" s="104">
        <v>70</v>
      </c>
      <c r="B74" s="126" t="str">
        <f>IF('1-3'!B73="","",'1-3'!B73)</f>
        <v>近畿・西日本</v>
      </c>
      <c r="C74" s="126">
        <f>IF('1-3'!C73="","",'1-3'!C73)</f>
      </c>
      <c r="D74" s="123" t="str">
        <f>IF('1-3'!D73="","",'1-3'!D73)</f>
        <v>近畿・東海・北陸地区病弱虚弱教育研究連盟</v>
      </c>
      <c r="E74" s="193">
        <f t="shared" si="2"/>
      </c>
      <c r="F74" s="194">
        <f>IF('1-3'!E73="","",'1-3'!E73)</f>
      </c>
      <c r="G74" s="84">
        <f t="shared" si="3"/>
      </c>
      <c r="H74" s="208"/>
      <c r="I74" s="83"/>
      <c r="J74" s="124">
        <f>IF('1-3'!F73="","",'1-3'!F73)</f>
      </c>
    </row>
    <row r="75" spans="1:10" ht="15" customHeight="1">
      <c r="A75" s="104">
        <v>71</v>
      </c>
      <c r="B75" s="126" t="str">
        <f>IF('1-3'!B74="","",'1-3'!B74)</f>
        <v>近畿・西日本</v>
      </c>
      <c r="C75" s="126">
        <f>IF('1-3'!C74="","",'1-3'!C74)</f>
      </c>
      <c r="D75" s="123" t="str">
        <f>IF('1-3'!D74="","",'1-3'!D74)</f>
        <v>近畿特別支援学校知的障害教育研究協議会</v>
      </c>
      <c r="E75" s="193">
        <f t="shared" si="2"/>
      </c>
      <c r="F75" s="194">
        <f>IF('1-3'!E74="","",'1-3'!E74)</f>
      </c>
      <c r="G75" s="84">
        <f t="shared" si="3"/>
      </c>
      <c r="H75" s="208"/>
      <c r="I75" s="83"/>
      <c r="J75" s="124">
        <f>IF('1-3'!F74="","",'1-3'!F74)</f>
      </c>
    </row>
    <row r="76" spans="1:10" ht="15" customHeight="1">
      <c r="A76" s="104">
        <v>72</v>
      </c>
      <c r="B76" s="126" t="str">
        <f>IF('1-3'!B75="","",'1-3'!B75)</f>
        <v>近畿・西日本</v>
      </c>
      <c r="C76" s="126">
        <f>IF('1-3'!C75="","",'1-3'!C75)</f>
      </c>
      <c r="D76" s="123" t="str">
        <f>IF('1-3'!D75="","",'1-3'!D75)</f>
        <v>近畿地区特別支援学校肢体不自由教育研究会</v>
      </c>
      <c r="E76" s="193">
        <f t="shared" si="2"/>
      </c>
      <c r="F76" s="194">
        <f>IF('1-3'!E75="","",'1-3'!E75)</f>
      </c>
      <c r="G76" s="84">
        <f t="shared" si="3"/>
      </c>
      <c r="H76" s="208"/>
      <c r="I76" s="83"/>
      <c r="J76" s="124">
        <f>IF('1-3'!F75="","",'1-3'!F75)</f>
      </c>
    </row>
    <row r="77" spans="1:10" ht="15" customHeight="1">
      <c r="A77" s="104">
        <v>73</v>
      </c>
      <c r="B77" s="126" t="str">
        <f>IF('1-3'!B76="","",'1-3'!B76)</f>
        <v>近畿・西日本</v>
      </c>
      <c r="C77" s="126">
        <f>IF('1-3'!C76="","",'1-3'!C76)</f>
      </c>
      <c r="D77" s="123" t="str">
        <f>IF('1-3'!D76="","",'1-3'!D76)</f>
        <v>西日本工高建築連盟</v>
      </c>
      <c r="E77" s="193">
        <f t="shared" si="2"/>
      </c>
      <c r="F77" s="194">
        <f>IF('1-3'!E76="","",'1-3'!E76)</f>
      </c>
      <c r="G77" s="84">
        <f t="shared" si="3"/>
      </c>
      <c r="H77" s="208"/>
      <c r="I77" s="83"/>
      <c r="J77" s="124">
        <f>IF('1-3'!F76="","",'1-3'!F76)</f>
      </c>
    </row>
    <row r="78" spans="1:10" ht="15" customHeight="1">
      <c r="A78" s="104">
        <v>74</v>
      </c>
      <c r="B78" s="126" t="str">
        <f>IF('1-3'!B77="","",'1-3'!B77)</f>
        <v>近畿・西日本</v>
      </c>
      <c r="C78" s="126">
        <f>IF('1-3'!C77="","",'1-3'!C77)</f>
      </c>
      <c r="D78" s="123" t="str">
        <f>IF('1-3'!D77="","",'1-3'!D77)</f>
        <v>西日本高等学校土木教育研究会</v>
      </c>
      <c r="E78" s="193">
        <f t="shared" si="2"/>
      </c>
      <c r="F78" s="194">
        <f>IF('1-3'!E77="","",'1-3'!E77)</f>
      </c>
      <c r="G78" s="84">
        <f t="shared" si="3"/>
      </c>
      <c r="H78" s="208"/>
      <c r="I78" s="83"/>
      <c r="J78" s="124">
        <f>IF('1-3'!F77="","",'1-3'!F77)</f>
      </c>
    </row>
    <row r="79" spans="1:10" ht="15" customHeight="1" thickBot="1">
      <c r="A79" s="108">
        <v>75</v>
      </c>
      <c r="B79" s="128" t="str">
        <f>IF('1-3'!B78="","",'1-3'!B78)</f>
        <v>近畿・西日本</v>
      </c>
      <c r="C79" s="128">
        <f>IF('1-3'!C78="","",'1-3'!C78)</f>
      </c>
      <c r="D79" s="129" t="str">
        <f>IF('1-3'!D78="","",'1-3'!D78)</f>
        <v>全国高等学校農場協会近東支部</v>
      </c>
      <c r="E79" s="203">
        <f t="shared" si="2"/>
      </c>
      <c r="F79" s="204">
        <f>IF('1-3'!E78="","",'1-3'!E78)</f>
      </c>
      <c r="G79" s="85">
        <f t="shared" si="3"/>
      </c>
      <c r="H79" s="212"/>
      <c r="I79" s="85"/>
      <c r="J79" s="124">
        <f>IF('1-3'!F78="","",'1-3'!F78)</f>
      </c>
    </row>
    <row r="80" spans="1:10" ht="15" customHeight="1">
      <c r="A80" s="102">
        <v>76</v>
      </c>
      <c r="B80" s="170" t="str">
        <f>IF('1-3'!B79="","",'1-3'!B79)</f>
        <v>大阪</v>
      </c>
      <c r="C80" s="170" t="str">
        <f>IF('1-3'!C79="","",'1-3'!C79)</f>
        <v>校長</v>
      </c>
      <c r="D80" s="171" t="str">
        <f>IF('1-3'!D79="","",'1-3'!D79)</f>
        <v>大阪府総合学科高等学校長協会</v>
      </c>
      <c r="E80" s="201">
        <f t="shared" si="2"/>
        <v>3000</v>
      </c>
      <c r="F80" s="202">
        <f>IF('1-3'!E79="","",'1-3'!E79)</f>
        <v>3000</v>
      </c>
      <c r="G80" s="83">
        <f t="shared" si="3"/>
      </c>
      <c r="H80" s="208"/>
      <c r="I80" s="83"/>
      <c r="J80" s="124">
        <f>IF('1-3'!F79="","",'1-3'!F79)</f>
      </c>
    </row>
    <row r="81" spans="1:10" ht="15" customHeight="1">
      <c r="A81" s="104">
        <v>77</v>
      </c>
      <c r="B81" s="126" t="str">
        <f>IF('1-3'!B80="","",'1-3'!B80)</f>
        <v>大阪</v>
      </c>
      <c r="C81" s="134" t="str">
        <f>IF('1-3'!C80="","",'1-3'!C80)</f>
        <v>校長</v>
      </c>
      <c r="D81" s="135" t="str">
        <f>IF('1-3'!D80="","",'1-3'!D80)</f>
        <v>大阪特別支援学校長会</v>
      </c>
      <c r="E81" s="195">
        <f t="shared" si="2"/>
      </c>
      <c r="F81" s="196">
        <f>IF('1-3'!E80="","",'1-3'!E80)</f>
      </c>
      <c r="G81" s="136">
        <f t="shared" si="3"/>
      </c>
      <c r="H81" s="209"/>
      <c r="I81" s="136"/>
      <c r="J81" s="124">
        <f>IF('1-3'!F80="","",'1-3'!F80)</f>
      </c>
    </row>
    <row r="82" spans="1:10" ht="15" customHeight="1">
      <c r="A82" s="104">
        <v>78</v>
      </c>
      <c r="B82" s="126" t="str">
        <f>IF('1-3'!B81="","",'1-3'!B81)</f>
        <v>大阪</v>
      </c>
      <c r="C82" s="172" t="str">
        <f>IF('1-3'!C81="","",'1-3'!C81)</f>
        <v>教頭</v>
      </c>
      <c r="D82" s="173" t="str">
        <f>IF('1-3'!D81="","",'1-3'!D81)</f>
        <v>大阪府高等学校定時制通信制教頭協会</v>
      </c>
      <c r="E82" s="199">
        <f t="shared" si="2"/>
      </c>
      <c r="F82" s="200">
        <f>IF('1-3'!E81="","",'1-3'!E81)</f>
      </c>
      <c r="G82" s="174">
        <f t="shared" si="3"/>
      </c>
      <c r="H82" s="211"/>
      <c r="I82" s="174"/>
      <c r="J82" s="124">
        <f>IF('1-3'!F81="","",'1-3'!F81)</f>
      </c>
    </row>
    <row r="83" spans="1:10" ht="15" customHeight="1">
      <c r="A83" s="104">
        <v>79</v>
      </c>
      <c r="B83" s="126" t="str">
        <f>IF('1-3'!B82="","",'1-3'!B82)</f>
        <v>大阪</v>
      </c>
      <c r="C83" s="175" t="str">
        <f>IF('1-3'!C82="","",'1-3'!C82)</f>
        <v>事務長</v>
      </c>
      <c r="D83" s="176" t="str">
        <f>IF('1-3'!D82="","",'1-3'!D82)</f>
        <v>大阪府立学校事務長会</v>
      </c>
      <c r="E83" s="205">
        <f t="shared" si="2"/>
        <v>1000</v>
      </c>
      <c r="F83" s="206">
        <f>IF('1-3'!E82="","",'1-3'!E82)</f>
        <v>1000</v>
      </c>
      <c r="G83" s="177">
        <f t="shared" si="3"/>
      </c>
      <c r="H83" s="213"/>
      <c r="I83" s="177"/>
      <c r="J83" s="124">
        <f>IF('1-3'!F82="","",'1-3'!F82)</f>
      </c>
    </row>
    <row r="84" spans="1:10" ht="15" customHeight="1">
      <c r="A84" s="104">
        <v>80</v>
      </c>
      <c r="B84" s="126" t="str">
        <f>IF('1-3'!B83="","",'1-3'!B83)</f>
        <v>大阪</v>
      </c>
      <c r="C84" s="170">
        <f>IF('1-3'!C83="","",'1-3'!C83)</f>
      </c>
      <c r="D84" s="171" t="str">
        <f>IF('1-3'!D83="","",'1-3'!D83)</f>
        <v>大阪産業教育振興協議会</v>
      </c>
      <c r="E84" s="201">
        <f t="shared" si="2"/>
      </c>
      <c r="F84" s="202">
        <f>IF('1-3'!E83="","",'1-3'!E83)</f>
      </c>
      <c r="G84" s="83">
        <f t="shared" si="3"/>
      </c>
      <c r="H84" s="208"/>
      <c r="I84" s="83"/>
      <c r="J84" s="124">
        <f>IF('1-3'!F83="","",'1-3'!F83)</f>
      </c>
    </row>
    <row r="85" spans="1:10" ht="15" customHeight="1">
      <c r="A85" s="104">
        <v>81</v>
      </c>
      <c r="B85" s="126" t="str">
        <f>IF('1-3'!B84="","",'1-3'!B84)</f>
        <v>大阪</v>
      </c>
      <c r="C85" s="126">
        <f>IF('1-3'!C84="","",'1-3'!C84)</f>
      </c>
      <c r="D85" s="123" t="str">
        <f>IF('1-3'!D84="","",'1-3'!D84)</f>
        <v>大阪実業教育協会</v>
      </c>
      <c r="E85" s="193">
        <f t="shared" si="2"/>
      </c>
      <c r="F85" s="194">
        <f>IF('1-3'!E84="","",'1-3'!E84)</f>
      </c>
      <c r="G85" s="84">
        <f t="shared" si="3"/>
      </c>
      <c r="H85" s="208"/>
      <c r="I85" s="83"/>
      <c r="J85" s="124">
        <f>IF('1-3'!F84="","",'1-3'!F84)</f>
      </c>
    </row>
    <row r="86" spans="1:10" ht="15" customHeight="1">
      <c r="A86" s="104">
        <v>82</v>
      </c>
      <c r="B86" s="126" t="str">
        <f>IF('1-3'!B85="","",'1-3'!B85)</f>
        <v>大阪</v>
      </c>
      <c r="C86" s="126">
        <f>IF('1-3'!C85="","",'1-3'!C85)</f>
      </c>
      <c r="D86" s="123" t="str">
        <f>IF('1-3'!D85="","",'1-3'!D85)</f>
        <v>大阪府高等学校家庭クラブ連合会</v>
      </c>
      <c r="E86" s="193">
        <f t="shared" si="2"/>
        <v>2000</v>
      </c>
      <c r="F86" s="194">
        <f>IF('1-3'!E85="","",'1-3'!E85)</f>
        <v>2000</v>
      </c>
      <c r="G86" s="84">
        <f t="shared" si="3"/>
      </c>
      <c r="H86" s="208"/>
      <c r="I86" s="83"/>
      <c r="J86" s="124">
        <f>IF('1-3'!F85="","",'1-3'!F85)</f>
      </c>
    </row>
    <row r="87" spans="1:10" ht="15" customHeight="1">
      <c r="A87" s="104">
        <v>83</v>
      </c>
      <c r="B87" s="126" t="str">
        <f>IF('1-3'!B86="","",'1-3'!B86)</f>
        <v>大阪</v>
      </c>
      <c r="C87" s="126">
        <f>IF('1-3'!C86="","",'1-3'!C86)</f>
      </c>
      <c r="D87" s="123" t="str">
        <f>IF('1-3'!D86="","",'1-3'!D86)</f>
        <v>大阪府高等学校校外学習研究会</v>
      </c>
      <c r="E87" s="193">
        <f t="shared" si="2"/>
      </c>
      <c r="F87" s="194">
        <f>IF('1-3'!E86="","",'1-3'!E86)</f>
      </c>
      <c r="G87" s="84">
        <f t="shared" si="3"/>
      </c>
      <c r="H87" s="208"/>
      <c r="I87" s="83"/>
      <c r="J87" s="124">
        <f>IF('1-3'!F86="","",'1-3'!F86)</f>
      </c>
    </row>
    <row r="88" spans="1:10" ht="15" customHeight="1">
      <c r="A88" s="104">
        <v>84</v>
      </c>
      <c r="B88" s="126" t="str">
        <f>IF('1-3'!B87="","",'1-3'!B87)</f>
        <v>大阪</v>
      </c>
      <c r="C88" s="126">
        <f>IF('1-3'!C87="","",'1-3'!C87)</f>
      </c>
      <c r="D88" s="123" t="str">
        <f>IF('1-3'!D87="","",'1-3'!D87)</f>
        <v>大阪府高等学校視聴覚教育研究会</v>
      </c>
      <c r="E88" s="193">
        <f t="shared" si="2"/>
      </c>
      <c r="F88" s="194">
        <f>IF('1-3'!E87="","",'1-3'!E87)</f>
      </c>
      <c r="G88" s="84">
        <f t="shared" si="3"/>
      </c>
      <c r="H88" s="208"/>
      <c r="I88" s="83"/>
      <c r="J88" s="124">
        <f>IF('1-3'!F87="","",'1-3'!F87)</f>
      </c>
    </row>
    <row r="89" spans="1:10" ht="15" customHeight="1">
      <c r="A89" s="104">
        <v>85</v>
      </c>
      <c r="B89" s="126" t="str">
        <f>IF('1-3'!B88="","",'1-3'!B88)</f>
        <v>大阪</v>
      </c>
      <c r="C89" s="126">
        <f>IF('1-3'!C88="","",'1-3'!C88)</f>
      </c>
      <c r="D89" s="123" t="str">
        <f>IF('1-3'!D88="","",'1-3'!D88)</f>
        <v>大阪府高等学校進路指導研究会</v>
      </c>
      <c r="E89" s="193">
        <f t="shared" si="2"/>
        <v>2000</v>
      </c>
      <c r="F89" s="194">
        <f>IF('1-3'!E88="","",'1-3'!E88)</f>
        <v>2000</v>
      </c>
      <c r="G89" s="84">
        <f t="shared" si="3"/>
      </c>
      <c r="H89" s="208"/>
      <c r="I89" s="83"/>
      <c r="J89" s="124">
        <f>IF('1-3'!F88="","",'1-3'!F88)</f>
      </c>
    </row>
    <row r="90" spans="1:10" ht="15" customHeight="1">
      <c r="A90" s="104">
        <v>86</v>
      </c>
      <c r="B90" s="126" t="str">
        <f>IF('1-3'!B89="","",'1-3'!B89)</f>
        <v>大阪</v>
      </c>
      <c r="C90" s="126">
        <f>IF('1-3'!C89="","",'1-3'!C89)</f>
      </c>
      <c r="D90" s="123" t="str">
        <f>IF('1-3'!D89="","",'1-3'!D89)</f>
        <v>大阪府高等学校定時制通信制教育研究会</v>
      </c>
      <c r="E90" s="193">
        <f t="shared" si="2"/>
      </c>
      <c r="F90" s="194">
        <f>IF('1-3'!E89="","",'1-3'!E89)</f>
      </c>
      <c r="G90" s="84">
        <f t="shared" si="3"/>
      </c>
      <c r="H90" s="208"/>
      <c r="I90" s="83"/>
      <c r="J90" s="124">
        <f>IF('1-3'!F89="","",'1-3'!F89)</f>
      </c>
    </row>
    <row r="91" spans="1:10" ht="15" customHeight="1">
      <c r="A91" s="104">
        <v>87</v>
      </c>
      <c r="B91" s="126" t="str">
        <f>IF('1-3'!B90="","",'1-3'!B90)</f>
        <v>大阪</v>
      </c>
      <c r="C91" s="126">
        <f>IF('1-3'!C90="","",'1-3'!C90)</f>
      </c>
      <c r="D91" s="123" t="str">
        <f>IF('1-3'!D90="","",'1-3'!D90)</f>
        <v>大阪府支援教育研究会</v>
      </c>
      <c r="E91" s="193">
        <f t="shared" si="2"/>
      </c>
      <c r="F91" s="194">
        <f>IF('1-3'!E90="","",'1-3'!E90)</f>
      </c>
      <c r="G91" s="84">
        <f t="shared" si="3"/>
      </c>
      <c r="H91" s="208"/>
      <c r="I91" s="83"/>
      <c r="J91" s="124">
        <f>IF('1-3'!F90="","",'1-3'!F90)</f>
      </c>
    </row>
    <row r="92" spans="1:10" ht="15" customHeight="1">
      <c r="A92" s="104">
        <v>88</v>
      </c>
      <c r="B92" s="126" t="str">
        <f>IF('1-3'!B91="","",'1-3'!B91)</f>
        <v>大阪</v>
      </c>
      <c r="C92" s="126">
        <f>IF('1-3'!C91="","",'1-3'!C91)</f>
      </c>
      <c r="D92" s="123" t="str">
        <f>IF('1-3'!D91="","",'1-3'!D91)</f>
        <v>大阪府自動車整備振興会</v>
      </c>
      <c r="E92" s="193">
        <f t="shared" si="2"/>
      </c>
      <c r="F92" s="194">
        <f>IF('1-3'!E91="","",'1-3'!E91)</f>
      </c>
      <c r="G92" s="84">
        <f t="shared" si="3"/>
      </c>
      <c r="H92" s="208"/>
      <c r="I92" s="83"/>
      <c r="J92" s="124">
        <f>IF('1-3'!F91="","",'1-3'!F91)</f>
      </c>
    </row>
    <row r="93" spans="1:10" ht="15" customHeight="1">
      <c r="A93" s="104">
        <v>89</v>
      </c>
      <c r="B93" s="126" t="str">
        <f>IF('1-3'!B92="","",'1-3'!B92)</f>
        <v>大阪</v>
      </c>
      <c r="C93" s="126">
        <f>IF('1-3'!C92="","",'1-3'!C92)</f>
      </c>
      <c r="D93" s="123" t="str">
        <f>IF('1-3'!D92="","",'1-3'!D92)</f>
        <v>大阪府農業教育研究会</v>
      </c>
      <c r="E93" s="193">
        <f t="shared" si="2"/>
      </c>
      <c r="F93" s="194">
        <f>IF('1-3'!E92="","",'1-3'!E92)</f>
      </c>
      <c r="G93" s="84">
        <f t="shared" si="3"/>
      </c>
      <c r="H93" s="208"/>
      <c r="I93" s="83"/>
      <c r="J93" s="124">
        <f>IF('1-3'!F92="","",'1-3'!F92)</f>
      </c>
    </row>
    <row r="94" spans="1:10" ht="15" customHeight="1">
      <c r="A94" s="104">
        <v>90</v>
      </c>
      <c r="B94" s="126" t="str">
        <f>IF('1-3'!B93="","",'1-3'!B93)</f>
        <v>大阪</v>
      </c>
      <c r="C94" s="126">
        <f>IF('1-3'!C93="","",'1-3'!C93)</f>
      </c>
      <c r="D94" s="123" t="str">
        <f>IF('1-3'!D93="","",'1-3'!D93)</f>
        <v>大阪府立学校在日外国人教育研究会</v>
      </c>
      <c r="E94" s="193">
        <f t="shared" si="2"/>
        <v>2580</v>
      </c>
      <c r="F94" s="194">
        <f>IF('1-3'!E93="","",'1-3'!E93)</f>
        <v>2580</v>
      </c>
      <c r="G94" s="84">
        <f t="shared" si="3"/>
      </c>
      <c r="H94" s="208"/>
      <c r="I94" s="83"/>
      <c r="J94" s="124">
        <f>IF('1-3'!F93="","",'1-3'!F93)</f>
      </c>
    </row>
    <row r="95" spans="1:10" ht="15" customHeight="1">
      <c r="A95" s="104">
        <v>91</v>
      </c>
      <c r="B95" s="126" t="str">
        <f>IF('1-3'!B94="","",'1-3'!B94)</f>
        <v>大阪</v>
      </c>
      <c r="C95" s="126">
        <f>IF('1-3'!C94="","",'1-3'!C94)</f>
      </c>
      <c r="D95" s="123" t="str">
        <f>IF('1-3'!D94="","",'1-3'!D94)</f>
        <v>大阪府立学校人権教育研究会</v>
      </c>
      <c r="E95" s="193">
        <f t="shared" si="2"/>
        <v>3050</v>
      </c>
      <c r="F95" s="194">
        <f>IF('1-3'!E94="","",'1-3'!E94)</f>
        <v>3050</v>
      </c>
      <c r="G95" s="84">
        <f t="shared" si="3"/>
      </c>
      <c r="H95" s="208"/>
      <c r="I95" s="83"/>
      <c r="J95" s="124">
        <f>IF('1-3'!F94="","",'1-3'!F94)</f>
      </c>
    </row>
    <row r="96" spans="1:10" ht="15" customHeight="1">
      <c r="A96" s="104">
        <v>92</v>
      </c>
      <c r="B96" s="126" t="str">
        <f>IF('1-3'!B95="","",'1-3'!B95)</f>
        <v>大阪</v>
      </c>
      <c r="C96" s="126">
        <f>IF('1-3'!C95="","",'1-3'!C95)</f>
      </c>
      <c r="D96" s="123" t="str">
        <f>IF('1-3'!D95="","",'1-3'!D95)</f>
        <v>大阪府立高等学校教務研究会</v>
      </c>
      <c r="E96" s="193">
        <f t="shared" si="2"/>
        <v>4000</v>
      </c>
      <c r="F96" s="194">
        <f>IF('1-3'!E95="","",'1-3'!E95)</f>
        <v>4000</v>
      </c>
      <c r="G96" s="84">
        <f t="shared" si="3"/>
      </c>
      <c r="H96" s="208"/>
      <c r="I96" s="83"/>
      <c r="J96" s="124">
        <f>IF('1-3'!F95="","",'1-3'!F95)</f>
      </c>
    </row>
    <row r="97" spans="1:10" ht="15" customHeight="1">
      <c r="A97" s="104">
        <v>93</v>
      </c>
      <c r="B97" s="126" t="str">
        <f>IF('1-3'!B96="","",'1-3'!B96)</f>
        <v>大阪</v>
      </c>
      <c r="C97" s="126">
        <f>IF('1-3'!C96="","",'1-3'!C96)</f>
      </c>
      <c r="D97" s="123" t="str">
        <f>IF('1-3'!D96="","",'1-3'!D96)</f>
        <v>大阪府立高等学校保健研究会</v>
      </c>
      <c r="E97" s="193">
        <f t="shared" si="2"/>
        <v>2400</v>
      </c>
      <c r="F97" s="194">
        <f>IF('1-3'!E96="","",'1-3'!E96)</f>
        <v>2400</v>
      </c>
      <c r="G97" s="84">
        <f t="shared" si="3"/>
      </c>
      <c r="H97" s="208"/>
      <c r="I97" s="83"/>
      <c r="J97" s="124">
        <f>IF('1-3'!F96="","",'1-3'!F96)</f>
      </c>
    </row>
    <row r="98" spans="1:10" ht="15" customHeight="1">
      <c r="A98" s="104">
        <v>94</v>
      </c>
      <c r="B98" s="126" t="str">
        <f>IF('1-3'!B97="","",'1-3'!B97)</f>
        <v>大阪</v>
      </c>
      <c r="C98" s="126">
        <f>IF('1-3'!C97="","",'1-3'!C97)</f>
      </c>
      <c r="D98" s="123" t="str">
        <f>IF('1-3'!D97="","",'1-3'!D97)</f>
        <v>大阪府立高等学校養護教諭研究会(府養研)</v>
      </c>
      <c r="E98" s="193">
        <f t="shared" si="2"/>
        <v>5000</v>
      </c>
      <c r="F98" s="194">
        <f>IF('1-3'!E97="","",'1-3'!E97)</f>
        <v>5000</v>
      </c>
      <c r="G98" s="84">
        <f t="shared" si="3"/>
      </c>
      <c r="H98" s="208"/>
      <c r="I98" s="83"/>
      <c r="J98" s="124">
        <f>IF('1-3'!F97="","",'1-3'!F97)</f>
      </c>
    </row>
    <row r="99" spans="1:10" ht="15" customHeight="1">
      <c r="A99" s="104">
        <v>95</v>
      </c>
      <c r="B99" s="126" t="str">
        <f>IF('1-3'!B98="","",'1-3'!B98)</f>
        <v>大阪</v>
      </c>
      <c r="C99" s="126">
        <f>IF('1-3'!C98="","",'1-3'!C98)</f>
      </c>
      <c r="D99" s="123" t="str">
        <f>IF('1-3'!D98="","",'1-3'!D98)</f>
        <v>大阪府高等学校国際教育研究会</v>
      </c>
      <c r="E99" s="193">
        <f t="shared" si="2"/>
      </c>
      <c r="F99" s="194">
        <f>IF('1-3'!E98="","",'1-3'!E98)</f>
      </c>
      <c r="G99" s="84">
        <f t="shared" si="3"/>
      </c>
      <c r="H99" s="208"/>
      <c r="I99" s="83"/>
      <c r="J99" s="124">
        <f>IF('1-3'!F98="","",'1-3'!F98)</f>
      </c>
    </row>
    <row r="100" spans="1:10" ht="15" customHeight="1">
      <c r="A100" s="104">
        <v>96</v>
      </c>
      <c r="B100" s="126" t="str">
        <f>IF('1-3'!B99="","",'1-3'!B99)</f>
        <v>大阪</v>
      </c>
      <c r="C100" s="126">
        <f>IF('1-3'!C99="","",'1-3'!C99)</f>
      </c>
      <c r="D100" s="123" t="str">
        <f>IF('1-3'!D99="","",'1-3'!D99)</f>
        <v>大阪府高等学校図書館研究会</v>
      </c>
      <c r="E100" s="193">
        <f t="shared" si="2"/>
        <v>3000</v>
      </c>
      <c r="F100" s="194">
        <f>IF('1-3'!E99="","",'1-3'!E99)</f>
        <v>3000</v>
      </c>
      <c r="G100" s="84">
        <f t="shared" si="3"/>
      </c>
      <c r="H100" s="208"/>
      <c r="I100" s="83"/>
      <c r="J100" s="124">
        <f>IF('1-3'!F99="","",'1-3'!F99)</f>
      </c>
    </row>
    <row r="101" spans="1:10" ht="15" customHeight="1">
      <c r="A101" s="104">
        <v>97</v>
      </c>
      <c r="B101" s="126" t="str">
        <f>IF('1-3'!B100="","",'1-3'!B100)</f>
        <v>大阪</v>
      </c>
      <c r="C101" s="126">
        <f>IF('1-3'!C100="","",'1-3'!C100)</f>
      </c>
      <c r="D101" s="123" t="str">
        <f>IF('1-3'!D100="","",'1-3'!D100)</f>
        <v>大阪府高等学校生活指導研究会</v>
      </c>
      <c r="E101" s="193">
        <f t="shared" si="2"/>
        <v>4000</v>
      </c>
      <c r="F101" s="194">
        <f>IF('1-3'!E100="","",'1-3'!E100)</f>
        <v>4000</v>
      </c>
      <c r="G101" s="84">
        <f t="shared" si="3"/>
      </c>
      <c r="H101" s="208"/>
      <c r="I101" s="83"/>
      <c r="J101" s="124">
        <f>IF('1-3'!F100="","",'1-3'!F100)</f>
      </c>
    </row>
    <row r="102" spans="1:10" ht="15" customHeight="1">
      <c r="A102" s="104">
        <v>98</v>
      </c>
      <c r="B102" s="126" t="str">
        <f>IF('1-3'!B101="","",'1-3'!B101)</f>
        <v>大阪</v>
      </c>
      <c r="C102" s="126">
        <f>IF('1-3'!C101="","",'1-3'!C101)</f>
      </c>
      <c r="D102" s="123" t="str">
        <f>IF('1-3'!D101="","",'1-3'!D101)</f>
        <v>大阪府立支援学校栄養教諭研究会</v>
      </c>
      <c r="E102" s="193">
        <f t="shared" si="2"/>
      </c>
      <c r="F102" s="194">
        <f>IF('1-3'!E101="","",'1-3'!E101)</f>
      </c>
      <c r="G102" s="84">
        <f t="shared" si="3"/>
      </c>
      <c r="H102" s="208"/>
      <c r="I102" s="83"/>
      <c r="J102" s="124">
        <f>IF('1-3'!F101="","",'1-3'!F101)</f>
      </c>
    </row>
    <row r="103" spans="1:10" ht="15" customHeight="1">
      <c r="A103" s="104">
        <v>99</v>
      </c>
      <c r="B103" s="126">
        <f>IF('1-3'!B102="","",'1-3'!B102)</f>
      </c>
      <c r="C103" s="126">
        <f>IF('1-3'!C102="","",'1-3'!C102)</f>
      </c>
      <c r="D103" s="123">
        <f>IF('1-3'!D102="","",'1-3'!D102)</f>
      </c>
      <c r="E103" s="193">
        <f t="shared" si="2"/>
      </c>
      <c r="F103" s="194">
        <f>IF('1-3'!E102="","",'1-3'!E102)</f>
      </c>
      <c r="G103" s="84">
        <f t="shared" si="3"/>
      </c>
      <c r="H103" s="208"/>
      <c r="I103" s="83"/>
      <c r="J103" s="124">
        <f>IF('1-3'!F102="","",'1-3'!F102)</f>
      </c>
    </row>
    <row r="104" spans="1:10" ht="15" customHeight="1" thickBot="1">
      <c r="A104" s="104">
        <v>100</v>
      </c>
      <c r="B104" s="126">
        <f>IF('1-3'!B103="","",'1-3'!B103)</f>
      </c>
      <c r="C104" s="126">
        <f>IF('1-3'!C103="","",'1-3'!C103)</f>
      </c>
      <c r="D104" s="123">
        <f>IF('1-3'!D103="","",'1-3'!D103)</f>
      </c>
      <c r="E104" s="193">
        <f t="shared" si="2"/>
      </c>
      <c r="F104" s="194">
        <f>IF('1-3'!E103="","",'1-3'!E103)</f>
      </c>
      <c r="G104" s="84">
        <f t="shared" si="3"/>
      </c>
      <c r="H104" s="208"/>
      <c r="I104" s="83"/>
      <c r="J104" s="124">
        <f>IF('1-3'!F103="","",'1-3'!F103)</f>
      </c>
    </row>
    <row r="105" spans="1:10" ht="15" customHeight="1">
      <c r="A105" s="109">
        <v>101</v>
      </c>
      <c r="B105" s="151">
        <f>IF('1-3'!B104="","",'1-3'!B104)</f>
      </c>
      <c r="C105" s="151">
        <f>IF('1-3'!C104="","",'1-3'!C104)</f>
      </c>
      <c r="D105" s="130" t="str">
        <f>IF('1-3'!D104="","",'1-3'!D104)</f>
        <v>南部地区公私立高等学校校外歩道連絡協議会</v>
      </c>
      <c r="E105" s="190">
        <f t="shared" si="2"/>
        <v>7000</v>
      </c>
      <c r="F105" s="192">
        <f>IF('1-3'!E104="","",'1-3'!E104)</f>
        <v>7000</v>
      </c>
      <c r="G105" s="127">
        <f t="shared" si="3"/>
      </c>
      <c r="H105" s="214"/>
      <c r="I105" s="127"/>
      <c r="J105" s="124">
        <f>IF('1-3'!F104="","",'1-3'!F104)</f>
      </c>
    </row>
    <row r="106" spans="1:10" ht="15" customHeight="1">
      <c r="A106" s="102">
        <v>102</v>
      </c>
      <c r="B106" s="152">
        <f>IF('1-3'!B105="","",'1-3'!B105)</f>
      </c>
      <c r="C106" s="152">
        <f>IF('1-3'!C105="","",'1-3'!C105)</f>
      </c>
      <c r="D106" s="131">
        <f>IF('1-3'!D105="","",'1-3'!D105)</f>
      </c>
      <c r="E106" s="185">
        <f t="shared" si="2"/>
      </c>
      <c r="F106" s="194">
        <f>IF('1-3'!E105="","",'1-3'!E105)</f>
      </c>
      <c r="G106" s="84">
        <f t="shared" si="3"/>
      </c>
      <c r="H106" s="208"/>
      <c r="I106" s="83"/>
      <c r="J106" s="124">
        <f>IF('1-3'!F105="","",'1-3'!F105)</f>
      </c>
    </row>
    <row r="107" spans="1:10" ht="15" customHeight="1">
      <c r="A107" s="104">
        <v>103</v>
      </c>
      <c r="B107" s="153">
        <f>IF('1-3'!B106="","",'1-3'!B106)</f>
      </c>
      <c r="C107" s="153">
        <f>IF('1-3'!C106="","",'1-3'!C106)</f>
      </c>
      <c r="D107" s="132">
        <f>IF('1-3'!D106="","",'1-3'!D106)</f>
      </c>
      <c r="E107" s="185">
        <f t="shared" si="2"/>
      </c>
      <c r="F107" s="194">
        <f>IF('1-3'!E106="","",'1-3'!E106)</f>
      </c>
      <c r="G107" s="84">
        <f t="shared" si="3"/>
      </c>
      <c r="H107" s="208"/>
      <c r="I107" s="83"/>
      <c r="J107" s="124">
        <f>IF('1-3'!F106="","",'1-3'!F106)</f>
      </c>
    </row>
    <row r="108" spans="1:10" ht="15" customHeight="1">
      <c r="A108" s="102">
        <v>104</v>
      </c>
      <c r="B108" s="153">
        <f>IF('1-3'!B107="","",'1-3'!B107)</f>
      </c>
      <c r="C108" s="153">
        <f>IF('1-3'!C107="","",'1-3'!C107)</f>
      </c>
      <c r="D108" s="132">
        <f>IF('1-3'!D107="","",'1-3'!D107)</f>
      </c>
      <c r="E108" s="185">
        <f t="shared" si="2"/>
      </c>
      <c r="F108" s="194">
        <f>IF('1-3'!E107="","",'1-3'!E107)</f>
      </c>
      <c r="G108" s="84">
        <f t="shared" si="3"/>
      </c>
      <c r="H108" s="208"/>
      <c r="I108" s="83"/>
      <c r="J108" s="124">
        <f>IF('1-3'!F107="","",'1-3'!F107)</f>
      </c>
    </row>
    <row r="109" spans="1:10" ht="15" customHeight="1">
      <c r="A109" s="104">
        <v>105</v>
      </c>
      <c r="B109" s="153">
        <f>IF('1-3'!B108="","",'1-3'!B108)</f>
      </c>
      <c r="C109" s="153">
        <f>IF('1-3'!C108="","",'1-3'!C108)</f>
      </c>
      <c r="D109" s="132">
        <f>IF('1-3'!D108="","",'1-3'!D108)</f>
      </c>
      <c r="E109" s="185">
        <f t="shared" si="2"/>
      </c>
      <c r="F109" s="194">
        <f>IF('1-3'!E108="","",'1-3'!E108)</f>
      </c>
      <c r="G109" s="84">
        <f t="shared" si="3"/>
      </c>
      <c r="H109" s="208"/>
      <c r="I109" s="83"/>
      <c r="J109" s="124">
        <f>IF('1-3'!F108="","",'1-3'!F108)</f>
      </c>
    </row>
    <row r="110" spans="1:10" ht="15" customHeight="1">
      <c r="A110" s="102">
        <v>106</v>
      </c>
      <c r="B110" s="153">
        <f>IF('1-3'!B109="","",'1-3'!B109)</f>
      </c>
      <c r="C110" s="153">
        <f>IF('1-3'!C109="","",'1-3'!C109)</f>
      </c>
      <c r="D110" s="132">
        <f>IF('1-3'!D109="","",'1-3'!D109)</f>
      </c>
      <c r="E110" s="185">
        <f t="shared" si="2"/>
      </c>
      <c r="F110" s="194">
        <f>IF('1-3'!E109="","",'1-3'!E109)</f>
      </c>
      <c r="G110" s="84">
        <f t="shared" si="3"/>
      </c>
      <c r="H110" s="208"/>
      <c r="I110" s="83"/>
      <c r="J110" s="124">
        <f>IF('1-3'!F109="","",'1-3'!F109)</f>
      </c>
    </row>
    <row r="111" spans="1:10" ht="15" customHeight="1">
      <c r="A111" s="104">
        <v>107</v>
      </c>
      <c r="B111" s="153">
        <f>IF('1-3'!B110="","",'1-3'!B110)</f>
      </c>
      <c r="C111" s="153">
        <f>IF('1-3'!C110="","",'1-3'!C110)</f>
      </c>
      <c r="D111" s="132">
        <f>IF('1-3'!D110="","",'1-3'!D110)</f>
      </c>
      <c r="E111" s="185">
        <f t="shared" si="2"/>
      </c>
      <c r="F111" s="194">
        <f>IF('1-3'!E110="","",'1-3'!E110)</f>
      </c>
      <c r="G111" s="84">
        <f t="shared" si="3"/>
      </c>
      <c r="H111" s="208"/>
      <c r="I111" s="83"/>
      <c r="J111" s="124">
        <f>IF('1-3'!F110="","",'1-3'!F110)</f>
      </c>
    </row>
    <row r="112" spans="1:10" ht="15" customHeight="1">
      <c r="A112" s="102">
        <v>108</v>
      </c>
      <c r="B112" s="153">
        <f>IF('1-3'!B111="","",'1-3'!B111)</f>
      </c>
      <c r="C112" s="153">
        <f>IF('1-3'!C111="","",'1-3'!C111)</f>
      </c>
      <c r="D112" s="132">
        <f>IF('1-3'!D111="","",'1-3'!D111)</f>
      </c>
      <c r="E112" s="185">
        <f t="shared" si="2"/>
      </c>
      <c r="F112" s="194">
        <f>IF('1-3'!E111="","",'1-3'!E111)</f>
      </c>
      <c r="G112" s="84">
        <f t="shared" si="3"/>
      </c>
      <c r="H112" s="208"/>
      <c r="I112" s="83"/>
      <c r="J112" s="124">
        <f>IF('1-3'!F111="","",'1-3'!F111)</f>
      </c>
    </row>
    <row r="113" spans="1:10" ht="15" customHeight="1">
      <c r="A113" s="104">
        <v>109</v>
      </c>
      <c r="B113" s="153">
        <f>IF('1-3'!B112="","",'1-3'!B112)</f>
      </c>
      <c r="C113" s="153">
        <f>IF('1-3'!C112="","",'1-3'!C112)</f>
      </c>
      <c r="D113" s="132">
        <f>IF('1-3'!D112="","",'1-3'!D112)</f>
      </c>
      <c r="E113" s="185">
        <f t="shared" si="2"/>
      </c>
      <c r="F113" s="194">
        <f>IF('1-3'!E112="","",'1-3'!E112)</f>
      </c>
      <c r="G113" s="84">
        <f t="shared" si="3"/>
      </c>
      <c r="H113" s="208"/>
      <c r="I113" s="83"/>
      <c r="J113" s="124">
        <f>IF('1-3'!F112="","",'1-3'!F112)</f>
      </c>
    </row>
    <row r="114" spans="1:10" ht="15" customHeight="1">
      <c r="A114" s="102">
        <v>110</v>
      </c>
      <c r="B114" s="153">
        <f>IF('1-3'!B113="","",'1-3'!B113)</f>
      </c>
      <c r="C114" s="153">
        <f>IF('1-3'!C113="","",'1-3'!C113)</f>
      </c>
      <c r="D114" s="132">
        <f>IF('1-3'!D113="","",'1-3'!D113)</f>
      </c>
      <c r="E114" s="185">
        <f t="shared" si="2"/>
      </c>
      <c r="F114" s="194">
        <f>IF('1-3'!E113="","",'1-3'!E113)</f>
      </c>
      <c r="G114" s="84">
        <f t="shared" si="3"/>
      </c>
      <c r="H114" s="208"/>
      <c r="I114" s="83"/>
      <c r="J114" s="124">
        <f>IF('1-3'!F113="","",'1-3'!F113)</f>
      </c>
    </row>
    <row r="115" spans="1:10" ht="15" customHeight="1">
      <c r="A115" s="104">
        <v>111</v>
      </c>
      <c r="B115" s="153">
        <f>IF('1-3'!B114="","",'1-3'!B114)</f>
      </c>
      <c r="C115" s="153">
        <f>IF('1-3'!C114="","",'1-3'!C114)</f>
      </c>
      <c r="D115" s="132">
        <f>IF('1-3'!D114="","",'1-3'!D114)</f>
      </c>
      <c r="E115" s="185">
        <f t="shared" si="2"/>
      </c>
      <c r="F115" s="194">
        <f>IF('1-3'!E114="","",'1-3'!E114)</f>
      </c>
      <c r="G115" s="84">
        <f t="shared" si="3"/>
      </c>
      <c r="H115" s="208"/>
      <c r="I115" s="83"/>
      <c r="J115" s="124">
        <f>IF('1-3'!F114="","",'1-3'!F114)</f>
      </c>
    </row>
    <row r="116" spans="1:10" ht="15" customHeight="1">
      <c r="A116" s="102">
        <v>112</v>
      </c>
      <c r="B116" s="153">
        <f>IF('1-3'!B115="","",'1-3'!B115)</f>
      </c>
      <c r="C116" s="153">
        <f>IF('1-3'!C115="","",'1-3'!C115)</f>
      </c>
      <c r="D116" s="132">
        <f>IF('1-3'!D115="","",'1-3'!D115)</f>
      </c>
      <c r="E116" s="185">
        <f t="shared" si="2"/>
      </c>
      <c r="F116" s="194">
        <f>IF('1-3'!E115="","",'1-3'!E115)</f>
      </c>
      <c r="G116" s="84">
        <f t="shared" si="3"/>
      </c>
      <c r="H116" s="208"/>
      <c r="I116" s="83"/>
      <c r="J116" s="124">
        <f>IF('1-3'!F115="","",'1-3'!F115)</f>
      </c>
    </row>
    <row r="117" spans="1:10" ht="15" customHeight="1">
      <c r="A117" s="104">
        <v>113</v>
      </c>
      <c r="B117" s="153">
        <f>IF('1-3'!B116="","",'1-3'!B116)</f>
      </c>
      <c r="C117" s="153">
        <f>IF('1-3'!C116="","",'1-3'!C116)</f>
      </c>
      <c r="D117" s="132">
        <f>IF('1-3'!D116="","",'1-3'!D116)</f>
      </c>
      <c r="E117" s="185">
        <f t="shared" si="2"/>
      </c>
      <c r="F117" s="194">
        <f>IF('1-3'!E116="","",'1-3'!E116)</f>
      </c>
      <c r="G117" s="84">
        <f t="shared" si="3"/>
      </c>
      <c r="H117" s="208"/>
      <c r="I117" s="83"/>
      <c r="J117" s="124">
        <f>IF('1-3'!F116="","",'1-3'!F116)</f>
      </c>
    </row>
    <row r="118" spans="1:10" ht="15" customHeight="1">
      <c r="A118" s="102">
        <v>114</v>
      </c>
      <c r="B118" s="153">
        <f>IF('1-3'!B117="","",'1-3'!B117)</f>
      </c>
      <c r="C118" s="153">
        <f>IF('1-3'!C117="","",'1-3'!C117)</f>
      </c>
      <c r="D118" s="132">
        <f>IF('1-3'!D117="","",'1-3'!D117)</f>
      </c>
      <c r="E118" s="185">
        <f t="shared" si="2"/>
      </c>
      <c r="F118" s="194">
        <f>IF('1-3'!E117="","",'1-3'!E117)</f>
      </c>
      <c r="G118" s="84">
        <f t="shared" si="3"/>
      </c>
      <c r="H118" s="208"/>
      <c r="I118" s="83"/>
      <c r="J118" s="124">
        <f>IF('1-3'!F117="","",'1-3'!F117)</f>
      </c>
    </row>
    <row r="119" spans="1:10" ht="15" customHeight="1" thickBot="1">
      <c r="A119" s="108">
        <v>115</v>
      </c>
      <c r="B119" s="154">
        <f>IF('1-3'!B118="","",'1-3'!B118)</f>
      </c>
      <c r="C119" s="154">
        <f>IF('1-3'!C118="","",'1-3'!C118)</f>
      </c>
      <c r="D119" s="133">
        <f>IF('1-3'!D118="","",'1-3'!D118)</f>
      </c>
      <c r="E119" s="189">
        <f t="shared" si="2"/>
      </c>
      <c r="F119" s="204">
        <f>IF('1-3'!E118="","",'1-3'!E118)</f>
      </c>
      <c r="G119" s="85">
        <f t="shared" si="3"/>
      </c>
      <c r="H119" s="212"/>
      <c r="I119" s="85"/>
      <c r="J119" s="124">
        <f>IF('1-3'!F118="","",'1-3'!F118)</f>
      </c>
    </row>
    <row r="120" spans="4:6" ht="15" customHeight="1" thickBot="1">
      <c r="D120" s="80"/>
      <c r="E120" s="80"/>
      <c r="F120" s="81"/>
    </row>
    <row r="121" spans="4:9" ht="15" customHeight="1">
      <c r="D121" s="87" t="s">
        <v>174</v>
      </c>
      <c r="E121" s="215">
        <f>SUM(E5:E119)</f>
        <v>75830</v>
      </c>
      <c r="F121" s="117" t="s">
        <v>185</v>
      </c>
      <c r="G121" s="180">
        <f>SUM(F5:F119)</f>
        <v>75830</v>
      </c>
      <c r="H121" s="120" t="s">
        <v>189</v>
      </c>
      <c r="I121" s="180">
        <f>I2</f>
        <v>0</v>
      </c>
    </row>
    <row r="122" spans="4:9" ht="15" customHeight="1">
      <c r="D122" s="87" t="s">
        <v>175</v>
      </c>
      <c r="E122" s="216">
        <f>SUMIF($G$5:$G$119,"◎",$E$5:$E$119)</f>
        <v>11000</v>
      </c>
      <c r="F122" s="118" t="s">
        <v>175</v>
      </c>
      <c r="G122" s="181">
        <f>'1-3'!F121</f>
        <v>11000</v>
      </c>
      <c r="H122" s="121" t="s">
        <v>175</v>
      </c>
      <c r="I122" s="181">
        <f>SUMIF($I$5:$I$119,"◎",$H$5:$H$119)</f>
        <v>0</v>
      </c>
    </row>
    <row r="123" spans="4:9" ht="15" customHeight="1" thickBot="1">
      <c r="D123" s="87" t="s">
        <v>217</v>
      </c>
      <c r="E123" s="217">
        <f>E121-E122</f>
        <v>64830</v>
      </c>
      <c r="F123" s="119" t="s">
        <v>186</v>
      </c>
      <c r="G123" s="182">
        <f>G121-G122</f>
        <v>64830</v>
      </c>
      <c r="H123" s="44" t="s">
        <v>188</v>
      </c>
      <c r="I123" s="182">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2018-05-23T06:13:32Z</cp:lastPrinted>
  <dcterms:created xsi:type="dcterms:W3CDTF">2007-02-21T01:05:33Z</dcterms:created>
  <dcterms:modified xsi:type="dcterms:W3CDTF">2018-06-21T06:42:28Z</dcterms:modified>
  <cp:category/>
  <cp:version/>
  <cp:contentType/>
  <cp:contentStatus/>
</cp:coreProperties>
</file>