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30" windowWidth="19155" windowHeight="6645"/>
  </bookViews>
  <sheets>
    <sheet name="01 大阪市" sheetId="1" r:id="rId1"/>
    <sheet name="02 堺市" sheetId="2" r:id="rId2"/>
    <sheet name="03 岸和田市" sheetId="3" r:id="rId3"/>
    <sheet name="04 豊中市" sheetId="4" r:id="rId4"/>
    <sheet name="05 池田市" sheetId="5" r:id="rId5"/>
    <sheet name="06 吹田市" sheetId="6" r:id="rId6"/>
    <sheet name="07 泉大津市" sheetId="7" r:id="rId7"/>
    <sheet name="08 高槻市" sheetId="8" r:id="rId8"/>
    <sheet name="09 貝塚市" sheetId="9" r:id="rId9"/>
    <sheet name="10 守口市" sheetId="10" r:id="rId10"/>
    <sheet name="11 枚方市" sheetId="11" r:id="rId11"/>
    <sheet name="12茨木市" sheetId="12" r:id="rId12"/>
    <sheet name="13八尾市" sheetId="13" r:id="rId13"/>
    <sheet name="14泉佐野市" sheetId="14" r:id="rId14"/>
    <sheet name="15富田林市" sheetId="15" r:id="rId15"/>
    <sheet name="16寝屋川市" sheetId="16" r:id="rId16"/>
    <sheet name="17河内長野市 " sheetId="17" r:id="rId17"/>
    <sheet name="18松原市" sheetId="18" r:id="rId18"/>
    <sheet name="19大東市" sheetId="19" r:id="rId19"/>
    <sheet name="20和泉市" sheetId="20" r:id="rId20"/>
    <sheet name="21箕面市" sheetId="21" r:id="rId21"/>
    <sheet name="22柏原市" sheetId="22" r:id="rId22"/>
    <sheet name="23羽曳野市" sheetId="23" r:id="rId23"/>
    <sheet name="24門真市" sheetId="24" r:id="rId24"/>
    <sheet name="25摂津市" sheetId="25" r:id="rId25"/>
    <sheet name="26高石市" sheetId="26" r:id="rId26"/>
    <sheet name="27藤井寺市" sheetId="27" r:id="rId27"/>
    <sheet name="28東大阪市" sheetId="28" r:id="rId28"/>
    <sheet name="29泉南市" sheetId="29" r:id="rId29"/>
    <sheet name="30四條畷市" sheetId="30" r:id="rId30"/>
    <sheet name="31交野市" sheetId="31" r:id="rId31"/>
    <sheet name="32島本町" sheetId="32" r:id="rId32"/>
    <sheet name="33豊能町" sheetId="33" r:id="rId33"/>
    <sheet name="34能勢町" sheetId="34" r:id="rId34"/>
    <sheet name="35忠岡町" sheetId="35" r:id="rId35"/>
    <sheet name="36熊取町" sheetId="36" r:id="rId36"/>
    <sheet name="37田尻町" sheetId="37" r:id="rId37"/>
    <sheet name="38阪南市" sheetId="38" r:id="rId38"/>
    <sheet name="39岬町" sheetId="39" r:id="rId39"/>
    <sheet name="40太子町" sheetId="40" r:id="rId40"/>
    <sheet name="41河南町" sheetId="41" r:id="rId41"/>
    <sheet name="42千早赤坂村" sheetId="42" r:id="rId42"/>
    <sheet name="43大阪狭山市" sheetId="43" r:id="rId43"/>
  </sheets>
  <calcPr calcId="145621"/>
</workbook>
</file>

<file path=xl/calcChain.xml><?xml version="1.0" encoding="utf-8"?>
<calcChain xmlns="http://schemas.openxmlformats.org/spreadsheetml/2006/main">
  <c r="J39" i="14" l="1"/>
  <c r="F37" i="6"/>
  <c r="J39" i="39" l="1"/>
  <c r="E33" i="32"/>
  <c r="J5" i="32" l="1"/>
  <c r="I3" i="11"/>
  <c r="I3" i="12"/>
  <c r="I3" i="13"/>
  <c r="I3" i="14"/>
  <c r="I3" i="15"/>
  <c r="I3" i="16"/>
  <c r="I3" i="17"/>
  <c r="I3" i="18"/>
  <c r="I3" i="19"/>
  <c r="I3" i="20"/>
  <c r="I3" i="21"/>
  <c r="I3" i="22"/>
  <c r="I3" i="23"/>
  <c r="I3" i="24"/>
  <c r="I3" i="25"/>
  <c r="I3" i="26"/>
  <c r="I3" i="27"/>
  <c r="I3" i="28"/>
  <c r="I3" i="29"/>
  <c r="I3" i="30"/>
  <c r="I3" i="31"/>
  <c r="I3" i="32"/>
  <c r="I3" i="33"/>
  <c r="I3" i="34"/>
  <c r="I3" i="35"/>
  <c r="I3" i="36"/>
  <c r="I3" i="37"/>
  <c r="I3" i="38"/>
  <c r="I3" i="39"/>
  <c r="I3" i="40"/>
  <c r="I3" i="41"/>
  <c r="I3" i="42"/>
  <c r="I3" i="43"/>
  <c r="I3" i="10"/>
  <c r="I21" i="11" l="1"/>
  <c r="I21" i="12"/>
  <c r="I21" i="13"/>
  <c r="I21" i="14"/>
  <c r="I21" i="15"/>
  <c r="I21" i="16"/>
  <c r="I21" i="17"/>
  <c r="I21" i="18"/>
  <c r="I21" i="19"/>
  <c r="I21" i="20"/>
  <c r="I21" i="21"/>
  <c r="I21" i="22"/>
  <c r="I21" i="23"/>
  <c r="I21" i="24"/>
  <c r="I21" i="25"/>
  <c r="I21" i="26"/>
  <c r="I21" i="27"/>
  <c r="I21" i="28"/>
  <c r="I21" i="29"/>
  <c r="I21" i="30"/>
  <c r="I21" i="31"/>
  <c r="I21" i="32"/>
  <c r="I21" i="33"/>
  <c r="I21" i="34"/>
  <c r="I21" i="35"/>
  <c r="I21" i="36"/>
  <c r="I21" i="37"/>
  <c r="I21" i="38"/>
  <c r="I21" i="39"/>
  <c r="I21" i="40"/>
  <c r="I21" i="41"/>
  <c r="I21" i="42"/>
  <c r="I21" i="43"/>
  <c r="I21" i="10"/>
  <c r="D21" i="11"/>
  <c r="D21" i="12"/>
  <c r="D21" i="13"/>
  <c r="D21" i="14"/>
  <c r="D21" i="15"/>
  <c r="D21" i="16"/>
  <c r="D21" i="17"/>
  <c r="D21" i="18"/>
  <c r="D21" i="19"/>
  <c r="D21" i="20"/>
  <c r="D21" i="21"/>
  <c r="D21" i="22"/>
  <c r="D21" i="23"/>
  <c r="D21" i="24"/>
  <c r="D21" i="25"/>
  <c r="D21" i="26"/>
  <c r="D21" i="27"/>
  <c r="D21" i="28"/>
  <c r="D21" i="29"/>
  <c r="D21" i="30"/>
  <c r="D21" i="31"/>
  <c r="D21" i="32"/>
  <c r="D21" i="33"/>
  <c r="D21" i="34"/>
  <c r="D21" i="35"/>
  <c r="D21" i="36"/>
  <c r="D21" i="37"/>
  <c r="D21" i="38"/>
  <c r="D21" i="39"/>
  <c r="D21" i="40"/>
  <c r="D21" i="41"/>
  <c r="D21" i="42"/>
  <c r="D21" i="43"/>
  <c r="D21" i="10"/>
  <c r="A1" i="12"/>
  <c r="A1" i="13"/>
  <c r="A1" i="14"/>
  <c r="A1" i="15"/>
  <c r="A1" i="16"/>
  <c r="A1" i="17"/>
  <c r="A1" i="18"/>
  <c r="A1" i="19"/>
  <c r="A1" i="20"/>
  <c r="A1" i="21"/>
  <c r="A1" i="22"/>
  <c r="A1" i="23"/>
  <c r="A1" i="24"/>
  <c r="A1" i="25"/>
  <c r="A1" i="26"/>
  <c r="A1" i="27"/>
  <c r="A1" i="28"/>
  <c r="A1" i="29"/>
  <c r="A1" i="30"/>
  <c r="A1" i="31"/>
  <c r="A1" i="32"/>
  <c r="A1" i="33"/>
  <c r="A1" i="34"/>
  <c r="A1" i="35"/>
  <c r="A1" i="36"/>
  <c r="A1" i="37"/>
  <c r="A1" i="38"/>
  <c r="A1" i="39"/>
  <c r="A1" i="40"/>
  <c r="A1" i="41"/>
  <c r="A1" i="42"/>
  <c r="A1" i="43"/>
  <c r="A1" i="11"/>
  <c r="D3" i="12"/>
  <c r="D3" i="13"/>
  <c r="D3" i="14"/>
  <c r="D3" i="15"/>
  <c r="D3" i="16"/>
  <c r="D3" i="17"/>
  <c r="D3" i="18"/>
  <c r="D3" i="19"/>
  <c r="D3" i="20"/>
  <c r="D3" i="21"/>
  <c r="D3" i="22"/>
  <c r="D3" i="23"/>
  <c r="D3" i="24"/>
  <c r="D3" i="25"/>
  <c r="D3" i="26"/>
  <c r="D3" i="27"/>
  <c r="D3" i="28"/>
  <c r="D3" i="29"/>
  <c r="D3" i="30"/>
  <c r="D3" i="31"/>
  <c r="D3" i="32"/>
  <c r="D3" i="33"/>
  <c r="D3" i="34"/>
  <c r="D3" i="35"/>
  <c r="D3" i="36"/>
  <c r="D3" i="37"/>
  <c r="D3" i="38"/>
  <c r="D3" i="39"/>
  <c r="D3" i="40"/>
  <c r="D3" i="41"/>
  <c r="D3" i="42"/>
  <c r="D3" i="43"/>
  <c r="D3" i="11"/>
  <c r="A1" i="10" l="1"/>
  <c r="J43" i="43"/>
  <c r="J42" i="43"/>
  <c r="I39" i="43"/>
  <c r="I37" i="43"/>
  <c r="J36" i="43"/>
  <c r="J35" i="43"/>
  <c r="J34" i="43"/>
  <c r="I33" i="43"/>
  <c r="D33" i="43"/>
  <c r="J32" i="43"/>
  <c r="J31" i="43"/>
  <c r="H31" i="43"/>
  <c r="G31" i="43"/>
  <c r="H30" i="43"/>
  <c r="J30" i="43"/>
  <c r="H29" i="43"/>
  <c r="J29" i="43"/>
  <c r="H28" i="43"/>
  <c r="J28" i="43"/>
  <c r="H27" i="43"/>
  <c r="J27" i="43"/>
  <c r="H26" i="43"/>
  <c r="J26" i="43"/>
  <c r="H25" i="43"/>
  <c r="J25" i="43"/>
  <c r="H24" i="43"/>
  <c r="J24" i="43"/>
  <c r="H23" i="43"/>
  <c r="J23" i="43"/>
  <c r="E33" i="43"/>
  <c r="E37" i="43" s="1"/>
  <c r="I19" i="43"/>
  <c r="J18" i="43"/>
  <c r="J17" i="43"/>
  <c r="J16" i="43"/>
  <c r="I15" i="43"/>
  <c r="H14" i="43"/>
  <c r="J14" i="43"/>
  <c r="G14" i="43"/>
  <c r="H13" i="43"/>
  <c r="J13" i="43"/>
  <c r="G13" i="43"/>
  <c r="H12" i="43"/>
  <c r="J12" i="43"/>
  <c r="G12" i="43"/>
  <c r="H11" i="43"/>
  <c r="J11" i="43"/>
  <c r="G11" i="43"/>
  <c r="J10" i="43"/>
  <c r="H10" i="43"/>
  <c r="G10" i="43"/>
  <c r="G9" i="43"/>
  <c r="G8" i="43"/>
  <c r="E15" i="43"/>
  <c r="E19" i="43" s="1"/>
  <c r="J43" i="42"/>
  <c r="J42" i="42"/>
  <c r="J36" i="42"/>
  <c r="J35" i="42"/>
  <c r="J34" i="42"/>
  <c r="I33" i="42"/>
  <c r="J32" i="42"/>
  <c r="G32" i="42"/>
  <c r="H32" i="42"/>
  <c r="J31" i="42"/>
  <c r="G31" i="42"/>
  <c r="H31" i="42"/>
  <c r="J30" i="42"/>
  <c r="G30" i="42"/>
  <c r="H30" i="42"/>
  <c r="J29" i="42"/>
  <c r="G29" i="42"/>
  <c r="H29" i="42"/>
  <c r="J28" i="42"/>
  <c r="G28" i="42"/>
  <c r="H28" i="42"/>
  <c r="J27" i="42"/>
  <c r="G27" i="42"/>
  <c r="H27" i="42"/>
  <c r="J26" i="42"/>
  <c r="G26" i="42"/>
  <c r="H26" i="42"/>
  <c r="J25" i="42"/>
  <c r="G25" i="42"/>
  <c r="H25" i="42"/>
  <c r="J24" i="42"/>
  <c r="G24" i="42"/>
  <c r="H24" i="42"/>
  <c r="J23" i="42"/>
  <c r="G23" i="42"/>
  <c r="F33" i="42"/>
  <c r="F37" i="42" s="1"/>
  <c r="D33" i="42"/>
  <c r="J18" i="42"/>
  <c r="J17" i="42"/>
  <c r="J16" i="42"/>
  <c r="I15" i="42"/>
  <c r="J14" i="42"/>
  <c r="G14" i="42"/>
  <c r="H14" i="42"/>
  <c r="J13" i="42"/>
  <c r="G13" i="42"/>
  <c r="H13" i="42"/>
  <c r="J12" i="42"/>
  <c r="G12" i="42"/>
  <c r="H12" i="42"/>
  <c r="J11" i="42"/>
  <c r="G11" i="42"/>
  <c r="H11" i="42"/>
  <c r="J10" i="42"/>
  <c r="G10" i="42"/>
  <c r="H10" i="42"/>
  <c r="J9" i="42"/>
  <c r="G9" i="42"/>
  <c r="H9" i="42"/>
  <c r="J8" i="42"/>
  <c r="G8" i="42"/>
  <c r="H8" i="42"/>
  <c r="J7" i="42"/>
  <c r="G7" i="42"/>
  <c r="H7" i="42"/>
  <c r="J6" i="42"/>
  <c r="G6" i="42"/>
  <c r="H6" i="42"/>
  <c r="J5" i="42"/>
  <c r="G5" i="42"/>
  <c r="F15" i="42"/>
  <c r="E15" i="42"/>
  <c r="E19" i="42" s="1"/>
  <c r="D15" i="42"/>
  <c r="J43" i="41"/>
  <c r="J42" i="41"/>
  <c r="I39" i="41"/>
  <c r="I37" i="41"/>
  <c r="J36" i="41"/>
  <c r="J35" i="41"/>
  <c r="J34" i="41"/>
  <c r="I33" i="41"/>
  <c r="J32" i="41"/>
  <c r="J31" i="41"/>
  <c r="H31" i="41"/>
  <c r="G31" i="41"/>
  <c r="H30" i="41"/>
  <c r="J30" i="41"/>
  <c r="H29" i="41"/>
  <c r="J29" i="41"/>
  <c r="H28" i="41"/>
  <c r="J28" i="41"/>
  <c r="H27" i="41"/>
  <c r="J27" i="41"/>
  <c r="H26" i="41"/>
  <c r="J26" i="41"/>
  <c r="H25" i="41"/>
  <c r="J25" i="41"/>
  <c r="H24" i="41"/>
  <c r="J24" i="41"/>
  <c r="H23" i="41"/>
  <c r="J23" i="41"/>
  <c r="E33" i="41"/>
  <c r="E37" i="41" s="1"/>
  <c r="I19" i="41"/>
  <c r="E19" i="41"/>
  <c r="J18" i="41"/>
  <c r="J17" i="41"/>
  <c r="J16" i="41"/>
  <c r="I15" i="41"/>
  <c r="H14" i="41"/>
  <c r="J14" i="41"/>
  <c r="G14" i="41"/>
  <c r="H13" i="41"/>
  <c r="J13" i="41"/>
  <c r="G13" i="41"/>
  <c r="H12" i="41"/>
  <c r="J12" i="41"/>
  <c r="G12" i="41"/>
  <c r="H11" i="41"/>
  <c r="J11" i="41"/>
  <c r="G11" i="41"/>
  <c r="J10" i="41"/>
  <c r="G10" i="41"/>
  <c r="G7" i="41"/>
  <c r="G6" i="41"/>
  <c r="E15" i="41"/>
  <c r="J43" i="40"/>
  <c r="J42" i="40"/>
  <c r="J36" i="40"/>
  <c r="J35" i="40"/>
  <c r="J34" i="40"/>
  <c r="I33" i="40"/>
  <c r="J32" i="40"/>
  <c r="G32" i="40"/>
  <c r="H32" i="40"/>
  <c r="J31" i="40"/>
  <c r="G31" i="40"/>
  <c r="H31" i="40"/>
  <c r="J30" i="40"/>
  <c r="G30" i="40"/>
  <c r="H30" i="40"/>
  <c r="J29" i="40"/>
  <c r="G29" i="40"/>
  <c r="H29" i="40"/>
  <c r="J28" i="40"/>
  <c r="G28" i="40"/>
  <c r="H28" i="40"/>
  <c r="J27" i="40"/>
  <c r="G27" i="40"/>
  <c r="H27" i="40"/>
  <c r="J26" i="40"/>
  <c r="G26" i="40"/>
  <c r="E33" i="40"/>
  <c r="E37" i="40" s="1"/>
  <c r="H26" i="40"/>
  <c r="J25" i="40"/>
  <c r="G25" i="40"/>
  <c r="H25" i="40"/>
  <c r="J24" i="40"/>
  <c r="I19" i="40"/>
  <c r="J18" i="40"/>
  <c r="J17" i="40"/>
  <c r="J16" i="40"/>
  <c r="I15" i="40"/>
  <c r="J14" i="40"/>
  <c r="J13" i="40"/>
  <c r="J12" i="40"/>
  <c r="J11" i="40"/>
  <c r="J10" i="40"/>
  <c r="H10" i="40"/>
  <c r="G10" i="40"/>
  <c r="H9" i="40"/>
  <c r="J9" i="40"/>
  <c r="G9" i="40"/>
  <c r="H8" i="40"/>
  <c r="J8" i="40"/>
  <c r="G8" i="40"/>
  <c r="H7" i="40"/>
  <c r="J7" i="40"/>
  <c r="G7" i="40"/>
  <c r="H6" i="40"/>
  <c r="J6" i="40"/>
  <c r="G6" i="40"/>
  <c r="H5" i="40"/>
  <c r="J5" i="40"/>
  <c r="E15" i="40"/>
  <c r="J43" i="39"/>
  <c r="J42" i="39"/>
  <c r="J36" i="39"/>
  <c r="J35" i="39"/>
  <c r="J34" i="39"/>
  <c r="I33" i="39"/>
  <c r="J32" i="39"/>
  <c r="G32" i="39"/>
  <c r="J31" i="39"/>
  <c r="G31" i="39"/>
  <c r="J30" i="39"/>
  <c r="G30" i="39"/>
  <c r="H30" i="39"/>
  <c r="J29" i="39"/>
  <c r="G29" i="39"/>
  <c r="H29" i="39"/>
  <c r="J28" i="39"/>
  <c r="G28" i="39"/>
  <c r="H28" i="39"/>
  <c r="J27" i="39"/>
  <c r="G27" i="39"/>
  <c r="H27" i="39"/>
  <c r="J26" i="39"/>
  <c r="H26" i="39"/>
  <c r="J25" i="39"/>
  <c r="J24" i="39"/>
  <c r="H24" i="39"/>
  <c r="G24" i="39"/>
  <c r="J18" i="39"/>
  <c r="J17" i="39"/>
  <c r="J16" i="39"/>
  <c r="I15" i="39"/>
  <c r="F15" i="39"/>
  <c r="J14" i="39"/>
  <c r="H14" i="39"/>
  <c r="J13" i="39"/>
  <c r="G13" i="39"/>
  <c r="H13" i="39"/>
  <c r="J12" i="39"/>
  <c r="G12" i="39"/>
  <c r="H12" i="39"/>
  <c r="J11" i="39"/>
  <c r="G11" i="39"/>
  <c r="H11" i="39"/>
  <c r="J10" i="39"/>
  <c r="H10" i="39"/>
  <c r="G9" i="39"/>
  <c r="J8" i="39"/>
  <c r="G8" i="39"/>
  <c r="J6" i="39"/>
  <c r="G6" i="39"/>
  <c r="H6" i="39"/>
  <c r="J5" i="39"/>
  <c r="G5" i="39"/>
  <c r="H5" i="39"/>
  <c r="J43" i="38"/>
  <c r="J42" i="38"/>
  <c r="I37" i="38"/>
  <c r="J36" i="38"/>
  <c r="J35" i="38"/>
  <c r="J34" i="38"/>
  <c r="I33" i="38"/>
  <c r="G32" i="38"/>
  <c r="J32" i="38"/>
  <c r="H32" i="38"/>
  <c r="J31" i="38"/>
  <c r="G31" i="38"/>
  <c r="J30" i="38"/>
  <c r="H30" i="38"/>
  <c r="J29" i="38"/>
  <c r="H29" i="38"/>
  <c r="G29" i="38"/>
  <c r="G28" i="38"/>
  <c r="J28" i="38"/>
  <c r="J27" i="38"/>
  <c r="G27" i="38"/>
  <c r="J26" i="38"/>
  <c r="J25" i="38"/>
  <c r="H25" i="38"/>
  <c r="G25" i="38"/>
  <c r="G24" i="38"/>
  <c r="J24" i="38"/>
  <c r="H24" i="38"/>
  <c r="J23" i="38"/>
  <c r="G23" i="38"/>
  <c r="I19" i="38"/>
  <c r="J18" i="38"/>
  <c r="J17" i="38"/>
  <c r="J16" i="38"/>
  <c r="I15" i="38"/>
  <c r="G14" i="38"/>
  <c r="J13" i="38"/>
  <c r="G13" i="38"/>
  <c r="J11" i="38"/>
  <c r="H11" i="38"/>
  <c r="G11" i="38"/>
  <c r="J10" i="38"/>
  <c r="G10" i="38"/>
  <c r="H10" i="38"/>
  <c r="J9" i="38"/>
  <c r="H9" i="38"/>
  <c r="E15" i="38"/>
  <c r="E19" i="38" s="1"/>
  <c r="G9" i="38"/>
  <c r="G8" i="38"/>
  <c r="J7" i="38"/>
  <c r="G7" i="38"/>
  <c r="J5" i="38"/>
  <c r="H5" i="38"/>
  <c r="G5" i="38"/>
  <c r="J43" i="37"/>
  <c r="J42" i="37"/>
  <c r="J36" i="37"/>
  <c r="J35" i="37"/>
  <c r="J34" i="37"/>
  <c r="I33" i="37"/>
  <c r="I37" i="37" s="1"/>
  <c r="J32" i="37"/>
  <c r="G32" i="37"/>
  <c r="J31" i="37"/>
  <c r="G30" i="37"/>
  <c r="J30" i="37"/>
  <c r="H30" i="37"/>
  <c r="J29" i="37"/>
  <c r="G29" i="37"/>
  <c r="G28" i="37"/>
  <c r="J28" i="37"/>
  <c r="H28" i="37"/>
  <c r="J27" i="37"/>
  <c r="G26" i="37"/>
  <c r="J26" i="37"/>
  <c r="H26" i="37"/>
  <c r="J25" i="37"/>
  <c r="G25" i="37"/>
  <c r="G24" i="37"/>
  <c r="J24" i="37"/>
  <c r="H24" i="37"/>
  <c r="F33" i="37"/>
  <c r="E33" i="37"/>
  <c r="E37" i="37" s="1"/>
  <c r="I19" i="37"/>
  <c r="I41" i="37" s="1"/>
  <c r="J18" i="37"/>
  <c r="J17" i="37"/>
  <c r="J16" i="37"/>
  <c r="I15" i="37"/>
  <c r="I39" i="37" s="1"/>
  <c r="J14" i="37"/>
  <c r="H14" i="37"/>
  <c r="H13" i="37"/>
  <c r="J13" i="37"/>
  <c r="J12" i="37"/>
  <c r="G12" i="37"/>
  <c r="J11" i="37"/>
  <c r="H11" i="37"/>
  <c r="E15" i="37"/>
  <c r="E19" i="37" s="1"/>
  <c r="G11" i="37"/>
  <c r="J10" i="37"/>
  <c r="G10" i="37"/>
  <c r="H10" i="37"/>
  <c r="H9" i="37"/>
  <c r="G8" i="37"/>
  <c r="J8" i="37"/>
  <c r="H8" i="37"/>
  <c r="J7" i="37"/>
  <c r="H7" i="37"/>
  <c r="G7" i="37"/>
  <c r="G6" i="37"/>
  <c r="J6" i="37"/>
  <c r="H5" i="37"/>
  <c r="J43" i="36"/>
  <c r="J42" i="36"/>
  <c r="J36" i="36"/>
  <c r="J35" i="36"/>
  <c r="J34" i="36"/>
  <c r="I33" i="36"/>
  <c r="I37" i="36" s="1"/>
  <c r="J32" i="36"/>
  <c r="G32" i="36"/>
  <c r="H32" i="36"/>
  <c r="J31" i="36"/>
  <c r="G31" i="36"/>
  <c r="H31" i="36"/>
  <c r="J30" i="36"/>
  <c r="G30" i="36"/>
  <c r="J29" i="36"/>
  <c r="G29" i="36"/>
  <c r="H29" i="36"/>
  <c r="J28" i="36"/>
  <c r="G28" i="36"/>
  <c r="H28" i="36"/>
  <c r="J27" i="36"/>
  <c r="J26" i="36"/>
  <c r="H26" i="36"/>
  <c r="J25" i="36"/>
  <c r="G25" i="36"/>
  <c r="H24" i="36"/>
  <c r="J24" i="36"/>
  <c r="G24" i="36"/>
  <c r="F33" i="36"/>
  <c r="F37" i="36" s="1"/>
  <c r="J37" i="36" s="1"/>
  <c r="E33" i="36"/>
  <c r="E37" i="36" s="1"/>
  <c r="I19" i="36"/>
  <c r="I41" i="36" s="1"/>
  <c r="J18" i="36"/>
  <c r="J17" i="36"/>
  <c r="J16" i="36"/>
  <c r="I15" i="36"/>
  <c r="J14" i="36"/>
  <c r="H14" i="36"/>
  <c r="J13" i="36"/>
  <c r="G13" i="36"/>
  <c r="J12" i="36"/>
  <c r="G12" i="36"/>
  <c r="J11" i="36"/>
  <c r="G11" i="36"/>
  <c r="J10" i="36"/>
  <c r="G10" i="36"/>
  <c r="J9" i="36"/>
  <c r="G9" i="36"/>
  <c r="J8" i="36"/>
  <c r="G8" i="36"/>
  <c r="J7" i="36"/>
  <c r="G7" i="36"/>
  <c r="J6" i="36"/>
  <c r="G6" i="36"/>
  <c r="J5" i="36"/>
  <c r="E15" i="36"/>
  <c r="E19" i="36" s="1"/>
  <c r="G5" i="36"/>
  <c r="J43" i="35"/>
  <c r="J42" i="35"/>
  <c r="J36" i="35"/>
  <c r="J35" i="35"/>
  <c r="J34" i="35"/>
  <c r="I33" i="35"/>
  <c r="I37" i="35" s="1"/>
  <c r="J32" i="35"/>
  <c r="G32" i="35"/>
  <c r="H32" i="35"/>
  <c r="J31" i="35"/>
  <c r="G31" i="35"/>
  <c r="H31" i="35"/>
  <c r="J30" i="35"/>
  <c r="G30" i="35"/>
  <c r="H30" i="35"/>
  <c r="J29" i="35"/>
  <c r="G29" i="35"/>
  <c r="H29" i="35"/>
  <c r="J28" i="35"/>
  <c r="G28" i="35"/>
  <c r="H28" i="35"/>
  <c r="J27" i="35"/>
  <c r="G27" i="35"/>
  <c r="H27" i="35"/>
  <c r="J26" i="35"/>
  <c r="G26" i="35"/>
  <c r="H26" i="35"/>
  <c r="J25" i="35"/>
  <c r="G25" i="35"/>
  <c r="H25" i="35"/>
  <c r="J24" i="35"/>
  <c r="G24" i="35"/>
  <c r="H24" i="35"/>
  <c r="J23" i="35"/>
  <c r="G23" i="35"/>
  <c r="F33" i="35"/>
  <c r="F37" i="35" s="1"/>
  <c r="E33" i="35"/>
  <c r="E37" i="35" s="1"/>
  <c r="D33" i="35"/>
  <c r="J18" i="35"/>
  <c r="J17" i="35"/>
  <c r="J16" i="35"/>
  <c r="I15" i="35"/>
  <c r="I39" i="35" s="1"/>
  <c r="J14" i="35"/>
  <c r="G14" i="35"/>
  <c r="H14" i="35"/>
  <c r="J13" i="35"/>
  <c r="G13" i="35"/>
  <c r="H13" i="35"/>
  <c r="J12" i="35"/>
  <c r="G12" i="35"/>
  <c r="H12" i="35"/>
  <c r="J11" i="35"/>
  <c r="G11" i="35"/>
  <c r="H11" i="35"/>
  <c r="J10" i="35"/>
  <c r="G10" i="35"/>
  <c r="H10" i="35"/>
  <c r="J9" i="35"/>
  <c r="G9" i="35"/>
  <c r="H9" i="35"/>
  <c r="J8" i="35"/>
  <c r="G8" i="35"/>
  <c r="H8" i="35"/>
  <c r="J7" i="35"/>
  <c r="G7" i="35"/>
  <c r="H7" i="35"/>
  <c r="J6" i="35"/>
  <c r="G6" i="35"/>
  <c r="H6" i="35"/>
  <c r="J5" i="35"/>
  <c r="G5" i="35"/>
  <c r="F15" i="35"/>
  <c r="E15" i="35"/>
  <c r="E19" i="35" s="1"/>
  <c r="D15" i="35"/>
  <c r="G33" i="42" l="1"/>
  <c r="H33" i="42"/>
  <c r="H15" i="42"/>
  <c r="G15" i="42"/>
  <c r="F19" i="42"/>
  <c r="E19" i="40"/>
  <c r="H33" i="35"/>
  <c r="D37" i="35"/>
  <c r="G33" i="35"/>
  <c r="H15" i="35"/>
  <c r="F19" i="35"/>
  <c r="F39" i="35"/>
  <c r="J39" i="35" s="1"/>
  <c r="J37" i="35"/>
  <c r="F37" i="37"/>
  <c r="J37" i="37" s="1"/>
  <c r="J33" i="37"/>
  <c r="D19" i="35"/>
  <c r="G15" i="35"/>
  <c r="H6" i="36"/>
  <c r="H8" i="36"/>
  <c r="H10" i="36"/>
  <c r="H12" i="36"/>
  <c r="F15" i="36"/>
  <c r="H5" i="36"/>
  <c r="H7" i="36"/>
  <c r="H9" i="36"/>
  <c r="H11" i="36"/>
  <c r="H13" i="36"/>
  <c r="D15" i="36"/>
  <c r="D33" i="36"/>
  <c r="H23" i="36"/>
  <c r="H25" i="36"/>
  <c r="H27" i="36"/>
  <c r="H30" i="36"/>
  <c r="G5" i="37"/>
  <c r="J5" i="37"/>
  <c r="G9" i="37"/>
  <c r="J9" i="37"/>
  <c r="H12" i="37"/>
  <c r="D33" i="37"/>
  <c r="G23" i="37"/>
  <c r="J23" i="37"/>
  <c r="G27" i="37"/>
  <c r="H31" i="37"/>
  <c r="G31" i="37"/>
  <c r="H32" i="37"/>
  <c r="H26" i="38"/>
  <c r="F33" i="38"/>
  <c r="I41" i="38"/>
  <c r="D15" i="39"/>
  <c r="H15" i="39" s="1"/>
  <c r="J15" i="39"/>
  <c r="F19" i="39"/>
  <c r="I37" i="39"/>
  <c r="J33" i="39"/>
  <c r="D33" i="40"/>
  <c r="G23" i="40"/>
  <c r="H23" i="40"/>
  <c r="J8" i="41"/>
  <c r="H8" i="41"/>
  <c r="F15" i="41"/>
  <c r="F41" i="42"/>
  <c r="J6" i="43"/>
  <c r="H6" i="43"/>
  <c r="F15" i="43"/>
  <c r="J15" i="35"/>
  <c r="J33" i="35"/>
  <c r="G14" i="36"/>
  <c r="I39" i="36"/>
  <c r="J23" i="36"/>
  <c r="G26" i="36"/>
  <c r="J33" i="36"/>
  <c r="H6" i="37"/>
  <c r="G13" i="37"/>
  <c r="G14" i="37"/>
  <c r="F15" i="37"/>
  <c r="H25" i="37"/>
  <c r="H29" i="37"/>
  <c r="F15" i="38"/>
  <c r="D15" i="38"/>
  <c r="H23" i="38"/>
  <c r="H28" i="38"/>
  <c r="G30" i="38"/>
  <c r="H31" i="38"/>
  <c r="E15" i="39"/>
  <c r="E19" i="39" s="1"/>
  <c r="H7" i="39"/>
  <c r="J7" i="39"/>
  <c r="G7" i="39"/>
  <c r="H8" i="39"/>
  <c r="H9" i="39"/>
  <c r="J9" i="39"/>
  <c r="G14" i="39"/>
  <c r="E33" i="39"/>
  <c r="E37" i="39" s="1"/>
  <c r="H32" i="39"/>
  <c r="G5" i="40"/>
  <c r="D15" i="40"/>
  <c r="H11" i="40"/>
  <c r="H12" i="40"/>
  <c r="H13" i="40"/>
  <c r="H14" i="40"/>
  <c r="I37" i="40"/>
  <c r="J6" i="38"/>
  <c r="H6" i="38"/>
  <c r="J12" i="38"/>
  <c r="H12" i="38"/>
  <c r="F33" i="39"/>
  <c r="F37" i="39" s="1"/>
  <c r="J23" i="39"/>
  <c r="G23" i="39"/>
  <c r="H5" i="35"/>
  <c r="I19" i="35"/>
  <c r="H23" i="35"/>
  <c r="G23" i="36"/>
  <c r="G27" i="36"/>
  <c r="D15" i="37"/>
  <c r="H23" i="37"/>
  <c r="H27" i="37"/>
  <c r="G6" i="38"/>
  <c r="H7" i="38"/>
  <c r="J8" i="38"/>
  <c r="H8" i="38"/>
  <c r="G12" i="38"/>
  <c r="H13" i="38"/>
  <c r="J14" i="38"/>
  <c r="H14" i="38"/>
  <c r="E33" i="38"/>
  <c r="E37" i="38" s="1"/>
  <c r="G26" i="38"/>
  <c r="H27" i="38"/>
  <c r="D33" i="38"/>
  <c r="I39" i="38"/>
  <c r="G25" i="39"/>
  <c r="F39" i="39"/>
  <c r="G24" i="40"/>
  <c r="H24" i="40"/>
  <c r="J5" i="41"/>
  <c r="H5" i="41"/>
  <c r="J9" i="41"/>
  <c r="H9" i="41"/>
  <c r="I41" i="41"/>
  <c r="G32" i="41"/>
  <c r="H32" i="41"/>
  <c r="D33" i="41"/>
  <c r="G5" i="43"/>
  <c r="D15" i="43"/>
  <c r="J7" i="43"/>
  <c r="H7" i="43"/>
  <c r="D37" i="43"/>
  <c r="G10" i="39"/>
  <c r="I39" i="39"/>
  <c r="I19" i="39"/>
  <c r="H25" i="39"/>
  <c r="G26" i="39"/>
  <c r="G11" i="40"/>
  <c r="G12" i="40"/>
  <c r="G13" i="40"/>
  <c r="G14" i="40"/>
  <c r="F33" i="40"/>
  <c r="F37" i="40" s="1"/>
  <c r="J23" i="40"/>
  <c r="G5" i="41"/>
  <c r="D15" i="41"/>
  <c r="J7" i="41"/>
  <c r="H7" i="41"/>
  <c r="G9" i="41"/>
  <c r="J5" i="43"/>
  <c r="H5" i="43"/>
  <c r="G7" i="43"/>
  <c r="J9" i="43"/>
  <c r="H9" i="43"/>
  <c r="I41" i="43"/>
  <c r="G32" i="43"/>
  <c r="H32" i="43"/>
  <c r="D33" i="39"/>
  <c r="H31" i="39"/>
  <c r="F15" i="40"/>
  <c r="J6" i="41"/>
  <c r="H6" i="41"/>
  <c r="G8" i="41"/>
  <c r="H10" i="41"/>
  <c r="E33" i="42"/>
  <c r="E37" i="42" s="1"/>
  <c r="G6" i="43"/>
  <c r="J8" i="43"/>
  <c r="H8" i="43"/>
  <c r="H23" i="39"/>
  <c r="G23" i="41"/>
  <c r="G24" i="41"/>
  <c r="G25" i="41"/>
  <c r="G26" i="41"/>
  <c r="G27" i="41"/>
  <c r="G28" i="41"/>
  <c r="G29" i="41"/>
  <c r="G30" i="41"/>
  <c r="I39" i="42"/>
  <c r="I19" i="42"/>
  <c r="J15" i="42"/>
  <c r="D19" i="42"/>
  <c r="G23" i="43"/>
  <c r="G24" i="43"/>
  <c r="G25" i="43"/>
  <c r="G26" i="43"/>
  <c r="G27" i="43"/>
  <c r="G28" i="43"/>
  <c r="G29" i="43"/>
  <c r="G30" i="43"/>
  <c r="I39" i="40"/>
  <c r="F33" i="41"/>
  <c r="I37" i="42"/>
  <c r="J37" i="42" s="1"/>
  <c r="J33" i="42"/>
  <c r="D37" i="42"/>
  <c r="F39" i="42"/>
  <c r="F33" i="43"/>
  <c r="G33" i="43" s="1"/>
  <c r="H5" i="42"/>
  <c r="H23" i="42"/>
  <c r="H33" i="43" l="1"/>
  <c r="J37" i="40"/>
  <c r="G19" i="42"/>
  <c r="I41" i="39"/>
  <c r="J19" i="39"/>
  <c r="D19" i="40"/>
  <c r="G15" i="40"/>
  <c r="D19" i="38"/>
  <c r="G15" i="38"/>
  <c r="H33" i="37"/>
  <c r="D37" i="37"/>
  <c r="G33" i="37"/>
  <c r="G19" i="35"/>
  <c r="G37" i="42"/>
  <c r="H37" i="42"/>
  <c r="F37" i="41"/>
  <c r="J37" i="41" s="1"/>
  <c r="J33" i="41"/>
  <c r="H33" i="39"/>
  <c r="D37" i="39"/>
  <c r="G33" i="39"/>
  <c r="D19" i="43"/>
  <c r="G15" i="43"/>
  <c r="H33" i="38"/>
  <c r="D37" i="38"/>
  <c r="G33" i="38"/>
  <c r="J33" i="40"/>
  <c r="H15" i="38"/>
  <c r="F39" i="38"/>
  <c r="J39" i="38" s="1"/>
  <c r="F19" i="38"/>
  <c r="F39" i="37"/>
  <c r="J39" i="37" s="1"/>
  <c r="F19" i="37"/>
  <c r="H15" i="37"/>
  <c r="J15" i="37"/>
  <c r="F39" i="43"/>
  <c r="J39" i="43" s="1"/>
  <c r="F19" i="43"/>
  <c r="J15" i="43"/>
  <c r="H15" i="43"/>
  <c r="H19" i="42"/>
  <c r="J37" i="39"/>
  <c r="D19" i="39"/>
  <c r="H19" i="39" s="1"/>
  <c r="G15" i="39"/>
  <c r="J15" i="38"/>
  <c r="F19" i="36"/>
  <c r="F39" i="36"/>
  <c r="J39" i="36" s="1"/>
  <c r="H15" i="36"/>
  <c r="J15" i="36"/>
  <c r="I41" i="42"/>
  <c r="J41" i="42" s="1"/>
  <c r="J19" i="42"/>
  <c r="D19" i="41"/>
  <c r="G15" i="41"/>
  <c r="F19" i="41"/>
  <c r="F39" i="41"/>
  <c r="J39" i="41" s="1"/>
  <c r="J15" i="41"/>
  <c r="H15" i="41"/>
  <c r="F41" i="39"/>
  <c r="H33" i="36"/>
  <c r="G33" i="36"/>
  <c r="D37" i="36"/>
  <c r="F41" i="35"/>
  <c r="H19" i="35"/>
  <c r="G37" i="35"/>
  <c r="H37" i="35"/>
  <c r="F37" i="43"/>
  <c r="J37" i="43" s="1"/>
  <c r="J33" i="43"/>
  <c r="J39" i="42"/>
  <c r="F39" i="40"/>
  <c r="J39" i="40" s="1"/>
  <c r="F19" i="40"/>
  <c r="J15" i="40"/>
  <c r="H15" i="40"/>
  <c r="D37" i="41"/>
  <c r="G33" i="41"/>
  <c r="H33" i="41"/>
  <c r="D19" i="37"/>
  <c r="G15" i="37"/>
  <c r="I41" i="35"/>
  <c r="J19" i="35"/>
  <c r="I41" i="40"/>
  <c r="H33" i="40"/>
  <c r="D37" i="40"/>
  <c r="G33" i="40"/>
  <c r="F37" i="38"/>
  <c r="J37" i="38" s="1"/>
  <c r="J33" i="38"/>
  <c r="D19" i="36"/>
  <c r="G15" i="36"/>
  <c r="H37" i="43" l="1"/>
  <c r="J41" i="39"/>
  <c r="J41" i="35"/>
  <c r="G19" i="37"/>
  <c r="F41" i="41"/>
  <c r="J41" i="41" s="1"/>
  <c r="H19" i="41"/>
  <c r="J19" i="41"/>
  <c r="G37" i="40"/>
  <c r="H37" i="40"/>
  <c r="F41" i="36"/>
  <c r="J41" i="36" s="1"/>
  <c r="H19" i="36"/>
  <c r="J19" i="36"/>
  <c r="G19" i="39"/>
  <c r="F41" i="38"/>
  <c r="J41" i="38" s="1"/>
  <c r="H19" i="38"/>
  <c r="J19" i="38"/>
  <c r="H37" i="39"/>
  <c r="G37" i="39"/>
  <c r="G19" i="38"/>
  <c r="F41" i="40"/>
  <c r="J41" i="40" s="1"/>
  <c r="H19" i="40"/>
  <c r="J19" i="40"/>
  <c r="G37" i="43"/>
  <c r="G19" i="41"/>
  <c r="F41" i="43"/>
  <c r="J41" i="43" s="1"/>
  <c r="H19" i="43"/>
  <c r="J19" i="43"/>
  <c r="G37" i="38"/>
  <c r="H37" i="38"/>
  <c r="G19" i="43"/>
  <c r="H37" i="37"/>
  <c r="G37" i="37"/>
  <c r="G19" i="36"/>
  <c r="G19" i="40"/>
  <c r="H37" i="41"/>
  <c r="G37" i="41"/>
  <c r="H37" i="36"/>
  <c r="G37" i="36"/>
  <c r="F41" i="37"/>
  <c r="J41" i="37" s="1"/>
  <c r="H19" i="37"/>
  <c r="J19" i="37"/>
  <c r="J43" i="34" l="1"/>
  <c r="J42" i="34"/>
  <c r="I39" i="34"/>
  <c r="I37" i="34"/>
  <c r="J36" i="34"/>
  <c r="J35" i="34"/>
  <c r="J34" i="34"/>
  <c r="I33" i="34"/>
  <c r="J32" i="34"/>
  <c r="J31" i="34"/>
  <c r="J30" i="34"/>
  <c r="J29" i="34"/>
  <c r="J28" i="34"/>
  <c r="J27" i="34"/>
  <c r="J26" i="34"/>
  <c r="J25" i="34"/>
  <c r="J24" i="34"/>
  <c r="J23" i="34"/>
  <c r="E33" i="34"/>
  <c r="E37" i="34" s="1"/>
  <c r="D33" i="34"/>
  <c r="I19" i="34"/>
  <c r="I41" i="34" s="1"/>
  <c r="J18" i="34"/>
  <c r="J17" i="34"/>
  <c r="J16" i="34"/>
  <c r="I15" i="34"/>
  <c r="J10" i="34"/>
  <c r="H10" i="34"/>
  <c r="G10" i="34"/>
  <c r="H9" i="34"/>
  <c r="J9" i="34"/>
  <c r="G9" i="34"/>
  <c r="H8" i="34"/>
  <c r="J8" i="34"/>
  <c r="G8" i="34"/>
  <c r="H7" i="34"/>
  <c r="J7" i="34"/>
  <c r="G7" i="34"/>
  <c r="H6" i="34"/>
  <c r="J6" i="34"/>
  <c r="G6" i="34"/>
  <c r="H5" i="34"/>
  <c r="J5" i="34"/>
  <c r="E15" i="34"/>
  <c r="G5" i="34"/>
  <c r="J43" i="33"/>
  <c r="J42" i="33"/>
  <c r="J36" i="33"/>
  <c r="J35" i="33"/>
  <c r="J34" i="33"/>
  <c r="I33" i="33"/>
  <c r="J32" i="33"/>
  <c r="G32" i="33"/>
  <c r="H32" i="33"/>
  <c r="J31" i="33"/>
  <c r="G31" i="33"/>
  <c r="H31" i="33"/>
  <c r="J30" i="33"/>
  <c r="G30" i="33"/>
  <c r="H30" i="33"/>
  <c r="J29" i="33"/>
  <c r="G29" i="33"/>
  <c r="H29" i="33"/>
  <c r="J28" i="33"/>
  <c r="G28" i="33"/>
  <c r="H28" i="33"/>
  <c r="J27" i="33"/>
  <c r="G27" i="33"/>
  <c r="H27" i="33"/>
  <c r="J26" i="33"/>
  <c r="G26" i="33"/>
  <c r="H26" i="33"/>
  <c r="J25" i="33"/>
  <c r="G25" i="33"/>
  <c r="H25" i="33"/>
  <c r="J24" i="33"/>
  <c r="G24" i="33"/>
  <c r="H24" i="33"/>
  <c r="J23" i="33"/>
  <c r="G23" i="33"/>
  <c r="F33" i="33"/>
  <c r="F37" i="33" s="1"/>
  <c r="E33" i="33"/>
  <c r="E37" i="33" s="1"/>
  <c r="D33" i="33"/>
  <c r="J18" i="33"/>
  <c r="J17" i="33"/>
  <c r="J16" i="33"/>
  <c r="I15" i="33"/>
  <c r="J14" i="33"/>
  <c r="G14" i="33"/>
  <c r="H14" i="33"/>
  <c r="J13" i="33"/>
  <c r="G13" i="33"/>
  <c r="H13" i="33"/>
  <c r="J12" i="33"/>
  <c r="G12" i="33"/>
  <c r="H12" i="33"/>
  <c r="J11" i="33"/>
  <c r="G11" i="33"/>
  <c r="H11" i="33"/>
  <c r="J10" i="33"/>
  <c r="G10" i="33"/>
  <c r="H10" i="33"/>
  <c r="J9" i="33"/>
  <c r="G9" i="33"/>
  <c r="H9" i="33"/>
  <c r="J8" i="33"/>
  <c r="G8" i="33"/>
  <c r="H8" i="33"/>
  <c r="J7" i="33"/>
  <c r="G7" i="33"/>
  <c r="H7" i="33"/>
  <c r="J6" i="33"/>
  <c r="G6" i="33"/>
  <c r="H6" i="33"/>
  <c r="J5" i="33"/>
  <c r="G5" i="33"/>
  <c r="F15" i="33"/>
  <c r="E15" i="33"/>
  <c r="E19" i="33" s="1"/>
  <c r="D15" i="33"/>
  <c r="J43" i="32"/>
  <c r="J42" i="32"/>
  <c r="J36" i="32"/>
  <c r="J35" i="32"/>
  <c r="J34" i="32"/>
  <c r="I33" i="32"/>
  <c r="I37" i="32" s="1"/>
  <c r="J32" i="32"/>
  <c r="J31" i="32"/>
  <c r="H31" i="32"/>
  <c r="G31" i="32"/>
  <c r="H30" i="32"/>
  <c r="J30" i="32"/>
  <c r="H29" i="32"/>
  <c r="J29" i="32"/>
  <c r="H28" i="32"/>
  <c r="J28" i="32"/>
  <c r="H27" i="32"/>
  <c r="J27" i="32"/>
  <c r="H26" i="32"/>
  <c r="J26" i="32"/>
  <c r="H25" i="32"/>
  <c r="J25" i="32"/>
  <c r="H24" i="32"/>
  <c r="J24" i="32"/>
  <c r="H23" i="32"/>
  <c r="J23" i="32"/>
  <c r="E37" i="32"/>
  <c r="J18" i="32"/>
  <c r="J17" i="32"/>
  <c r="J16" i="32"/>
  <c r="I15" i="32"/>
  <c r="H14" i="32"/>
  <c r="J14" i="32"/>
  <c r="G14" i="32"/>
  <c r="H13" i="32"/>
  <c r="J13" i="32"/>
  <c r="G13" i="32"/>
  <c r="H12" i="32"/>
  <c r="J12" i="32"/>
  <c r="G12" i="32"/>
  <c r="H11" i="32"/>
  <c r="J11" i="32"/>
  <c r="G11" i="32"/>
  <c r="J10" i="32"/>
  <c r="H10" i="32"/>
  <c r="G10" i="32"/>
  <c r="G9" i="32"/>
  <c r="G8" i="32"/>
  <c r="E15" i="32"/>
  <c r="J43" i="31"/>
  <c r="J42" i="31"/>
  <c r="J36" i="31"/>
  <c r="J35" i="31"/>
  <c r="J34" i="31"/>
  <c r="I33" i="31"/>
  <c r="J32" i="31"/>
  <c r="G32" i="31"/>
  <c r="H32" i="31"/>
  <c r="J31" i="31"/>
  <c r="G31" i="31"/>
  <c r="H31" i="31"/>
  <c r="J30" i="31"/>
  <c r="H30" i="31"/>
  <c r="G30" i="31"/>
  <c r="G29" i="31"/>
  <c r="J29" i="31"/>
  <c r="J28" i="31"/>
  <c r="G28" i="31"/>
  <c r="H28" i="31"/>
  <c r="G27" i="31"/>
  <c r="J26" i="31"/>
  <c r="H26" i="31"/>
  <c r="G26" i="31"/>
  <c r="J25" i="31"/>
  <c r="G25" i="31"/>
  <c r="H25" i="31"/>
  <c r="J24" i="31"/>
  <c r="G24" i="31"/>
  <c r="E33" i="31"/>
  <c r="E37" i="31" s="1"/>
  <c r="H24" i="31"/>
  <c r="J23" i="31"/>
  <c r="I19" i="31"/>
  <c r="J18" i="31"/>
  <c r="J17" i="31"/>
  <c r="J16" i="31"/>
  <c r="I15" i="31"/>
  <c r="H14" i="31"/>
  <c r="J14" i="31"/>
  <c r="G14" i="31"/>
  <c r="H13" i="31"/>
  <c r="J13" i="31"/>
  <c r="G13" i="31"/>
  <c r="H12" i="31"/>
  <c r="J12" i="31"/>
  <c r="G12" i="31"/>
  <c r="H11" i="31"/>
  <c r="J11" i="31"/>
  <c r="G11" i="31"/>
  <c r="J10" i="31"/>
  <c r="H10" i="31"/>
  <c r="G10" i="31"/>
  <c r="J9" i="31"/>
  <c r="G9" i="31"/>
  <c r="J8" i="31"/>
  <c r="G8" i="31"/>
  <c r="J7" i="31"/>
  <c r="G7" i="31"/>
  <c r="J6" i="31"/>
  <c r="G6" i="31"/>
  <c r="J5" i="31"/>
  <c r="E15" i="31"/>
  <c r="E19" i="31" s="1"/>
  <c r="G5" i="31"/>
  <c r="J43" i="30"/>
  <c r="J42" i="30"/>
  <c r="J36" i="30"/>
  <c r="J35" i="30"/>
  <c r="J34" i="30"/>
  <c r="I33" i="30"/>
  <c r="J32" i="30"/>
  <c r="G32" i="30"/>
  <c r="H32" i="30"/>
  <c r="J31" i="30"/>
  <c r="G31" i="30"/>
  <c r="H31" i="30"/>
  <c r="J30" i="30"/>
  <c r="G30" i="30"/>
  <c r="H30" i="30"/>
  <c r="J29" i="30"/>
  <c r="G29" i="30"/>
  <c r="H29" i="30"/>
  <c r="J28" i="30"/>
  <c r="G28" i="30"/>
  <c r="H28" i="30"/>
  <c r="J27" i="30"/>
  <c r="G27" i="30"/>
  <c r="H27" i="30"/>
  <c r="J26" i="30"/>
  <c r="G26" i="30"/>
  <c r="H26" i="30"/>
  <c r="J25" i="30"/>
  <c r="G25" i="30"/>
  <c r="H25" i="30"/>
  <c r="J24" i="30"/>
  <c r="G24" i="30"/>
  <c r="E33" i="30"/>
  <c r="E37" i="30" s="1"/>
  <c r="H24" i="30"/>
  <c r="J23" i="30"/>
  <c r="G23" i="30"/>
  <c r="F33" i="30"/>
  <c r="F37" i="30" s="1"/>
  <c r="D33" i="30"/>
  <c r="J18" i="30"/>
  <c r="J17" i="30"/>
  <c r="J16" i="30"/>
  <c r="I15" i="30"/>
  <c r="J14" i="30"/>
  <c r="G14" i="30"/>
  <c r="H14" i="30"/>
  <c r="J13" i="30"/>
  <c r="G13" i="30"/>
  <c r="H13" i="30"/>
  <c r="J12" i="30"/>
  <c r="G12" i="30"/>
  <c r="H12" i="30"/>
  <c r="J11" i="30"/>
  <c r="G11" i="30"/>
  <c r="H11" i="30"/>
  <c r="J10" i="30"/>
  <c r="G10" i="30"/>
  <c r="H10" i="30"/>
  <c r="J9" i="30"/>
  <c r="G9" i="30"/>
  <c r="H9" i="30"/>
  <c r="J8" i="30"/>
  <c r="G8" i="30"/>
  <c r="H8" i="30"/>
  <c r="J7" i="30"/>
  <c r="G7" i="30"/>
  <c r="H7" i="30"/>
  <c r="J6" i="30"/>
  <c r="G6" i="30"/>
  <c r="H6" i="30"/>
  <c r="E15" i="30"/>
  <c r="E19" i="30" s="1"/>
  <c r="J5" i="30"/>
  <c r="G5" i="30"/>
  <c r="F15" i="30"/>
  <c r="D15" i="30"/>
  <c r="J43" i="29"/>
  <c r="J42" i="29"/>
  <c r="I39" i="29"/>
  <c r="I37" i="29"/>
  <c r="J36" i="29"/>
  <c r="J35" i="29"/>
  <c r="J34" i="29"/>
  <c r="I33" i="29"/>
  <c r="H32" i="29"/>
  <c r="J32" i="29"/>
  <c r="J31" i="29"/>
  <c r="G31" i="29"/>
  <c r="J30" i="29"/>
  <c r="J29" i="29"/>
  <c r="J28" i="29"/>
  <c r="J27" i="29"/>
  <c r="J26" i="29"/>
  <c r="J25" i="29"/>
  <c r="J24" i="29"/>
  <c r="J23" i="29"/>
  <c r="E33" i="29"/>
  <c r="E37" i="29" s="1"/>
  <c r="I19" i="29"/>
  <c r="J18" i="29"/>
  <c r="J17" i="29"/>
  <c r="J16" i="29"/>
  <c r="I15" i="29"/>
  <c r="J14" i="29"/>
  <c r="G14" i="29"/>
  <c r="J13" i="29"/>
  <c r="G13" i="29"/>
  <c r="J12" i="29"/>
  <c r="G12" i="29"/>
  <c r="J11" i="29"/>
  <c r="G11" i="29"/>
  <c r="J10" i="29"/>
  <c r="H10" i="29"/>
  <c r="G10" i="29"/>
  <c r="H9" i="29"/>
  <c r="J9" i="29"/>
  <c r="H8" i="29"/>
  <c r="J8" i="29"/>
  <c r="H7" i="29"/>
  <c r="J7" i="29"/>
  <c r="H6" i="29"/>
  <c r="J6" i="29"/>
  <c r="H5" i="29"/>
  <c r="J5" i="29"/>
  <c r="E15" i="29"/>
  <c r="E19" i="29" s="1"/>
  <c r="I39" i="32" l="1"/>
  <c r="I19" i="32"/>
  <c r="I41" i="32" s="1"/>
  <c r="E19" i="32"/>
  <c r="H33" i="33"/>
  <c r="D37" i="33"/>
  <c r="G37" i="33" s="1"/>
  <c r="G33" i="33"/>
  <c r="H15" i="33"/>
  <c r="G15" i="33"/>
  <c r="F39" i="33"/>
  <c r="F19" i="33"/>
  <c r="H15" i="30"/>
  <c r="D19" i="30"/>
  <c r="D37" i="34"/>
  <c r="G33" i="34"/>
  <c r="D15" i="29"/>
  <c r="F33" i="29"/>
  <c r="G23" i="29"/>
  <c r="G24" i="29"/>
  <c r="G25" i="29"/>
  <c r="G26" i="29"/>
  <c r="G27" i="29"/>
  <c r="G28" i="29"/>
  <c r="G29" i="29"/>
  <c r="G30" i="29"/>
  <c r="I41" i="29"/>
  <c r="I39" i="30"/>
  <c r="I19" i="30"/>
  <c r="J15" i="30"/>
  <c r="H33" i="30"/>
  <c r="I37" i="30"/>
  <c r="J37" i="30" s="1"/>
  <c r="J33" i="30"/>
  <c r="F15" i="31"/>
  <c r="H27" i="31"/>
  <c r="F33" i="31"/>
  <c r="F37" i="31" s="1"/>
  <c r="H5" i="32"/>
  <c r="G7" i="32"/>
  <c r="J9" i="32"/>
  <c r="H9" i="32"/>
  <c r="G32" i="32"/>
  <c r="H32" i="32"/>
  <c r="J14" i="34"/>
  <c r="H14" i="34"/>
  <c r="G26" i="34"/>
  <c r="H26" i="34"/>
  <c r="G30" i="34"/>
  <c r="H30" i="34"/>
  <c r="G5" i="29"/>
  <c r="G6" i="29"/>
  <c r="G7" i="29"/>
  <c r="G8" i="29"/>
  <c r="G9" i="29"/>
  <c r="H11" i="29"/>
  <c r="H12" i="29"/>
  <c r="H13" i="29"/>
  <c r="H14" i="29"/>
  <c r="G32" i="29"/>
  <c r="D33" i="29"/>
  <c r="H5" i="31"/>
  <c r="H6" i="31"/>
  <c r="H7" i="31"/>
  <c r="H8" i="31"/>
  <c r="H9" i="31"/>
  <c r="D33" i="31"/>
  <c r="H23" i="31"/>
  <c r="G23" i="31"/>
  <c r="I37" i="31"/>
  <c r="J33" i="31"/>
  <c r="G6" i="32"/>
  <c r="J8" i="32"/>
  <c r="H8" i="32"/>
  <c r="F15" i="32"/>
  <c r="E19" i="34"/>
  <c r="J13" i="34"/>
  <c r="H13" i="34"/>
  <c r="G25" i="34"/>
  <c r="H25" i="34"/>
  <c r="G29" i="34"/>
  <c r="H29" i="34"/>
  <c r="I41" i="31"/>
  <c r="G5" i="32"/>
  <c r="D15" i="32"/>
  <c r="J7" i="32"/>
  <c r="H7" i="32"/>
  <c r="J12" i="34"/>
  <c r="H12" i="34"/>
  <c r="G24" i="34"/>
  <c r="H24" i="34"/>
  <c r="G28" i="34"/>
  <c r="H28" i="34"/>
  <c r="G32" i="34"/>
  <c r="H32" i="34"/>
  <c r="F15" i="29"/>
  <c r="H23" i="29"/>
  <c r="H24" i="29"/>
  <c r="H25" i="29"/>
  <c r="H26" i="29"/>
  <c r="H27" i="29"/>
  <c r="H28" i="29"/>
  <c r="H29" i="29"/>
  <c r="H30" i="29"/>
  <c r="H31" i="29"/>
  <c r="G15" i="30"/>
  <c r="F19" i="30"/>
  <c r="G33" i="30"/>
  <c r="D37" i="30"/>
  <c r="F39" i="30"/>
  <c r="D15" i="31"/>
  <c r="J27" i="31"/>
  <c r="J6" i="32"/>
  <c r="H6" i="32"/>
  <c r="D33" i="32"/>
  <c r="J11" i="34"/>
  <c r="H11" i="34"/>
  <c r="G23" i="34"/>
  <c r="H23" i="34"/>
  <c r="G27" i="34"/>
  <c r="H27" i="34"/>
  <c r="G31" i="34"/>
  <c r="H31" i="34"/>
  <c r="G11" i="34"/>
  <c r="G12" i="34"/>
  <c r="G13" i="34"/>
  <c r="G14" i="34"/>
  <c r="D15" i="34"/>
  <c r="I39" i="31"/>
  <c r="H29" i="31"/>
  <c r="G23" i="32"/>
  <c r="G24" i="32"/>
  <c r="G25" i="32"/>
  <c r="G26" i="32"/>
  <c r="G27" i="32"/>
  <c r="G28" i="32"/>
  <c r="G29" i="32"/>
  <c r="G30" i="32"/>
  <c r="I39" i="33"/>
  <c r="I19" i="33"/>
  <c r="J15" i="33"/>
  <c r="D19" i="33"/>
  <c r="F15" i="34"/>
  <c r="H5" i="30"/>
  <c r="H23" i="30"/>
  <c r="F33" i="32"/>
  <c r="I37" i="33"/>
  <c r="J37" i="33" s="1"/>
  <c r="J33" i="33"/>
  <c r="F33" i="34"/>
  <c r="H5" i="33"/>
  <c r="H23" i="33"/>
  <c r="H37" i="33" l="1"/>
  <c r="H19" i="33"/>
  <c r="J39" i="33"/>
  <c r="F41" i="33"/>
  <c r="G19" i="30"/>
  <c r="F39" i="34"/>
  <c r="J39" i="34" s="1"/>
  <c r="F19" i="34"/>
  <c r="J15" i="34"/>
  <c r="H15" i="34"/>
  <c r="F19" i="29"/>
  <c r="F39" i="29"/>
  <c r="J39" i="29" s="1"/>
  <c r="J15" i="29"/>
  <c r="H15" i="29"/>
  <c r="D19" i="32"/>
  <c r="G15" i="32"/>
  <c r="D37" i="29"/>
  <c r="G33" i="29"/>
  <c r="H33" i="29"/>
  <c r="J39" i="30"/>
  <c r="D19" i="29"/>
  <c r="G15" i="29"/>
  <c r="F37" i="34"/>
  <c r="J37" i="34" s="1"/>
  <c r="J33" i="34"/>
  <c r="I41" i="33"/>
  <c r="J19" i="33"/>
  <c r="D37" i="32"/>
  <c r="G33" i="32"/>
  <c r="H33" i="32"/>
  <c r="D19" i="31"/>
  <c r="G15" i="31"/>
  <c r="F41" i="30"/>
  <c r="H19" i="30"/>
  <c r="H33" i="34"/>
  <c r="F37" i="32"/>
  <c r="J33" i="32"/>
  <c r="J39" i="31"/>
  <c r="F19" i="32"/>
  <c r="F39" i="32"/>
  <c r="J39" i="32" s="1"/>
  <c r="J15" i="32"/>
  <c r="H15" i="32"/>
  <c r="H33" i="31"/>
  <c r="G33" i="31"/>
  <c r="D37" i="31"/>
  <c r="F19" i="31"/>
  <c r="J15" i="31"/>
  <c r="H15" i="31"/>
  <c r="F39" i="31"/>
  <c r="G19" i="33"/>
  <c r="D19" i="34"/>
  <c r="G15" i="34"/>
  <c r="G37" i="30"/>
  <c r="H37" i="30"/>
  <c r="J37" i="31"/>
  <c r="I41" i="30"/>
  <c r="J19" i="30"/>
  <c r="F37" i="29"/>
  <c r="J37" i="29" s="1"/>
  <c r="J33" i="29"/>
  <c r="J37" i="32" l="1"/>
  <c r="G37" i="34"/>
  <c r="H37" i="34"/>
  <c r="J41" i="33"/>
  <c r="J41" i="30"/>
  <c r="G19" i="34"/>
  <c r="H19" i="31"/>
  <c r="F41" i="31"/>
  <c r="J41" i="31" s="1"/>
  <c r="J19" i="31"/>
  <c r="G19" i="29"/>
  <c r="H37" i="29"/>
  <c r="G37" i="29"/>
  <c r="H37" i="31"/>
  <c r="G37" i="31"/>
  <c r="H37" i="32"/>
  <c r="G37" i="32"/>
  <c r="G19" i="31"/>
  <c r="F41" i="34"/>
  <c r="J41" i="34" s="1"/>
  <c r="H19" i="34"/>
  <c r="J19" i="34"/>
  <c r="F41" i="32"/>
  <c r="J41" i="32" s="1"/>
  <c r="H19" i="32"/>
  <c r="J19" i="32"/>
  <c r="G19" i="32"/>
  <c r="F41" i="29"/>
  <c r="J41" i="29" s="1"/>
  <c r="H19" i="29"/>
  <c r="J19" i="29"/>
  <c r="J43" i="28" l="1"/>
  <c r="J42" i="28"/>
  <c r="J36" i="28"/>
  <c r="J35" i="28"/>
  <c r="J34" i="28"/>
  <c r="I33" i="28"/>
  <c r="H32" i="28"/>
  <c r="J32" i="28"/>
  <c r="G32" i="28"/>
  <c r="J31" i="28"/>
  <c r="H31" i="28"/>
  <c r="G31" i="28"/>
  <c r="J30" i="28"/>
  <c r="J29" i="28"/>
  <c r="H29" i="28"/>
  <c r="G29" i="28"/>
  <c r="H28" i="28"/>
  <c r="J28" i="28"/>
  <c r="G28" i="28"/>
  <c r="J26" i="28"/>
  <c r="J25" i="28"/>
  <c r="H25" i="28"/>
  <c r="G25" i="28"/>
  <c r="H24" i="28"/>
  <c r="J24" i="28"/>
  <c r="G24" i="28"/>
  <c r="E33" i="28"/>
  <c r="J18" i="28"/>
  <c r="J17" i="28"/>
  <c r="J16" i="28"/>
  <c r="I15" i="28"/>
  <c r="I19" i="28" s="1"/>
  <c r="G14" i="28"/>
  <c r="J14" i="28"/>
  <c r="H14" i="28"/>
  <c r="J13" i="28"/>
  <c r="G13" i="28"/>
  <c r="J11" i="28"/>
  <c r="J10" i="28"/>
  <c r="H10" i="28"/>
  <c r="G10" i="28"/>
  <c r="J7" i="28"/>
  <c r="H7" i="28"/>
  <c r="G7" i="28"/>
  <c r="H6" i="28"/>
  <c r="J6" i="28"/>
  <c r="J43" i="27"/>
  <c r="J42" i="27"/>
  <c r="J36" i="27"/>
  <c r="J35" i="27"/>
  <c r="J34" i="27"/>
  <c r="I33" i="27"/>
  <c r="I37" i="27" s="1"/>
  <c r="J32" i="27"/>
  <c r="G32" i="27"/>
  <c r="H32" i="27"/>
  <c r="J31" i="27"/>
  <c r="G31" i="27"/>
  <c r="H31" i="27"/>
  <c r="J30" i="27"/>
  <c r="G30" i="27"/>
  <c r="H30" i="27"/>
  <c r="J29" i="27"/>
  <c r="J28" i="27"/>
  <c r="H28" i="27"/>
  <c r="G28" i="27"/>
  <c r="J26" i="27"/>
  <c r="G26" i="27"/>
  <c r="H26" i="27"/>
  <c r="J25" i="27"/>
  <c r="G25" i="27"/>
  <c r="E33" i="27"/>
  <c r="E37" i="27" s="1"/>
  <c r="H25" i="27"/>
  <c r="J24" i="27"/>
  <c r="G24" i="27"/>
  <c r="H24" i="27"/>
  <c r="J23" i="27"/>
  <c r="G23" i="27"/>
  <c r="J18" i="27"/>
  <c r="J17" i="27"/>
  <c r="J16" i="27"/>
  <c r="I15" i="27"/>
  <c r="J14" i="27"/>
  <c r="G14" i="27"/>
  <c r="H14" i="27"/>
  <c r="J12" i="27"/>
  <c r="H12" i="27"/>
  <c r="G12" i="27"/>
  <c r="E15" i="27"/>
  <c r="E19" i="27" s="1"/>
  <c r="J10" i="27"/>
  <c r="G10" i="27"/>
  <c r="H10" i="27"/>
  <c r="J9" i="27"/>
  <c r="H9" i="27"/>
  <c r="J8" i="27"/>
  <c r="G8" i="27"/>
  <c r="H8" i="27"/>
  <c r="J7" i="27"/>
  <c r="G7" i="27"/>
  <c r="H7" i="27"/>
  <c r="J6" i="27"/>
  <c r="G6" i="27"/>
  <c r="H6" i="27"/>
  <c r="J43" i="26"/>
  <c r="J42" i="26"/>
  <c r="I39" i="26"/>
  <c r="I37" i="26"/>
  <c r="J36" i="26"/>
  <c r="J35" i="26"/>
  <c r="J34" i="26"/>
  <c r="I33" i="26"/>
  <c r="J32" i="26"/>
  <c r="G32" i="26"/>
  <c r="J31" i="26"/>
  <c r="G31" i="26"/>
  <c r="J30" i="26"/>
  <c r="G29" i="26"/>
  <c r="J29" i="26"/>
  <c r="H29" i="26"/>
  <c r="J28" i="26"/>
  <c r="J26" i="26"/>
  <c r="G25" i="26"/>
  <c r="J25" i="26"/>
  <c r="H25" i="26"/>
  <c r="J24" i="26"/>
  <c r="E33" i="26"/>
  <c r="I19" i="26"/>
  <c r="J18" i="26"/>
  <c r="J17" i="26"/>
  <c r="J16" i="26"/>
  <c r="I15" i="26"/>
  <c r="J14" i="26"/>
  <c r="H14" i="26"/>
  <c r="G14" i="26"/>
  <c r="J13" i="26"/>
  <c r="J12" i="26"/>
  <c r="J11" i="26"/>
  <c r="J10" i="26"/>
  <c r="H10" i="26"/>
  <c r="G10" i="26"/>
  <c r="H9" i="26"/>
  <c r="J9" i="26"/>
  <c r="G9" i="26"/>
  <c r="H8" i="26"/>
  <c r="J8" i="26"/>
  <c r="J7" i="26"/>
  <c r="G7" i="26"/>
  <c r="J6" i="26"/>
  <c r="H6" i="26"/>
  <c r="G6" i="26"/>
  <c r="E15" i="26"/>
  <c r="E19" i="26" s="1"/>
  <c r="J43" i="25"/>
  <c r="J42" i="25"/>
  <c r="I39" i="25"/>
  <c r="I37" i="25"/>
  <c r="J36" i="25"/>
  <c r="J35" i="25"/>
  <c r="J34" i="25"/>
  <c r="I33" i="25"/>
  <c r="G32" i="25"/>
  <c r="H32" i="25"/>
  <c r="J31" i="25"/>
  <c r="G31" i="25"/>
  <c r="H31" i="25"/>
  <c r="J30" i="25"/>
  <c r="G30" i="25"/>
  <c r="H30" i="25"/>
  <c r="J29" i="25"/>
  <c r="G29" i="25"/>
  <c r="H29" i="25"/>
  <c r="J28" i="25"/>
  <c r="J27" i="25"/>
  <c r="H27" i="25"/>
  <c r="G27" i="25"/>
  <c r="J26" i="25"/>
  <c r="J25" i="25"/>
  <c r="G25" i="25"/>
  <c r="J24" i="25"/>
  <c r="E33" i="25"/>
  <c r="E37" i="25" s="1"/>
  <c r="H23" i="25"/>
  <c r="I19" i="25"/>
  <c r="J18" i="25"/>
  <c r="J17" i="25"/>
  <c r="J16" i="25"/>
  <c r="I15" i="25"/>
  <c r="J14" i="25"/>
  <c r="H14" i="25"/>
  <c r="G14" i="25"/>
  <c r="J13" i="25"/>
  <c r="G13" i="25"/>
  <c r="J12" i="25"/>
  <c r="J11" i="25"/>
  <c r="J10" i="25"/>
  <c r="H10" i="25"/>
  <c r="G10" i="25"/>
  <c r="J9" i="25"/>
  <c r="G9" i="25"/>
  <c r="J8" i="25"/>
  <c r="J7" i="25"/>
  <c r="J6" i="25"/>
  <c r="H6" i="25"/>
  <c r="G6" i="25"/>
  <c r="J5" i="25"/>
  <c r="G5" i="25"/>
  <c r="J43" i="24"/>
  <c r="J42" i="24"/>
  <c r="I39" i="24"/>
  <c r="I37" i="24"/>
  <c r="J36" i="24"/>
  <c r="J35" i="24"/>
  <c r="J34" i="24"/>
  <c r="I33" i="24"/>
  <c r="J32" i="24"/>
  <c r="G32" i="24"/>
  <c r="H32" i="24"/>
  <c r="J31" i="24"/>
  <c r="G31" i="24"/>
  <c r="H31" i="24"/>
  <c r="J30" i="24"/>
  <c r="J29" i="24"/>
  <c r="G29" i="24"/>
  <c r="J28" i="24"/>
  <c r="J27" i="24"/>
  <c r="G27" i="24"/>
  <c r="H27" i="24"/>
  <c r="J26" i="24"/>
  <c r="G26" i="24"/>
  <c r="H26" i="24"/>
  <c r="J25" i="24"/>
  <c r="G25" i="24"/>
  <c r="D33" i="24"/>
  <c r="J24" i="24"/>
  <c r="G24" i="24"/>
  <c r="H24" i="24"/>
  <c r="J23" i="24"/>
  <c r="G23" i="24"/>
  <c r="E33" i="24"/>
  <c r="E37" i="24" s="1"/>
  <c r="H23" i="24"/>
  <c r="J18" i="24"/>
  <c r="J17" i="24"/>
  <c r="J16" i="24"/>
  <c r="I15" i="24"/>
  <c r="J14" i="24"/>
  <c r="G14" i="24"/>
  <c r="H14" i="24"/>
  <c r="J13" i="24"/>
  <c r="G13" i="24"/>
  <c r="H13" i="24"/>
  <c r="H12" i="24"/>
  <c r="J11" i="24"/>
  <c r="G11" i="24"/>
  <c r="J10" i="24"/>
  <c r="G10" i="24"/>
  <c r="H10" i="24"/>
  <c r="J9" i="24"/>
  <c r="G9" i="24"/>
  <c r="H9" i="24"/>
  <c r="J8" i="24"/>
  <c r="H8" i="24"/>
  <c r="J7" i="24"/>
  <c r="G7" i="24"/>
  <c r="J6" i="24"/>
  <c r="G6" i="24"/>
  <c r="H6" i="24"/>
  <c r="J5" i="24"/>
  <c r="G5" i="24"/>
  <c r="E19" i="24"/>
  <c r="H5" i="24"/>
  <c r="J43" i="23"/>
  <c r="J42" i="23"/>
  <c r="I37" i="23"/>
  <c r="J36" i="23"/>
  <c r="J35" i="23"/>
  <c r="J34" i="23"/>
  <c r="I33" i="23"/>
  <c r="J32" i="23"/>
  <c r="H32" i="23"/>
  <c r="J31" i="23"/>
  <c r="H31" i="23"/>
  <c r="G31" i="23"/>
  <c r="J30" i="23"/>
  <c r="G30" i="23"/>
  <c r="J29" i="23"/>
  <c r="J28" i="23"/>
  <c r="H28" i="23"/>
  <c r="J27" i="23"/>
  <c r="H27" i="23"/>
  <c r="G27" i="23"/>
  <c r="J26" i="23"/>
  <c r="G26" i="23"/>
  <c r="J25" i="23"/>
  <c r="E33" i="23"/>
  <c r="E37" i="23" s="1"/>
  <c r="J24" i="23"/>
  <c r="H24" i="23"/>
  <c r="J23" i="23"/>
  <c r="H23" i="23"/>
  <c r="G23" i="23"/>
  <c r="J18" i="23"/>
  <c r="J17" i="23"/>
  <c r="J16" i="23"/>
  <c r="I15" i="23"/>
  <c r="I39" i="23" s="1"/>
  <c r="J14" i="23"/>
  <c r="J13" i="23"/>
  <c r="H13" i="23"/>
  <c r="G12" i="23"/>
  <c r="J12" i="23"/>
  <c r="H12" i="23"/>
  <c r="J11" i="23"/>
  <c r="H11" i="23"/>
  <c r="G11" i="23"/>
  <c r="J10" i="23"/>
  <c r="H10" i="23"/>
  <c r="J9" i="23"/>
  <c r="H9" i="23"/>
  <c r="G9" i="23"/>
  <c r="J8" i="23"/>
  <c r="G8" i="23"/>
  <c r="J7" i="23"/>
  <c r="E15" i="23"/>
  <c r="E19" i="23" s="1"/>
  <c r="J6" i="23"/>
  <c r="J5" i="23"/>
  <c r="H5" i="23"/>
  <c r="G5" i="23"/>
  <c r="E37" i="26" l="1"/>
  <c r="D19" i="24"/>
  <c r="D37" i="24"/>
  <c r="H8" i="23"/>
  <c r="D15" i="23"/>
  <c r="H26" i="23"/>
  <c r="H30" i="23"/>
  <c r="H11" i="24"/>
  <c r="H29" i="24"/>
  <c r="H5" i="25"/>
  <c r="H9" i="25"/>
  <c r="H13" i="25"/>
  <c r="I41" i="25"/>
  <c r="H24" i="25"/>
  <c r="G24" i="25"/>
  <c r="H25" i="25"/>
  <c r="D33" i="25"/>
  <c r="H7" i="26"/>
  <c r="D15" i="26"/>
  <c r="J23" i="26"/>
  <c r="F33" i="26"/>
  <c r="H5" i="27"/>
  <c r="F15" i="27"/>
  <c r="J15" i="27" s="1"/>
  <c r="J5" i="27"/>
  <c r="J5" i="28"/>
  <c r="H5" i="28"/>
  <c r="J8" i="28"/>
  <c r="H8" i="28"/>
  <c r="J9" i="28"/>
  <c r="H9" i="28"/>
  <c r="J12" i="28"/>
  <c r="H12" i="28"/>
  <c r="G12" i="28"/>
  <c r="F33" i="28"/>
  <c r="F37" i="28" s="1"/>
  <c r="J23" i="28"/>
  <c r="H23" i="28"/>
  <c r="J27" i="28"/>
  <c r="H27" i="28"/>
  <c r="I37" i="28"/>
  <c r="J37" i="28" s="1"/>
  <c r="I41" i="28"/>
  <c r="G6" i="23"/>
  <c r="G10" i="23"/>
  <c r="I19" i="23"/>
  <c r="G24" i="23"/>
  <c r="G28" i="23"/>
  <c r="G32" i="23"/>
  <c r="F33" i="23"/>
  <c r="G15" i="24"/>
  <c r="G12" i="24"/>
  <c r="F33" i="24"/>
  <c r="F37" i="24" s="1"/>
  <c r="J37" i="24" s="1"/>
  <c r="G30" i="24"/>
  <c r="E15" i="25"/>
  <c r="E19" i="25" s="1"/>
  <c r="G7" i="25"/>
  <c r="G11" i="25"/>
  <c r="F33" i="25"/>
  <c r="F37" i="25" s="1"/>
  <c r="J37" i="25" s="1"/>
  <c r="J23" i="25"/>
  <c r="G26" i="25"/>
  <c r="J5" i="26"/>
  <c r="F15" i="26"/>
  <c r="G11" i="26"/>
  <c r="G23" i="26"/>
  <c r="J27" i="26"/>
  <c r="G27" i="26"/>
  <c r="G5" i="27"/>
  <c r="H11" i="27"/>
  <c r="J11" i="27"/>
  <c r="G11" i="27"/>
  <c r="H13" i="27"/>
  <c r="J13" i="27"/>
  <c r="I39" i="27"/>
  <c r="I19" i="27"/>
  <c r="J27" i="27"/>
  <c r="G27" i="27"/>
  <c r="G6" i="28"/>
  <c r="D15" i="28"/>
  <c r="G8" i="28"/>
  <c r="H11" i="28"/>
  <c r="G26" i="28"/>
  <c r="G30" i="28"/>
  <c r="H6" i="23"/>
  <c r="H7" i="23"/>
  <c r="G13" i="23"/>
  <c r="G14" i="23"/>
  <c r="F15" i="23"/>
  <c r="J15" i="23" s="1"/>
  <c r="H25" i="23"/>
  <c r="H29" i="23"/>
  <c r="H7" i="24"/>
  <c r="J12" i="24"/>
  <c r="J15" i="24"/>
  <c r="H25" i="24"/>
  <c r="G28" i="24"/>
  <c r="H30" i="24"/>
  <c r="H7" i="25"/>
  <c r="H8" i="25"/>
  <c r="H11" i="25"/>
  <c r="H12" i="25"/>
  <c r="D15" i="25"/>
  <c r="G23" i="25"/>
  <c r="G28" i="25"/>
  <c r="H5" i="26"/>
  <c r="H11" i="26"/>
  <c r="H12" i="26"/>
  <c r="H13" i="26"/>
  <c r="H23" i="26"/>
  <c r="G24" i="26"/>
  <c r="H24" i="26"/>
  <c r="D33" i="26"/>
  <c r="H26" i="26"/>
  <c r="G28" i="26"/>
  <c r="H28" i="26"/>
  <c r="H30" i="26"/>
  <c r="G13" i="27"/>
  <c r="G29" i="27"/>
  <c r="F15" i="28"/>
  <c r="J15" i="28" s="1"/>
  <c r="H26" i="28"/>
  <c r="H30" i="28"/>
  <c r="D33" i="28"/>
  <c r="G7" i="23"/>
  <c r="H14" i="23"/>
  <c r="G25" i="23"/>
  <c r="G29" i="23"/>
  <c r="D33" i="23"/>
  <c r="G8" i="24"/>
  <c r="I19" i="24"/>
  <c r="H28" i="24"/>
  <c r="G8" i="25"/>
  <c r="G12" i="25"/>
  <c r="F15" i="25"/>
  <c r="H28" i="25"/>
  <c r="J32" i="25"/>
  <c r="G5" i="26"/>
  <c r="G13" i="26"/>
  <c r="I41" i="26"/>
  <c r="G26" i="26"/>
  <c r="H27" i="26"/>
  <c r="H31" i="26"/>
  <c r="H32" i="26"/>
  <c r="D33" i="27"/>
  <c r="F33" i="27"/>
  <c r="E15" i="28"/>
  <c r="E19" i="28" s="1"/>
  <c r="H13" i="28"/>
  <c r="E37" i="28"/>
  <c r="I39" i="28"/>
  <c r="G30" i="26"/>
  <c r="D15" i="27"/>
  <c r="H29" i="27"/>
  <c r="G11" i="28"/>
  <c r="H26" i="25"/>
  <c r="G8" i="26"/>
  <c r="G12" i="26"/>
  <c r="G9" i="27"/>
  <c r="H27" i="27"/>
  <c r="G5" i="28"/>
  <c r="G9" i="28"/>
  <c r="G23" i="28"/>
  <c r="G27" i="28"/>
  <c r="H23" i="27"/>
  <c r="J33" i="28" l="1"/>
  <c r="H33" i="24"/>
  <c r="H33" i="27"/>
  <c r="G33" i="27"/>
  <c r="D37" i="27"/>
  <c r="F39" i="25"/>
  <c r="J39" i="25" s="1"/>
  <c r="F19" i="25"/>
  <c r="J15" i="25"/>
  <c r="H15" i="25"/>
  <c r="I41" i="24"/>
  <c r="D19" i="28"/>
  <c r="G15" i="28"/>
  <c r="I41" i="27"/>
  <c r="J41" i="27" s="1"/>
  <c r="F19" i="26"/>
  <c r="J15" i="26"/>
  <c r="F39" i="26"/>
  <c r="J39" i="26" s="1"/>
  <c r="H15" i="26"/>
  <c r="F37" i="23"/>
  <c r="J37" i="23" s="1"/>
  <c r="J33" i="23"/>
  <c r="I41" i="23"/>
  <c r="F37" i="26"/>
  <c r="J37" i="26" s="1"/>
  <c r="J33" i="26"/>
  <c r="G33" i="25"/>
  <c r="D37" i="25"/>
  <c r="H33" i="25"/>
  <c r="G15" i="27"/>
  <c r="D19" i="27"/>
  <c r="J33" i="25"/>
  <c r="D19" i="25"/>
  <c r="G15" i="25"/>
  <c r="D19" i="23"/>
  <c r="G15" i="23"/>
  <c r="G37" i="24"/>
  <c r="H37" i="24"/>
  <c r="D37" i="23"/>
  <c r="G33" i="23"/>
  <c r="H33" i="23"/>
  <c r="F39" i="28"/>
  <c r="J39" i="28" s="1"/>
  <c r="H15" i="28"/>
  <c r="F19" i="28"/>
  <c r="J33" i="24"/>
  <c r="H15" i="27"/>
  <c r="F39" i="27"/>
  <c r="J39" i="27" s="1"/>
  <c r="F19" i="27"/>
  <c r="J19" i="27" s="1"/>
  <c r="G15" i="26"/>
  <c r="D19" i="26"/>
  <c r="F37" i="27"/>
  <c r="J37" i="27" s="1"/>
  <c r="J33" i="27"/>
  <c r="D37" i="28"/>
  <c r="G33" i="28"/>
  <c r="H33" i="28"/>
  <c r="H33" i="26"/>
  <c r="G33" i="26"/>
  <c r="D37" i="26"/>
  <c r="F39" i="23"/>
  <c r="J39" i="23" s="1"/>
  <c r="F19" i="23"/>
  <c r="H15" i="23"/>
  <c r="F39" i="24"/>
  <c r="J39" i="24" s="1"/>
  <c r="F19" i="24"/>
  <c r="G19" i="24" s="1"/>
  <c r="H15" i="24"/>
  <c r="G33" i="24"/>
  <c r="H37" i="28" l="1"/>
  <c r="G37" i="28"/>
  <c r="G19" i="26"/>
  <c r="H37" i="23"/>
  <c r="G37" i="23"/>
  <c r="F41" i="23"/>
  <c r="J41" i="23" s="1"/>
  <c r="H19" i="23"/>
  <c r="G19" i="23"/>
  <c r="G19" i="25"/>
  <c r="G19" i="27"/>
  <c r="G37" i="25"/>
  <c r="H37" i="25"/>
  <c r="H19" i="26"/>
  <c r="F41" i="26"/>
  <c r="J41" i="26" s="1"/>
  <c r="J19" i="26"/>
  <c r="G37" i="27"/>
  <c r="H37" i="27"/>
  <c r="F41" i="24"/>
  <c r="J41" i="24" s="1"/>
  <c r="H19" i="24"/>
  <c r="J19" i="23"/>
  <c r="G19" i="28"/>
  <c r="H37" i="26"/>
  <c r="G37" i="26"/>
  <c r="F41" i="27"/>
  <c r="H19" i="27"/>
  <c r="F41" i="28"/>
  <c r="J41" i="28" s="1"/>
  <c r="H19" i="28"/>
  <c r="J19" i="28"/>
  <c r="J19" i="24"/>
  <c r="H19" i="25"/>
  <c r="F41" i="25"/>
  <c r="J41" i="25" s="1"/>
  <c r="J19" i="25"/>
  <c r="J5" i="17" l="1"/>
  <c r="J6" i="17"/>
  <c r="J7" i="17"/>
  <c r="J8" i="17"/>
  <c r="J9" i="17"/>
  <c r="J10" i="17"/>
  <c r="J11" i="17"/>
  <c r="J12" i="17"/>
  <c r="J13" i="17"/>
  <c r="J14" i="17"/>
  <c r="J43" i="22"/>
  <c r="J42" i="22"/>
  <c r="I39" i="22"/>
  <c r="I37" i="22"/>
  <c r="J36" i="22"/>
  <c r="J35" i="22"/>
  <c r="J34" i="22"/>
  <c r="I33" i="22"/>
  <c r="D33" i="22"/>
  <c r="J32" i="22"/>
  <c r="J31" i="22"/>
  <c r="H31" i="22"/>
  <c r="G31" i="22"/>
  <c r="H30" i="22"/>
  <c r="J30" i="22"/>
  <c r="G30" i="22"/>
  <c r="H29" i="22"/>
  <c r="J29" i="22"/>
  <c r="G29" i="22"/>
  <c r="H28" i="22"/>
  <c r="J28" i="22"/>
  <c r="G28" i="22"/>
  <c r="H27" i="22"/>
  <c r="J27" i="22"/>
  <c r="G27" i="22"/>
  <c r="H26" i="22"/>
  <c r="J26" i="22"/>
  <c r="G26" i="22"/>
  <c r="H25" i="22"/>
  <c r="J25" i="22"/>
  <c r="G25" i="22"/>
  <c r="H24" i="22"/>
  <c r="J24" i="22"/>
  <c r="G24" i="22"/>
  <c r="H23" i="22"/>
  <c r="J23" i="22"/>
  <c r="E33" i="22"/>
  <c r="E37" i="22" s="1"/>
  <c r="G23" i="22"/>
  <c r="I19" i="22"/>
  <c r="E19" i="22"/>
  <c r="J18" i="22"/>
  <c r="J17" i="22"/>
  <c r="J16" i="22"/>
  <c r="I15" i="22"/>
  <c r="F15" i="22"/>
  <c r="H14" i="22"/>
  <c r="J14" i="22"/>
  <c r="G14" i="22"/>
  <c r="H13" i="22"/>
  <c r="J13" i="22"/>
  <c r="G13" i="22"/>
  <c r="H12" i="22"/>
  <c r="J12" i="22"/>
  <c r="G12" i="22"/>
  <c r="H11" i="22"/>
  <c r="J11" i="22"/>
  <c r="G11" i="22"/>
  <c r="J10" i="22"/>
  <c r="H10" i="22"/>
  <c r="G10" i="22"/>
  <c r="G9" i="22"/>
  <c r="G8" i="22"/>
  <c r="G7" i="22"/>
  <c r="G6" i="22"/>
  <c r="E15" i="22"/>
  <c r="J43" i="21"/>
  <c r="J42" i="21"/>
  <c r="I39" i="21"/>
  <c r="I37" i="21"/>
  <c r="J36" i="21"/>
  <c r="J35" i="21"/>
  <c r="J34" i="21"/>
  <c r="I33" i="21"/>
  <c r="D33" i="21"/>
  <c r="J32" i="21"/>
  <c r="J31" i="21"/>
  <c r="H31" i="21"/>
  <c r="G31" i="21"/>
  <c r="H30" i="21"/>
  <c r="J30" i="21"/>
  <c r="G30" i="21"/>
  <c r="H29" i="21"/>
  <c r="J29" i="21"/>
  <c r="G29" i="21"/>
  <c r="H28" i="21"/>
  <c r="J28" i="21"/>
  <c r="G28" i="21"/>
  <c r="H27" i="21"/>
  <c r="J27" i="21"/>
  <c r="G27" i="21"/>
  <c r="H26" i="21"/>
  <c r="J26" i="21"/>
  <c r="G26" i="21"/>
  <c r="H25" i="21"/>
  <c r="J25" i="21"/>
  <c r="G25" i="21"/>
  <c r="H24" i="21"/>
  <c r="J24" i="21"/>
  <c r="G24" i="21"/>
  <c r="H23" i="21"/>
  <c r="J23" i="21"/>
  <c r="E33" i="21"/>
  <c r="E37" i="21" s="1"/>
  <c r="G23" i="21"/>
  <c r="I19" i="21"/>
  <c r="J18" i="21"/>
  <c r="J17" i="21"/>
  <c r="J16" i="21"/>
  <c r="I15" i="21"/>
  <c r="H14" i="21"/>
  <c r="J14" i="21"/>
  <c r="G14" i="21"/>
  <c r="H13" i="21"/>
  <c r="J13" i="21"/>
  <c r="G13" i="21"/>
  <c r="H12" i="21"/>
  <c r="J12" i="21"/>
  <c r="G12" i="21"/>
  <c r="H11" i="21"/>
  <c r="J11" i="21"/>
  <c r="G11" i="21"/>
  <c r="J10" i="21"/>
  <c r="G10" i="21"/>
  <c r="G9" i="21"/>
  <c r="G8" i="21"/>
  <c r="G7" i="21"/>
  <c r="G6" i="21"/>
  <c r="E15" i="21"/>
  <c r="E19" i="21" s="1"/>
  <c r="J43" i="20"/>
  <c r="J42" i="20"/>
  <c r="I39" i="20"/>
  <c r="I37" i="20"/>
  <c r="J36" i="20"/>
  <c r="J35" i="20"/>
  <c r="J34" i="20"/>
  <c r="I33" i="20"/>
  <c r="D33" i="20"/>
  <c r="J32" i="20"/>
  <c r="J31" i="20"/>
  <c r="H31" i="20"/>
  <c r="G31" i="20"/>
  <c r="H30" i="20"/>
  <c r="J30" i="20"/>
  <c r="H29" i="20"/>
  <c r="J29" i="20"/>
  <c r="H28" i="20"/>
  <c r="J28" i="20"/>
  <c r="H27" i="20"/>
  <c r="J27" i="20"/>
  <c r="H26" i="20"/>
  <c r="J26" i="20"/>
  <c r="H25" i="20"/>
  <c r="J25" i="20"/>
  <c r="H24" i="20"/>
  <c r="J24" i="20"/>
  <c r="H23" i="20"/>
  <c r="J23" i="20"/>
  <c r="E33" i="20"/>
  <c r="E37" i="20" s="1"/>
  <c r="I19" i="20"/>
  <c r="J18" i="20"/>
  <c r="J17" i="20"/>
  <c r="J16" i="20"/>
  <c r="I15" i="20"/>
  <c r="H14" i="20"/>
  <c r="J14" i="20"/>
  <c r="G14" i="20"/>
  <c r="H13" i="20"/>
  <c r="J13" i="20"/>
  <c r="G13" i="20"/>
  <c r="H12" i="20"/>
  <c r="J12" i="20"/>
  <c r="G12" i="20"/>
  <c r="H11" i="20"/>
  <c r="J11" i="20"/>
  <c r="G11" i="20"/>
  <c r="J10" i="20"/>
  <c r="H10" i="20"/>
  <c r="G10" i="20"/>
  <c r="G9" i="20"/>
  <c r="G8" i="20"/>
  <c r="E15" i="20"/>
  <c r="E19" i="20" s="1"/>
  <c r="J43" i="19"/>
  <c r="J42" i="19"/>
  <c r="I39" i="19"/>
  <c r="J36" i="19"/>
  <c r="J35" i="19"/>
  <c r="J34" i="19"/>
  <c r="I33" i="19"/>
  <c r="I37" i="19" s="1"/>
  <c r="J32" i="19"/>
  <c r="H32" i="19"/>
  <c r="J31" i="19"/>
  <c r="H31" i="19"/>
  <c r="G31" i="19"/>
  <c r="H24" i="19"/>
  <c r="J24" i="19"/>
  <c r="H23" i="19"/>
  <c r="J23" i="19"/>
  <c r="E33" i="19"/>
  <c r="I19" i="19"/>
  <c r="J18" i="19"/>
  <c r="J17" i="19"/>
  <c r="J16" i="19"/>
  <c r="I15" i="19"/>
  <c r="F15" i="19"/>
  <c r="J15" i="19" s="1"/>
  <c r="J12" i="19"/>
  <c r="H12" i="19"/>
  <c r="G12" i="19"/>
  <c r="H11" i="19"/>
  <c r="J11" i="19"/>
  <c r="G11" i="19"/>
  <c r="J10" i="19"/>
  <c r="H10" i="19"/>
  <c r="G10" i="19"/>
  <c r="G9" i="19"/>
  <c r="J8" i="19"/>
  <c r="G8" i="19"/>
  <c r="J7" i="19"/>
  <c r="G7" i="19"/>
  <c r="G5" i="19"/>
  <c r="J43" i="18"/>
  <c r="J42" i="18"/>
  <c r="I39" i="18"/>
  <c r="J36" i="18"/>
  <c r="J35" i="18"/>
  <c r="J34" i="18"/>
  <c r="I33" i="18"/>
  <c r="J32" i="18"/>
  <c r="G32" i="18"/>
  <c r="J31" i="18"/>
  <c r="G31" i="18"/>
  <c r="J30" i="18"/>
  <c r="H30" i="18"/>
  <c r="J29" i="18"/>
  <c r="H29" i="18"/>
  <c r="G29" i="18"/>
  <c r="H28" i="18"/>
  <c r="J28" i="18"/>
  <c r="G28" i="18"/>
  <c r="J27" i="18"/>
  <c r="H27" i="18"/>
  <c r="J26" i="18"/>
  <c r="H26" i="18"/>
  <c r="J25" i="18"/>
  <c r="H25" i="18"/>
  <c r="G25" i="18"/>
  <c r="H24" i="18"/>
  <c r="J24" i="18"/>
  <c r="G24" i="18"/>
  <c r="E33" i="18"/>
  <c r="H23" i="18"/>
  <c r="I19" i="18"/>
  <c r="J18" i="18"/>
  <c r="J17" i="18"/>
  <c r="J16" i="18"/>
  <c r="I15" i="18"/>
  <c r="J14" i="18"/>
  <c r="G14" i="18"/>
  <c r="H13" i="18"/>
  <c r="G12" i="18"/>
  <c r="J12" i="18"/>
  <c r="H12" i="18"/>
  <c r="J11" i="18"/>
  <c r="H11" i="18"/>
  <c r="G11" i="18"/>
  <c r="J10" i="18"/>
  <c r="G10" i="18"/>
  <c r="H10" i="18"/>
  <c r="J9" i="18"/>
  <c r="H9" i="18"/>
  <c r="J8" i="18"/>
  <c r="G8" i="18"/>
  <c r="H7" i="18"/>
  <c r="G6" i="18"/>
  <c r="J6" i="18"/>
  <c r="H6" i="18"/>
  <c r="J5" i="18"/>
  <c r="H5" i="18"/>
  <c r="J43" i="17"/>
  <c r="J42" i="17"/>
  <c r="I37" i="17"/>
  <c r="J36" i="17"/>
  <c r="J35" i="17"/>
  <c r="J34" i="17"/>
  <c r="I33" i="17"/>
  <c r="J32" i="17"/>
  <c r="H32" i="17"/>
  <c r="J31" i="17"/>
  <c r="G31" i="17"/>
  <c r="H31" i="17"/>
  <c r="J30" i="17"/>
  <c r="J29" i="17"/>
  <c r="G29" i="17"/>
  <c r="J28" i="17"/>
  <c r="G27" i="17"/>
  <c r="J27" i="17"/>
  <c r="H27" i="17"/>
  <c r="J26" i="17"/>
  <c r="H26" i="17"/>
  <c r="J25" i="17"/>
  <c r="D33" i="17"/>
  <c r="J24" i="17"/>
  <c r="H24" i="17"/>
  <c r="G23" i="17"/>
  <c r="E33" i="17"/>
  <c r="E37" i="17" s="1"/>
  <c r="H23" i="17"/>
  <c r="J18" i="17"/>
  <c r="J17" i="17"/>
  <c r="J16" i="17"/>
  <c r="I15" i="17"/>
  <c r="I19" i="17" s="1"/>
  <c r="H14" i="17"/>
  <c r="G14" i="17"/>
  <c r="G13" i="17"/>
  <c r="H13" i="17"/>
  <c r="H12" i="17"/>
  <c r="G11" i="17"/>
  <c r="H10" i="17"/>
  <c r="G10" i="17"/>
  <c r="G9" i="17"/>
  <c r="H9" i="17"/>
  <c r="H8" i="17"/>
  <c r="G8" i="17"/>
  <c r="D15" i="17"/>
  <c r="H6" i="17"/>
  <c r="G6" i="17"/>
  <c r="G5" i="17"/>
  <c r="E15" i="17"/>
  <c r="E19" i="17" s="1"/>
  <c r="H5" i="17"/>
  <c r="I39" i="17" l="1"/>
  <c r="D37" i="17"/>
  <c r="D19" i="17"/>
  <c r="H7" i="17"/>
  <c r="H11" i="17"/>
  <c r="H28" i="17"/>
  <c r="H29" i="17"/>
  <c r="E15" i="18"/>
  <c r="E19" i="18" s="1"/>
  <c r="G7" i="18"/>
  <c r="H8" i="18"/>
  <c r="G13" i="18"/>
  <c r="H14" i="18"/>
  <c r="F33" i="18"/>
  <c r="F37" i="18" s="1"/>
  <c r="J23" i="18"/>
  <c r="I37" i="18"/>
  <c r="J13" i="19"/>
  <c r="H13" i="19"/>
  <c r="J14" i="19"/>
  <c r="H14" i="19"/>
  <c r="J28" i="19"/>
  <c r="H28" i="19"/>
  <c r="I41" i="21"/>
  <c r="G32" i="21"/>
  <c r="H32" i="21"/>
  <c r="G5" i="22"/>
  <c r="D15" i="22"/>
  <c r="J7" i="22"/>
  <c r="H7" i="22"/>
  <c r="G7" i="17"/>
  <c r="G12" i="17"/>
  <c r="G25" i="17"/>
  <c r="H30" i="17"/>
  <c r="G9" i="18"/>
  <c r="F15" i="18"/>
  <c r="G26" i="18"/>
  <c r="G30" i="18"/>
  <c r="H32" i="18"/>
  <c r="G13" i="19"/>
  <c r="D15" i="19"/>
  <c r="H15" i="19" s="1"/>
  <c r="J27" i="19"/>
  <c r="H27" i="19"/>
  <c r="J5" i="21"/>
  <c r="H5" i="21"/>
  <c r="F15" i="21"/>
  <c r="J9" i="21"/>
  <c r="H9" i="21"/>
  <c r="H25" i="17"/>
  <c r="I41" i="17"/>
  <c r="D33" i="18"/>
  <c r="F19" i="19"/>
  <c r="J26" i="19"/>
  <c r="H26" i="19"/>
  <c r="J30" i="19"/>
  <c r="H30" i="19"/>
  <c r="F33" i="19"/>
  <c r="F39" i="19" s="1"/>
  <c r="J39" i="19" s="1"/>
  <c r="G5" i="20"/>
  <c r="D15" i="20"/>
  <c r="J7" i="20"/>
  <c r="H7" i="20"/>
  <c r="F15" i="17"/>
  <c r="G15" i="17" s="1"/>
  <c r="F33" i="17"/>
  <c r="H33" i="17" s="1"/>
  <c r="D15" i="18"/>
  <c r="J7" i="18"/>
  <c r="J13" i="18"/>
  <c r="E37" i="18"/>
  <c r="J5" i="19"/>
  <c r="H5" i="19"/>
  <c r="J6" i="19"/>
  <c r="H6" i="19"/>
  <c r="H7" i="19"/>
  <c r="H8" i="19"/>
  <c r="J9" i="19"/>
  <c r="H9" i="19"/>
  <c r="J25" i="19"/>
  <c r="H25" i="19"/>
  <c r="J29" i="19"/>
  <c r="H29" i="19"/>
  <c r="D37" i="20"/>
  <c r="J8" i="21"/>
  <c r="H8" i="21"/>
  <c r="J6" i="22"/>
  <c r="H6" i="22"/>
  <c r="D37" i="22"/>
  <c r="J23" i="17"/>
  <c r="G24" i="17"/>
  <c r="G26" i="17"/>
  <c r="G28" i="17"/>
  <c r="G30" i="17"/>
  <c r="G32" i="17"/>
  <c r="G5" i="18"/>
  <c r="H31" i="18"/>
  <c r="G23" i="19"/>
  <c r="G24" i="19"/>
  <c r="G25" i="19"/>
  <c r="G26" i="19"/>
  <c r="G27" i="19"/>
  <c r="G28" i="19"/>
  <c r="G29" i="19"/>
  <c r="G30" i="19"/>
  <c r="J5" i="20"/>
  <c r="H5" i="20"/>
  <c r="G7" i="20"/>
  <c r="J9" i="20"/>
  <c r="H9" i="20"/>
  <c r="I41" i="20"/>
  <c r="G32" i="20"/>
  <c r="H32" i="20"/>
  <c r="G5" i="21"/>
  <c r="D15" i="21"/>
  <c r="J7" i="21"/>
  <c r="H7" i="21"/>
  <c r="J5" i="22"/>
  <c r="H5" i="22"/>
  <c r="J9" i="22"/>
  <c r="H9" i="22"/>
  <c r="I41" i="22"/>
  <c r="G32" i="22"/>
  <c r="H32" i="22"/>
  <c r="J6" i="20"/>
  <c r="H6" i="20"/>
  <c r="G23" i="18"/>
  <c r="G27" i="18"/>
  <c r="E15" i="19"/>
  <c r="E19" i="19" s="1"/>
  <c r="G6" i="19"/>
  <c r="G14" i="19"/>
  <c r="I41" i="19"/>
  <c r="J19" i="19"/>
  <c r="E37" i="19"/>
  <c r="G32" i="19"/>
  <c r="D33" i="19"/>
  <c r="G6" i="20"/>
  <c r="J8" i="20"/>
  <c r="H8" i="20"/>
  <c r="F15" i="20"/>
  <c r="J6" i="21"/>
  <c r="H6" i="21"/>
  <c r="H10" i="21"/>
  <c r="D37" i="21"/>
  <c r="J8" i="22"/>
  <c r="H8" i="22"/>
  <c r="F19" i="22"/>
  <c r="J15" i="22"/>
  <c r="G23" i="20"/>
  <c r="G24" i="20"/>
  <c r="G25" i="20"/>
  <c r="G26" i="20"/>
  <c r="G27" i="20"/>
  <c r="G28" i="20"/>
  <c r="G29" i="20"/>
  <c r="G30" i="20"/>
  <c r="F33" i="20"/>
  <c r="H33" i="20" s="1"/>
  <c r="F33" i="21"/>
  <c r="G33" i="21" s="1"/>
  <c r="F33" i="22"/>
  <c r="G33" i="22" s="1"/>
  <c r="G33" i="20" l="1"/>
  <c r="J33" i="18"/>
  <c r="G33" i="17"/>
  <c r="F37" i="21"/>
  <c r="J37" i="21" s="1"/>
  <c r="J33" i="21"/>
  <c r="H33" i="21"/>
  <c r="G37" i="22"/>
  <c r="D19" i="22"/>
  <c r="H19" i="22" s="1"/>
  <c r="G15" i="22"/>
  <c r="D19" i="21"/>
  <c r="G15" i="21"/>
  <c r="F37" i="19"/>
  <c r="J37" i="19" s="1"/>
  <c r="J33" i="19"/>
  <c r="F19" i="21"/>
  <c r="F39" i="21"/>
  <c r="J39" i="21" s="1"/>
  <c r="J15" i="21"/>
  <c r="H15" i="21"/>
  <c r="J37" i="18"/>
  <c r="I41" i="18"/>
  <c r="F37" i="22"/>
  <c r="J37" i="22" s="1"/>
  <c r="J33" i="22"/>
  <c r="F37" i="20"/>
  <c r="J37" i="20" s="1"/>
  <c r="J33" i="20"/>
  <c r="F39" i="22"/>
  <c r="J39" i="22" s="1"/>
  <c r="F39" i="20"/>
  <c r="J39" i="20" s="1"/>
  <c r="F19" i="20"/>
  <c r="J15" i="20"/>
  <c r="H15" i="20"/>
  <c r="D37" i="19"/>
  <c r="G33" i="19"/>
  <c r="H33" i="19"/>
  <c r="H33" i="22"/>
  <c r="J19" i="22"/>
  <c r="D19" i="18"/>
  <c r="G15" i="18"/>
  <c r="D37" i="18"/>
  <c r="G33" i="18"/>
  <c r="H33" i="18"/>
  <c r="D19" i="19"/>
  <c r="H19" i="19" s="1"/>
  <c r="G15" i="19"/>
  <c r="J15" i="17"/>
  <c r="F19" i="17"/>
  <c r="G19" i="17" s="1"/>
  <c r="F39" i="17"/>
  <c r="J39" i="17" s="1"/>
  <c r="H15" i="17"/>
  <c r="H15" i="22"/>
  <c r="J33" i="17"/>
  <c r="F37" i="17"/>
  <c r="J37" i="17" s="1"/>
  <c r="D19" i="20"/>
  <c r="G15" i="20"/>
  <c r="F39" i="18"/>
  <c r="J39" i="18" s="1"/>
  <c r="J15" i="18"/>
  <c r="H15" i="18"/>
  <c r="F19" i="18"/>
  <c r="G37" i="21" l="1"/>
  <c r="H37" i="21"/>
  <c r="H37" i="20"/>
  <c r="G37" i="17"/>
  <c r="H37" i="17"/>
  <c r="G19" i="20"/>
  <c r="G19" i="18"/>
  <c r="F41" i="20"/>
  <c r="J41" i="20" s="1"/>
  <c r="H19" i="20"/>
  <c r="J19" i="20"/>
  <c r="H37" i="22"/>
  <c r="F41" i="19"/>
  <c r="J41" i="19" s="1"/>
  <c r="H37" i="18"/>
  <c r="G37" i="18"/>
  <c r="G37" i="20"/>
  <c r="H37" i="19"/>
  <c r="G37" i="19"/>
  <c r="F41" i="17"/>
  <c r="J41" i="17" s="1"/>
  <c r="H19" i="17"/>
  <c r="J19" i="17"/>
  <c r="G19" i="19"/>
  <c r="F41" i="21"/>
  <c r="J41" i="21" s="1"/>
  <c r="H19" i="21"/>
  <c r="J19" i="21"/>
  <c r="F41" i="22"/>
  <c r="J41" i="22" s="1"/>
  <c r="G19" i="22"/>
  <c r="F41" i="18"/>
  <c r="J41" i="18" s="1"/>
  <c r="H19" i="18"/>
  <c r="J19" i="18"/>
  <c r="G19" i="21"/>
  <c r="J43" i="16" l="1"/>
  <c r="J42" i="16"/>
  <c r="I39" i="16"/>
  <c r="I37" i="16"/>
  <c r="J36" i="16"/>
  <c r="J35" i="16"/>
  <c r="J34" i="16"/>
  <c r="I33" i="16"/>
  <c r="D33" i="16"/>
  <c r="J32" i="16"/>
  <c r="J31" i="16"/>
  <c r="H31" i="16"/>
  <c r="G31" i="16"/>
  <c r="H30" i="16"/>
  <c r="J30" i="16"/>
  <c r="H29" i="16"/>
  <c r="J29" i="16"/>
  <c r="H28" i="16"/>
  <c r="J28" i="16"/>
  <c r="H27" i="16"/>
  <c r="J27" i="16"/>
  <c r="H26" i="16"/>
  <c r="J26" i="16"/>
  <c r="H25" i="16"/>
  <c r="J25" i="16"/>
  <c r="H24" i="16"/>
  <c r="J24" i="16"/>
  <c r="H23" i="16"/>
  <c r="J23" i="16"/>
  <c r="E33" i="16"/>
  <c r="E37" i="16" s="1"/>
  <c r="I19" i="16"/>
  <c r="E19" i="16"/>
  <c r="J18" i="16"/>
  <c r="J17" i="16"/>
  <c r="J16" i="16"/>
  <c r="I15" i="16"/>
  <c r="H14" i="16"/>
  <c r="J14" i="16"/>
  <c r="H13" i="16"/>
  <c r="J13" i="16"/>
  <c r="H12" i="16"/>
  <c r="J12" i="16"/>
  <c r="H11" i="16"/>
  <c r="J11" i="16"/>
  <c r="J10" i="16"/>
  <c r="G10" i="16"/>
  <c r="G7" i="16"/>
  <c r="G6" i="16"/>
  <c r="E15" i="16"/>
  <c r="J43" i="15"/>
  <c r="J42" i="15"/>
  <c r="I39" i="15"/>
  <c r="I37" i="15"/>
  <c r="J36" i="15"/>
  <c r="J35" i="15"/>
  <c r="J34" i="15"/>
  <c r="I33" i="15"/>
  <c r="J32" i="15"/>
  <c r="J31" i="15"/>
  <c r="H31" i="15"/>
  <c r="G31" i="15"/>
  <c r="H30" i="15"/>
  <c r="J30" i="15"/>
  <c r="H29" i="15"/>
  <c r="J29" i="15"/>
  <c r="H28" i="15"/>
  <c r="J28" i="15"/>
  <c r="H27" i="15"/>
  <c r="J27" i="15"/>
  <c r="H26" i="15"/>
  <c r="J26" i="15"/>
  <c r="H25" i="15"/>
  <c r="J25" i="15"/>
  <c r="H24" i="15"/>
  <c r="J24" i="15"/>
  <c r="H23" i="15"/>
  <c r="J23" i="15"/>
  <c r="E33" i="15"/>
  <c r="I19" i="15"/>
  <c r="J18" i="15"/>
  <c r="J17" i="15"/>
  <c r="J16" i="15"/>
  <c r="I15" i="15"/>
  <c r="H14" i="15"/>
  <c r="J14" i="15"/>
  <c r="G14" i="15"/>
  <c r="H13" i="15"/>
  <c r="J13" i="15"/>
  <c r="G13" i="15"/>
  <c r="H12" i="15"/>
  <c r="J12" i="15"/>
  <c r="G12" i="15"/>
  <c r="H11" i="15"/>
  <c r="J11" i="15"/>
  <c r="G11" i="15"/>
  <c r="J10" i="15"/>
  <c r="G10" i="15"/>
  <c r="G7" i="15"/>
  <c r="G6" i="15"/>
  <c r="E15" i="15"/>
  <c r="E19" i="15" s="1"/>
  <c r="J43" i="14"/>
  <c r="J42" i="14"/>
  <c r="I39" i="14"/>
  <c r="I37" i="14"/>
  <c r="J36" i="14"/>
  <c r="J35" i="14"/>
  <c r="J34" i="14"/>
  <c r="I33" i="14"/>
  <c r="D33" i="14"/>
  <c r="J32" i="14"/>
  <c r="J31" i="14"/>
  <c r="H31" i="14"/>
  <c r="G31" i="14"/>
  <c r="H30" i="14"/>
  <c r="J30" i="14"/>
  <c r="H29" i="14"/>
  <c r="J29" i="14"/>
  <c r="H28" i="14"/>
  <c r="J28" i="14"/>
  <c r="H27" i="14"/>
  <c r="J27" i="14"/>
  <c r="H26" i="14"/>
  <c r="J26" i="14"/>
  <c r="H25" i="14"/>
  <c r="J25" i="14"/>
  <c r="H24" i="14"/>
  <c r="J24" i="14"/>
  <c r="H23" i="14"/>
  <c r="J23" i="14"/>
  <c r="E33" i="14"/>
  <c r="E37" i="14" s="1"/>
  <c r="I19" i="14"/>
  <c r="J18" i="14"/>
  <c r="J17" i="14"/>
  <c r="J16" i="14"/>
  <c r="I15" i="14"/>
  <c r="H14" i="14"/>
  <c r="J14" i="14"/>
  <c r="G14" i="14"/>
  <c r="J13" i="14"/>
  <c r="H13" i="14"/>
  <c r="G13" i="14"/>
  <c r="G12" i="14"/>
  <c r="J10" i="14"/>
  <c r="H10" i="14"/>
  <c r="G10" i="14"/>
  <c r="H9" i="14"/>
  <c r="J9" i="14"/>
  <c r="H8" i="14"/>
  <c r="J8" i="14"/>
  <c r="H7" i="14"/>
  <c r="J7" i="14"/>
  <c r="H6" i="14"/>
  <c r="J6" i="14"/>
  <c r="H5" i="14"/>
  <c r="J5" i="14"/>
  <c r="E15" i="14"/>
  <c r="E19" i="14" s="1"/>
  <c r="J43" i="13"/>
  <c r="J42" i="13"/>
  <c r="I37" i="13"/>
  <c r="J36" i="13"/>
  <c r="J35" i="13"/>
  <c r="J34" i="13"/>
  <c r="I33" i="13"/>
  <c r="I39" i="13" s="1"/>
  <c r="D33" i="13"/>
  <c r="J32" i="13"/>
  <c r="H32" i="13"/>
  <c r="J31" i="13"/>
  <c r="H31" i="13"/>
  <c r="G31" i="13"/>
  <c r="G30" i="13"/>
  <c r="J30" i="13"/>
  <c r="H30" i="13"/>
  <c r="J29" i="13"/>
  <c r="J28" i="13"/>
  <c r="H28" i="13"/>
  <c r="J27" i="13"/>
  <c r="G26" i="13"/>
  <c r="J26" i="13"/>
  <c r="H26" i="13"/>
  <c r="J25" i="13"/>
  <c r="E33" i="13"/>
  <c r="E37" i="13" s="1"/>
  <c r="J24" i="13"/>
  <c r="H24" i="13"/>
  <c r="J18" i="13"/>
  <c r="J17" i="13"/>
  <c r="J16" i="13"/>
  <c r="I15" i="13"/>
  <c r="H14" i="13"/>
  <c r="J14" i="13"/>
  <c r="G14" i="13"/>
  <c r="J11" i="13"/>
  <c r="H11" i="13"/>
  <c r="G11" i="13"/>
  <c r="J10" i="13"/>
  <c r="H10" i="13"/>
  <c r="G10" i="13"/>
  <c r="H9" i="13"/>
  <c r="J9" i="13"/>
  <c r="J8" i="13"/>
  <c r="H8" i="13"/>
  <c r="J7" i="13"/>
  <c r="G6" i="13"/>
  <c r="H5" i="13"/>
  <c r="E15" i="13"/>
  <c r="E19" i="13" s="1"/>
  <c r="J43" i="12"/>
  <c r="J42" i="12"/>
  <c r="J36" i="12"/>
  <c r="J35" i="12"/>
  <c r="J34" i="12"/>
  <c r="I33" i="12"/>
  <c r="I37" i="12" s="1"/>
  <c r="J32" i="12"/>
  <c r="G32" i="12"/>
  <c r="J31" i="12"/>
  <c r="G30" i="12"/>
  <c r="J30" i="12"/>
  <c r="H30" i="12"/>
  <c r="J29" i="12"/>
  <c r="H29" i="12"/>
  <c r="J28" i="12"/>
  <c r="H28" i="12"/>
  <c r="J27" i="12"/>
  <c r="H27" i="12"/>
  <c r="G26" i="12"/>
  <c r="J26" i="12"/>
  <c r="H26" i="12"/>
  <c r="J25" i="12"/>
  <c r="J24" i="12"/>
  <c r="G24" i="12"/>
  <c r="J23" i="12"/>
  <c r="E33" i="12"/>
  <c r="E37" i="12" s="1"/>
  <c r="J18" i="12"/>
  <c r="J17" i="12"/>
  <c r="J16" i="12"/>
  <c r="I15" i="12"/>
  <c r="J14" i="12"/>
  <c r="G14" i="12"/>
  <c r="H13" i="12"/>
  <c r="G13" i="12"/>
  <c r="G12" i="12"/>
  <c r="J12" i="12"/>
  <c r="H12" i="12"/>
  <c r="J11" i="12"/>
  <c r="H11" i="12"/>
  <c r="J10" i="12"/>
  <c r="G10" i="12"/>
  <c r="H10" i="12"/>
  <c r="J9" i="12"/>
  <c r="H9" i="12"/>
  <c r="G9" i="12"/>
  <c r="J8" i="12"/>
  <c r="G8" i="12"/>
  <c r="H7" i="12"/>
  <c r="G7" i="12"/>
  <c r="G6" i="12"/>
  <c r="J6" i="12"/>
  <c r="H6" i="12"/>
  <c r="J5" i="12"/>
  <c r="H5" i="12"/>
  <c r="E15" i="12"/>
  <c r="E19" i="12" s="1"/>
  <c r="J43" i="11"/>
  <c r="J42" i="11"/>
  <c r="I39" i="11"/>
  <c r="I37" i="11"/>
  <c r="J36" i="11"/>
  <c r="J35" i="11"/>
  <c r="J34" i="11"/>
  <c r="I33" i="11"/>
  <c r="J32" i="11"/>
  <c r="J31" i="11"/>
  <c r="G31" i="11"/>
  <c r="H31" i="11"/>
  <c r="J30" i="11"/>
  <c r="H30" i="11"/>
  <c r="J29" i="11"/>
  <c r="G29" i="11"/>
  <c r="J28" i="11"/>
  <c r="H28" i="11"/>
  <c r="G27" i="11"/>
  <c r="J27" i="11"/>
  <c r="H27" i="11"/>
  <c r="J26" i="11"/>
  <c r="J25" i="11"/>
  <c r="G25" i="11"/>
  <c r="J24" i="11"/>
  <c r="G23" i="11"/>
  <c r="H23" i="11"/>
  <c r="I19" i="11"/>
  <c r="J18" i="11"/>
  <c r="J17" i="11"/>
  <c r="J16" i="11"/>
  <c r="I15" i="11"/>
  <c r="H14" i="11"/>
  <c r="J14" i="11"/>
  <c r="J13" i="11"/>
  <c r="G13" i="11"/>
  <c r="J12" i="11"/>
  <c r="H12" i="11"/>
  <c r="G12" i="11"/>
  <c r="J11" i="11"/>
  <c r="G11" i="11"/>
  <c r="J10" i="11"/>
  <c r="H10" i="11"/>
  <c r="G10" i="11"/>
  <c r="J9" i="11"/>
  <c r="G9" i="11"/>
  <c r="J8" i="11"/>
  <c r="H8" i="11"/>
  <c r="G8" i="11"/>
  <c r="J7" i="11"/>
  <c r="D15" i="11"/>
  <c r="H6" i="11"/>
  <c r="J6" i="11"/>
  <c r="J5" i="11"/>
  <c r="G5" i="11"/>
  <c r="D19" i="11" l="1"/>
  <c r="H7" i="11"/>
  <c r="H11" i="11"/>
  <c r="H29" i="11"/>
  <c r="H8" i="12"/>
  <c r="H14" i="12"/>
  <c r="H5" i="11"/>
  <c r="H9" i="11"/>
  <c r="H13" i="11"/>
  <c r="E33" i="11"/>
  <c r="E37" i="11" s="1"/>
  <c r="H24" i="11"/>
  <c r="H25" i="11"/>
  <c r="I41" i="11"/>
  <c r="F15" i="12"/>
  <c r="D33" i="12"/>
  <c r="H24" i="12"/>
  <c r="H31" i="12"/>
  <c r="H32" i="12"/>
  <c r="F33" i="13"/>
  <c r="F37" i="13" s="1"/>
  <c r="J37" i="13" s="1"/>
  <c r="J23" i="13"/>
  <c r="D37" i="14"/>
  <c r="I41" i="16"/>
  <c r="E15" i="11"/>
  <c r="E19" i="11" s="1"/>
  <c r="G6" i="11"/>
  <c r="G7" i="11"/>
  <c r="G14" i="11"/>
  <c r="F33" i="11"/>
  <c r="H26" i="11"/>
  <c r="H32" i="11"/>
  <c r="D33" i="11"/>
  <c r="D15" i="12"/>
  <c r="J7" i="12"/>
  <c r="G11" i="12"/>
  <c r="J13" i="12"/>
  <c r="I19" i="12"/>
  <c r="I39" i="12"/>
  <c r="H25" i="12"/>
  <c r="G28" i="12"/>
  <c r="F15" i="13"/>
  <c r="J5" i="13"/>
  <c r="J6" i="13"/>
  <c r="H6" i="13"/>
  <c r="G8" i="13"/>
  <c r="I19" i="13"/>
  <c r="H23" i="13"/>
  <c r="G25" i="13"/>
  <c r="H25" i="13"/>
  <c r="H27" i="13"/>
  <c r="G29" i="13"/>
  <c r="H29" i="13"/>
  <c r="G11" i="14"/>
  <c r="D15" i="14"/>
  <c r="J5" i="15"/>
  <c r="H5" i="15"/>
  <c r="J9" i="15"/>
  <c r="H9" i="15"/>
  <c r="I41" i="15"/>
  <c r="E37" i="15"/>
  <c r="G32" i="15"/>
  <c r="H32" i="15"/>
  <c r="D33" i="15"/>
  <c r="J5" i="16"/>
  <c r="H5" i="16"/>
  <c r="F15" i="16"/>
  <c r="J9" i="16"/>
  <c r="H9" i="16"/>
  <c r="F33" i="12"/>
  <c r="G7" i="13"/>
  <c r="H7" i="13"/>
  <c r="J12" i="13"/>
  <c r="H12" i="13"/>
  <c r="J13" i="13"/>
  <c r="H13" i="13"/>
  <c r="D37" i="13"/>
  <c r="H33" i="13"/>
  <c r="J8" i="15"/>
  <c r="H8" i="15"/>
  <c r="F15" i="15"/>
  <c r="J8" i="16"/>
  <c r="H8" i="16"/>
  <c r="F15" i="11"/>
  <c r="G15" i="11" s="1"/>
  <c r="G12" i="13"/>
  <c r="D15" i="13"/>
  <c r="D37" i="16"/>
  <c r="J23" i="11"/>
  <c r="G24" i="11"/>
  <c r="G26" i="11"/>
  <c r="G28" i="11"/>
  <c r="G30" i="11"/>
  <c r="G32" i="11"/>
  <c r="G5" i="12"/>
  <c r="G23" i="12"/>
  <c r="G25" i="12"/>
  <c r="G27" i="12"/>
  <c r="G29" i="12"/>
  <c r="G31" i="12"/>
  <c r="G5" i="13"/>
  <c r="G9" i="13"/>
  <c r="G23" i="13"/>
  <c r="G24" i="13"/>
  <c r="G27" i="13"/>
  <c r="G28" i="13"/>
  <c r="G32" i="13"/>
  <c r="J12" i="14"/>
  <c r="H12" i="14"/>
  <c r="I41" i="14"/>
  <c r="G32" i="14"/>
  <c r="H32" i="14"/>
  <c r="G5" i="15"/>
  <c r="D15" i="15"/>
  <c r="J7" i="15"/>
  <c r="H7" i="15"/>
  <c r="G9" i="15"/>
  <c r="G5" i="16"/>
  <c r="D15" i="16"/>
  <c r="J7" i="16"/>
  <c r="H7" i="16"/>
  <c r="G9" i="16"/>
  <c r="G32" i="16"/>
  <c r="H32" i="16"/>
  <c r="H23" i="12"/>
  <c r="G13" i="13"/>
  <c r="J11" i="14"/>
  <c r="H11" i="14"/>
  <c r="F15" i="14"/>
  <c r="J6" i="15"/>
  <c r="H6" i="15"/>
  <c r="G8" i="15"/>
  <c r="H10" i="15"/>
  <c r="J6" i="16"/>
  <c r="H6" i="16"/>
  <c r="G8" i="16"/>
  <c r="H10" i="16"/>
  <c r="G5" i="14"/>
  <c r="G6" i="14"/>
  <c r="G7" i="14"/>
  <c r="G8" i="14"/>
  <c r="G9" i="14"/>
  <c r="G23" i="14"/>
  <c r="G24" i="14"/>
  <c r="G25" i="14"/>
  <c r="G26" i="14"/>
  <c r="G27" i="14"/>
  <c r="G28" i="14"/>
  <c r="G29" i="14"/>
  <c r="G30" i="14"/>
  <c r="G23" i="15"/>
  <c r="G24" i="15"/>
  <c r="G25" i="15"/>
  <c r="G26" i="15"/>
  <c r="G27" i="15"/>
  <c r="G28" i="15"/>
  <c r="G29" i="15"/>
  <c r="G30" i="15"/>
  <c r="G11" i="16"/>
  <c r="G12" i="16"/>
  <c r="G13" i="16"/>
  <c r="G14" i="16"/>
  <c r="G23" i="16"/>
  <c r="G24" i="16"/>
  <c r="G25" i="16"/>
  <c r="G26" i="16"/>
  <c r="G27" i="16"/>
  <c r="G28" i="16"/>
  <c r="G29" i="16"/>
  <c r="G30" i="16"/>
  <c r="F33" i="14"/>
  <c r="G33" i="14" s="1"/>
  <c r="F33" i="15"/>
  <c r="F33" i="16"/>
  <c r="J33" i="13" l="1"/>
  <c r="F37" i="16"/>
  <c r="J37" i="16" s="1"/>
  <c r="J33" i="16"/>
  <c r="F19" i="15"/>
  <c r="F39" i="15"/>
  <c r="J39" i="15" s="1"/>
  <c r="J15" i="15"/>
  <c r="H15" i="15"/>
  <c r="I41" i="13"/>
  <c r="H33" i="14"/>
  <c r="H33" i="12"/>
  <c r="D37" i="12"/>
  <c r="G33" i="12"/>
  <c r="F39" i="14"/>
  <c r="F19" i="14"/>
  <c r="J15" i="14"/>
  <c r="H15" i="14"/>
  <c r="D19" i="15"/>
  <c r="G15" i="15"/>
  <c r="F19" i="11"/>
  <c r="J15" i="11"/>
  <c r="F39" i="11"/>
  <c r="J39" i="11" s="1"/>
  <c r="H15" i="11"/>
  <c r="G33" i="13"/>
  <c r="F37" i="12"/>
  <c r="J37" i="12" s="1"/>
  <c r="J33" i="12"/>
  <c r="F39" i="16"/>
  <c r="J39" i="16" s="1"/>
  <c r="F19" i="16"/>
  <c r="H15" i="16"/>
  <c r="J15" i="16"/>
  <c r="F39" i="13"/>
  <c r="J39" i="13" s="1"/>
  <c r="F19" i="13"/>
  <c r="H15" i="13"/>
  <c r="I41" i="12"/>
  <c r="D19" i="12"/>
  <c r="G15" i="12"/>
  <c r="J33" i="11"/>
  <c r="F37" i="11"/>
  <c r="J37" i="11" s="1"/>
  <c r="H15" i="12"/>
  <c r="F19" i="12"/>
  <c r="J19" i="12" s="1"/>
  <c r="J15" i="12"/>
  <c r="F39" i="12"/>
  <c r="J39" i="12" s="1"/>
  <c r="F37" i="15"/>
  <c r="J37" i="15" s="1"/>
  <c r="J33" i="15"/>
  <c r="H33" i="16"/>
  <c r="D19" i="13"/>
  <c r="G15" i="13"/>
  <c r="H37" i="13"/>
  <c r="G37" i="13"/>
  <c r="D19" i="14"/>
  <c r="G15" i="14"/>
  <c r="H33" i="11"/>
  <c r="D37" i="11"/>
  <c r="G33" i="11"/>
  <c r="F37" i="14"/>
  <c r="J37" i="14" s="1"/>
  <c r="J33" i="14"/>
  <c r="D19" i="16"/>
  <c r="G15" i="16"/>
  <c r="G33" i="16"/>
  <c r="D37" i="15"/>
  <c r="G33" i="15"/>
  <c r="H33" i="15"/>
  <c r="J15" i="13"/>
  <c r="H37" i="16" l="1"/>
  <c r="H37" i="12"/>
  <c r="G37" i="12"/>
  <c r="H37" i="15"/>
  <c r="G37" i="15"/>
  <c r="G19" i="12"/>
  <c r="F41" i="13"/>
  <c r="H19" i="13"/>
  <c r="F41" i="16"/>
  <c r="J41" i="16" s="1"/>
  <c r="H19" i="16"/>
  <c r="J19" i="16"/>
  <c r="F41" i="11"/>
  <c r="J41" i="11" s="1"/>
  <c r="H19" i="11"/>
  <c r="J19" i="11"/>
  <c r="F41" i="14"/>
  <c r="J41" i="14" s="1"/>
  <c r="H19" i="14"/>
  <c r="J19" i="14"/>
  <c r="F41" i="15"/>
  <c r="J41" i="15" s="1"/>
  <c r="H19" i="15"/>
  <c r="J19" i="15"/>
  <c r="G37" i="14"/>
  <c r="G37" i="11"/>
  <c r="H37" i="11"/>
  <c r="G19" i="14"/>
  <c r="G19" i="13"/>
  <c r="G37" i="16"/>
  <c r="G19" i="15"/>
  <c r="J41" i="13"/>
  <c r="G19" i="16"/>
  <c r="H37" i="14"/>
  <c r="G19" i="11"/>
  <c r="H19" i="12"/>
  <c r="F41" i="12"/>
  <c r="J41" i="12" s="1"/>
  <c r="J19" i="13"/>
  <c r="J43" i="10" l="1"/>
  <c r="J42" i="10"/>
  <c r="D37" i="10"/>
  <c r="J36" i="10"/>
  <c r="J35" i="10"/>
  <c r="J34" i="10"/>
  <c r="I33" i="10"/>
  <c r="F33" i="10"/>
  <c r="F37" i="10" s="1"/>
  <c r="G37" i="10" s="1"/>
  <c r="E33" i="10"/>
  <c r="E37" i="10" s="1"/>
  <c r="D33" i="10"/>
  <c r="J32" i="10"/>
  <c r="H32" i="10"/>
  <c r="G32" i="10"/>
  <c r="J31" i="10"/>
  <c r="H31" i="10"/>
  <c r="G31" i="10"/>
  <c r="J30" i="10"/>
  <c r="H30" i="10"/>
  <c r="G30" i="10"/>
  <c r="J29" i="10"/>
  <c r="H29" i="10"/>
  <c r="G29" i="10"/>
  <c r="J28" i="10"/>
  <c r="H28" i="10"/>
  <c r="G28" i="10"/>
  <c r="J27" i="10"/>
  <c r="H27" i="10"/>
  <c r="G27" i="10"/>
  <c r="J26" i="10"/>
  <c r="H26" i="10"/>
  <c r="G26" i="10"/>
  <c r="J25" i="10"/>
  <c r="H25" i="10"/>
  <c r="G25" i="10"/>
  <c r="J24" i="10"/>
  <c r="H24" i="10"/>
  <c r="G24" i="10"/>
  <c r="J23" i="10"/>
  <c r="H23" i="10"/>
  <c r="G23" i="10"/>
  <c r="I19" i="10"/>
  <c r="E19" i="10"/>
  <c r="D19" i="10"/>
  <c r="J18" i="10"/>
  <c r="J17" i="10"/>
  <c r="J16" i="10"/>
  <c r="I15" i="10"/>
  <c r="F15" i="10"/>
  <c r="E15" i="10"/>
  <c r="D15" i="10"/>
  <c r="J14" i="10"/>
  <c r="H14" i="10"/>
  <c r="G14" i="10"/>
  <c r="J13" i="10"/>
  <c r="H13" i="10"/>
  <c r="G13" i="10"/>
  <c r="J12" i="10"/>
  <c r="H12" i="10"/>
  <c r="G12" i="10"/>
  <c r="J11" i="10"/>
  <c r="H11" i="10"/>
  <c r="G11" i="10"/>
  <c r="J10" i="10"/>
  <c r="H10" i="10"/>
  <c r="G10" i="10"/>
  <c r="J9" i="10"/>
  <c r="H9" i="10"/>
  <c r="G9" i="10"/>
  <c r="J8" i="10"/>
  <c r="H8" i="10"/>
  <c r="G8" i="10"/>
  <c r="J7" i="10"/>
  <c r="H7" i="10"/>
  <c r="G7" i="10"/>
  <c r="J6" i="10"/>
  <c r="H6" i="10"/>
  <c r="G6" i="10"/>
  <c r="J5" i="10"/>
  <c r="H5" i="10"/>
  <c r="G5" i="10"/>
  <c r="D3" i="10"/>
  <c r="J43" i="9"/>
  <c r="J42" i="9"/>
  <c r="I39" i="9"/>
  <c r="F39" i="9"/>
  <c r="I37" i="9"/>
  <c r="E37" i="9"/>
  <c r="D37" i="9"/>
  <c r="J36" i="9"/>
  <c r="J35" i="9"/>
  <c r="J34" i="9"/>
  <c r="J33" i="9"/>
  <c r="I33" i="9"/>
  <c r="F33" i="9"/>
  <c r="E33" i="9"/>
  <c r="D33" i="9"/>
  <c r="H33" i="9" s="1"/>
  <c r="J32" i="9"/>
  <c r="H32" i="9"/>
  <c r="G32" i="9"/>
  <c r="J31" i="9"/>
  <c r="H31" i="9"/>
  <c r="G31" i="9"/>
  <c r="J30" i="9"/>
  <c r="H30" i="9"/>
  <c r="G30" i="9"/>
  <c r="J29" i="9"/>
  <c r="H29" i="9"/>
  <c r="G29" i="9"/>
  <c r="J28" i="9"/>
  <c r="H28" i="9"/>
  <c r="G28" i="9"/>
  <c r="J27" i="9"/>
  <c r="H27" i="9"/>
  <c r="G27" i="9"/>
  <c r="J26" i="9"/>
  <c r="H26" i="9"/>
  <c r="G26" i="9"/>
  <c r="J25" i="9"/>
  <c r="H25" i="9"/>
  <c r="G25" i="9"/>
  <c r="J24" i="9"/>
  <c r="H24" i="9"/>
  <c r="G24" i="9"/>
  <c r="J23" i="9"/>
  <c r="H23" i="9"/>
  <c r="G23" i="9"/>
  <c r="I21" i="9"/>
  <c r="D21" i="9"/>
  <c r="I19" i="9"/>
  <c r="F19" i="9"/>
  <c r="E19" i="9"/>
  <c r="J18" i="9"/>
  <c r="J17" i="9"/>
  <c r="J16" i="9"/>
  <c r="I15" i="9"/>
  <c r="G15" i="9"/>
  <c r="F15" i="9"/>
  <c r="J15" i="9" s="1"/>
  <c r="E15" i="9"/>
  <c r="D15" i="9"/>
  <c r="D39" i="9" s="1"/>
  <c r="J14" i="9"/>
  <c r="H14" i="9"/>
  <c r="G14" i="9"/>
  <c r="J13" i="9"/>
  <c r="H13" i="9"/>
  <c r="G13" i="9"/>
  <c r="J12" i="9"/>
  <c r="H12" i="9"/>
  <c r="G12" i="9"/>
  <c r="J11" i="9"/>
  <c r="H11" i="9"/>
  <c r="G11" i="9"/>
  <c r="J10" i="9"/>
  <c r="H10" i="9"/>
  <c r="G10" i="9"/>
  <c r="J9" i="9"/>
  <c r="H9" i="9"/>
  <c r="G9" i="9"/>
  <c r="J8" i="9"/>
  <c r="H8" i="9"/>
  <c r="G8" i="9"/>
  <c r="J7" i="9"/>
  <c r="H7" i="9"/>
  <c r="G7" i="9"/>
  <c r="J6" i="9"/>
  <c r="H6" i="9"/>
  <c r="G6" i="9"/>
  <c r="J5" i="9"/>
  <c r="H5" i="9"/>
  <c r="G5" i="9"/>
  <c r="I3" i="9"/>
  <c r="D3" i="9"/>
  <c r="A1" i="9"/>
  <c r="J43" i="8"/>
  <c r="J42" i="8"/>
  <c r="D37" i="8"/>
  <c r="J36" i="8"/>
  <c r="J35" i="8"/>
  <c r="J34" i="8"/>
  <c r="I33" i="8"/>
  <c r="F33" i="8"/>
  <c r="F37" i="8" s="1"/>
  <c r="G37" i="8" s="1"/>
  <c r="E33" i="8"/>
  <c r="E37" i="8" s="1"/>
  <c r="D33" i="8"/>
  <c r="J32" i="8"/>
  <c r="H32" i="8"/>
  <c r="G32" i="8"/>
  <c r="J31" i="8"/>
  <c r="H31" i="8"/>
  <c r="G31" i="8"/>
  <c r="J30" i="8"/>
  <c r="H30" i="8"/>
  <c r="G30" i="8"/>
  <c r="J29" i="8"/>
  <c r="H29" i="8"/>
  <c r="G29" i="8"/>
  <c r="J28" i="8"/>
  <c r="H28" i="8"/>
  <c r="G28" i="8"/>
  <c r="J27" i="8"/>
  <c r="H27" i="8"/>
  <c r="G27" i="8"/>
  <c r="J26" i="8"/>
  <c r="H26" i="8"/>
  <c r="G26" i="8"/>
  <c r="J25" i="8"/>
  <c r="H25" i="8"/>
  <c r="G25" i="8"/>
  <c r="J24" i="8"/>
  <c r="H24" i="8"/>
  <c r="G24" i="8"/>
  <c r="J23" i="8"/>
  <c r="H23" i="8"/>
  <c r="G23" i="8"/>
  <c r="I21" i="8"/>
  <c r="D21" i="8"/>
  <c r="I19" i="8"/>
  <c r="E19" i="8"/>
  <c r="D19" i="8"/>
  <c r="J18" i="8"/>
  <c r="J17" i="8"/>
  <c r="J16" i="8"/>
  <c r="J15" i="8"/>
  <c r="I15" i="8"/>
  <c r="F15" i="8"/>
  <c r="E15" i="8"/>
  <c r="J14" i="8"/>
  <c r="H14" i="8"/>
  <c r="G14" i="8"/>
  <c r="G13" i="8"/>
  <c r="F13" i="8"/>
  <c r="J13" i="8" s="1"/>
  <c r="E13" i="8"/>
  <c r="D13" i="8"/>
  <c r="D15" i="8" s="1"/>
  <c r="G15" i="8" s="1"/>
  <c r="J12" i="8"/>
  <c r="H12" i="8"/>
  <c r="G12" i="8"/>
  <c r="J11" i="8"/>
  <c r="H11" i="8"/>
  <c r="G11" i="8"/>
  <c r="J10" i="8"/>
  <c r="H10" i="8"/>
  <c r="G10" i="8"/>
  <c r="J9" i="8"/>
  <c r="H9" i="8"/>
  <c r="G9" i="8"/>
  <c r="J8" i="8"/>
  <c r="H8" i="8"/>
  <c r="G8" i="8"/>
  <c r="J7" i="8"/>
  <c r="H7" i="8"/>
  <c r="G7" i="8"/>
  <c r="F7" i="8"/>
  <c r="J6" i="8"/>
  <c r="H6" i="8"/>
  <c r="G6" i="8"/>
  <c r="J5" i="8"/>
  <c r="H5" i="8"/>
  <c r="G5" i="8"/>
  <c r="I3" i="8"/>
  <c r="D3" i="8"/>
  <c r="A1" i="8"/>
  <c r="J43" i="7"/>
  <c r="J42" i="7"/>
  <c r="F37" i="7"/>
  <c r="J36" i="7"/>
  <c r="J35" i="7"/>
  <c r="J34" i="7"/>
  <c r="I33" i="7"/>
  <c r="H33" i="7"/>
  <c r="F33" i="7"/>
  <c r="E33" i="7"/>
  <c r="E37" i="7" s="1"/>
  <c r="D33" i="7"/>
  <c r="J32" i="7"/>
  <c r="H32" i="7"/>
  <c r="G32" i="7"/>
  <c r="J31" i="7"/>
  <c r="H31" i="7"/>
  <c r="G31" i="7"/>
  <c r="J30" i="7"/>
  <c r="H30" i="7"/>
  <c r="G30" i="7"/>
  <c r="J29" i="7"/>
  <c r="H29" i="7"/>
  <c r="G29" i="7"/>
  <c r="J28" i="7"/>
  <c r="H28" i="7"/>
  <c r="G28" i="7"/>
  <c r="J27" i="7"/>
  <c r="H27" i="7"/>
  <c r="G27" i="7"/>
  <c r="J26" i="7"/>
  <c r="H26" i="7"/>
  <c r="G26" i="7"/>
  <c r="J25" i="7"/>
  <c r="H25" i="7"/>
  <c r="G25" i="7"/>
  <c r="J24" i="7"/>
  <c r="H24" i="7"/>
  <c r="G24" i="7"/>
  <c r="J23" i="7"/>
  <c r="H23" i="7"/>
  <c r="G23" i="7"/>
  <c r="I21" i="7"/>
  <c r="D21" i="7"/>
  <c r="D19" i="7"/>
  <c r="J18" i="7"/>
  <c r="J17" i="7"/>
  <c r="J16" i="7"/>
  <c r="I15" i="7"/>
  <c r="F15" i="7"/>
  <c r="E15" i="7"/>
  <c r="E19" i="7" s="1"/>
  <c r="D15" i="7"/>
  <c r="J14" i="7"/>
  <c r="H14" i="7"/>
  <c r="G14" i="7"/>
  <c r="F13" i="7"/>
  <c r="E13" i="7"/>
  <c r="D13" i="7"/>
  <c r="J12" i="7"/>
  <c r="H12" i="7"/>
  <c r="G12" i="7"/>
  <c r="J11" i="7"/>
  <c r="H11" i="7"/>
  <c r="G11" i="7"/>
  <c r="J10" i="7"/>
  <c r="H10" i="7"/>
  <c r="G10" i="7"/>
  <c r="J9" i="7"/>
  <c r="H9" i="7"/>
  <c r="G9" i="7"/>
  <c r="J8" i="7"/>
  <c r="H8" i="7"/>
  <c r="G8" i="7"/>
  <c r="J7" i="7"/>
  <c r="H7" i="7"/>
  <c r="G7" i="7"/>
  <c r="J6" i="7"/>
  <c r="H6" i="7"/>
  <c r="G6" i="7"/>
  <c r="J5" i="7"/>
  <c r="H5" i="7"/>
  <c r="G5" i="7"/>
  <c r="I3" i="7"/>
  <c r="D3" i="7"/>
  <c r="A1" i="7"/>
  <c r="J43" i="6"/>
  <c r="J42" i="6"/>
  <c r="I39" i="6"/>
  <c r="I37" i="6"/>
  <c r="E37" i="6"/>
  <c r="D37" i="6"/>
  <c r="J36" i="6"/>
  <c r="J35" i="6"/>
  <c r="J34" i="6"/>
  <c r="I33" i="6"/>
  <c r="F33" i="6"/>
  <c r="H37" i="6" s="1"/>
  <c r="E33" i="6"/>
  <c r="D33" i="6"/>
  <c r="J32" i="6"/>
  <c r="H32" i="6"/>
  <c r="G32" i="6"/>
  <c r="J31" i="6"/>
  <c r="H31" i="6"/>
  <c r="G31" i="6"/>
  <c r="J30" i="6"/>
  <c r="H30" i="6"/>
  <c r="G30" i="6"/>
  <c r="J29" i="6"/>
  <c r="H29" i="6"/>
  <c r="G29" i="6"/>
  <c r="J28" i="6"/>
  <c r="H28" i="6"/>
  <c r="G28" i="6"/>
  <c r="J27" i="6"/>
  <c r="H27" i="6"/>
  <c r="G27" i="6"/>
  <c r="J26" i="6"/>
  <c r="H26" i="6"/>
  <c r="G26" i="6"/>
  <c r="J25" i="6"/>
  <c r="H25" i="6"/>
  <c r="G25" i="6"/>
  <c r="J24" i="6"/>
  <c r="H24" i="6"/>
  <c r="G24" i="6"/>
  <c r="J23" i="6"/>
  <c r="H23" i="6"/>
  <c r="G23" i="6"/>
  <c r="I21" i="6"/>
  <c r="D21" i="6"/>
  <c r="I19" i="6"/>
  <c r="I41" i="6" s="1"/>
  <c r="F19" i="6"/>
  <c r="J18" i="6"/>
  <c r="J17" i="6"/>
  <c r="J16" i="6"/>
  <c r="I15" i="6"/>
  <c r="F15" i="6"/>
  <c r="J14" i="6"/>
  <c r="H14" i="6"/>
  <c r="G14" i="6"/>
  <c r="J13" i="6"/>
  <c r="H13" i="6"/>
  <c r="F13" i="6"/>
  <c r="E13" i="6"/>
  <c r="D13" i="6"/>
  <c r="G13" i="6" s="1"/>
  <c r="J12" i="6"/>
  <c r="H12" i="6"/>
  <c r="G12" i="6"/>
  <c r="J11" i="6"/>
  <c r="H11" i="6"/>
  <c r="G11" i="6"/>
  <c r="J10" i="6"/>
  <c r="H10" i="6"/>
  <c r="G10" i="6"/>
  <c r="J9" i="6"/>
  <c r="H9" i="6"/>
  <c r="G9" i="6"/>
  <c r="J8" i="6"/>
  <c r="H8" i="6"/>
  <c r="G8" i="6"/>
  <c r="J7" i="6"/>
  <c r="E7" i="6"/>
  <c r="E15" i="6" s="1"/>
  <c r="E19" i="6" s="1"/>
  <c r="D7" i="6"/>
  <c r="J6" i="6"/>
  <c r="H6" i="6"/>
  <c r="G6" i="6"/>
  <c r="J5" i="6"/>
  <c r="H5" i="6"/>
  <c r="G5" i="6"/>
  <c r="I3" i="6"/>
  <c r="D3" i="6"/>
  <c r="A1" i="6"/>
  <c r="J43" i="5"/>
  <c r="J42" i="5"/>
  <c r="I39" i="5"/>
  <c r="I37" i="5"/>
  <c r="J37" i="5" s="1"/>
  <c r="H37" i="5"/>
  <c r="E37" i="5"/>
  <c r="D37" i="5"/>
  <c r="J36" i="5"/>
  <c r="J35" i="5"/>
  <c r="J34" i="5"/>
  <c r="I33" i="5"/>
  <c r="G33" i="5"/>
  <c r="F33" i="5"/>
  <c r="F37" i="5" s="1"/>
  <c r="E33" i="5"/>
  <c r="D33" i="5"/>
  <c r="H33" i="5" s="1"/>
  <c r="J32" i="5"/>
  <c r="H32" i="5"/>
  <c r="G32" i="5"/>
  <c r="J31" i="5"/>
  <c r="H31" i="5"/>
  <c r="G31" i="5"/>
  <c r="J30" i="5"/>
  <c r="H30" i="5"/>
  <c r="G30" i="5"/>
  <c r="J29" i="5"/>
  <c r="H29" i="5"/>
  <c r="G29" i="5"/>
  <c r="J28" i="5"/>
  <c r="H28" i="5"/>
  <c r="G28" i="5"/>
  <c r="J27" i="5"/>
  <c r="H27" i="5"/>
  <c r="G27" i="5"/>
  <c r="J26" i="5"/>
  <c r="H26" i="5"/>
  <c r="G26" i="5"/>
  <c r="J25" i="5"/>
  <c r="H25" i="5"/>
  <c r="G25" i="5"/>
  <c r="J24" i="5"/>
  <c r="H24" i="5"/>
  <c r="G24" i="5"/>
  <c r="J23" i="5"/>
  <c r="H23" i="5"/>
  <c r="G23" i="5"/>
  <c r="I21" i="5"/>
  <c r="D21" i="5"/>
  <c r="J19" i="5"/>
  <c r="I19" i="5"/>
  <c r="F19" i="5"/>
  <c r="E19" i="5"/>
  <c r="J18" i="5"/>
  <c r="J17" i="5"/>
  <c r="J16" i="5"/>
  <c r="I15" i="5"/>
  <c r="F15" i="5"/>
  <c r="E15" i="5"/>
  <c r="D15" i="5"/>
  <c r="D19" i="5" s="1"/>
  <c r="G19" i="5" s="1"/>
  <c r="J14" i="5"/>
  <c r="H14" i="5"/>
  <c r="G14" i="5"/>
  <c r="J13" i="5"/>
  <c r="H13" i="5"/>
  <c r="G13" i="5"/>
  <c r="J12" i="5"/>
  <c r="H12" i="5"/>
  <c r="G12" i="5"/>
  <c r="J11" i="5"/>
  <c r="H11" i="5"/>
  <c r="G11" i="5"/>
  <c r="J10" i="5"/>
  <c r="H10" i="5"/>
  <c r="G10" i="5"/>
  <c r="J9" i="5"/>
  <c r="H9" i="5"/>
  <c r="G9" i="5"/>
  <c r="J8" i="5"/>
  <c r="H8" i="5"/>
  <c r="G8" i="5"/>
  <c r="J7" i="5"/>
  <c r="H7" i="5"/>
  <c r="G7" i="5"/>
  <c r="J6" i="5"/>
  <c r="H6" i="5"/>
  <c r="G6" i="5"/>
  <c r="J5" i="5"/>
  <c r="H5" i="5"/>
  <c r="G5" i="5"/>
  <c r="I3" i="5"/>
  <c r="D3" i="5"/>
  <c r="A1" i="5"/>
  <c r="J43" i="4"/>
  <c r="J42" i="4"/>
  <c r="D37" i="4"/>
  <c r="J36" i="4"/>
  <c r="J35" i="4"/>
  <c r="J34" i="4"/>
  <c r="I33" i="4"/>
  <c r="I37" i="4" s="1"/>
  <c r="F33" i="4"/>
  <c r="F37" i="4" s="1"/>
  <c r="G37" i="4" s="1"/>
  <c r="E33" i="4"/>
  <c r="E37" i="4" s="1"/>
  <c r="D33" i="4"/>
  <c r="J32" i="4"/>
  <c r="H32" i="4"/>
  <c r="G32" i="4"/>
  <c r="J31" i="4"/>
  <c r="H31" i="4"/>
  <c r="G31" i="4"/>
  <c r="J30" i="4"/>
  <c r="H30" i="4"/>
  <c r="G30" i="4"/>
  <c r="J29" i="4"/>
  <c r="H29" i="4"/>
  <c r="G29" i="4"/>
  <c r="J28" i="4"/>
  <c r="H28" i="4"/>
  <c r="G28" i="4"/>
  <c r="J27" i="4"/>
  <c r="H27" i="4"/>
  <c r="G27" i="4"/>
  <c r="J26" i="4"/>
  <c r="H26" i="4"/>
  <c r="G26" i="4"/>
  <c r="J25" i="4"/>
  <c r="H25" i="4"/>
  <c r="G25" i="4"/>
  <c r="J24" i="4"/>
  <c r="H24" i="4"/>
  <c r="G24" i="4"/>
  <c r="J23" i="4"/>
  <c r="H23" i="4"/>
  <c r="G23" i="4"/>
  <c r="I21" i="4"/>
  <c r="D21" i="4"/>
  <c r="I19" i="4"/>
  <c r="E19" i="4"/>
  <c r="D19" i="4"/>
  <c r="J18" i="4"/>
  <c r="J17" i="4"/>
  <c r="J16" i="4"/>
  <c r="I15" i="4"/>
  <c r="G15" i="4"/>
  <c r="F15" i="4"/>
  <c r="J15" i="4" s="1"/>
  <c r="E15" i="4"/>
  <c r="D15" i="4"/>
  <c r="J14" i="4"/>
  <c r="H14" i="4"/>
  <c r="G14" i="4"/>
  <c r="J13" i="4"/>
  <c r="H13" i="4"/>
  <c r="G13" i="4"/>
  <c r="J12" i="4"/>
  <c r="H12" i="4"/>
  <c r="G12" i="4"/>
  <c r="J11" i="4"/>
  <c r="H11" i="4"/>
  <c r="G11" i="4"/>
  <c r="J10" i="4"/>
  <c r="H10" i="4"/>
  <c r="G10" i="4"/>
  <c r="J9" i="4"/>
  <c r="H9" i="4"/>
  <c r="G9" i="4"/>
  <c r="J8" i="4"/>
  <c r="H8" i="4"/>
  <c r="G8" i="4"/>
  <c r="J7" i="4"/>
  <c r="H7" i="4"/>
  <c r="G7" i="4"/>
  <c r="J6" i="4"/>
  <c r="H6" i="4"/>
  <c r="G6" i="4"/>
  <c r="J5" i="4"/>
  <c r="H5" i="4"/>
  <c r="G5" i="4"/>
  <c r="I3" i="4"/>
  <c r="D3" i="4"/>
  <c r="A1" i="4"/>
  <c r="J43" i="3"/>
  <c r="J42" i="3"/>
  <c r="F37" i="3"/>
  <c r="J36" i="3"/>
  <c r="J35" i="3"/>
  <c r="J34" i="3"/>
  <c r="I33" i="3"/>
  <c r="F33" i="3"/>
  <c r="E33" i="3"/>
  <c r="E37" i="3" s="1"/>
  <c r="D33" i="3"/>
  <c r="J32" i="3"/>
  <c r="H32" i="3"/>
  <c r="G32" i="3"/>
  <c r="J31" i="3"/>
  <c r="H31" i="3"/>
  <c r="G31" i="3"/>
  <c r="J30" i="3"/>
  <c r="H30" i="3"/>
  <c r="G30" i="3"/>
  <c r="J29" i="3"/>
  <c r="H29" i="3"/>
  <c r="G29" i="3"/>
  <c r="J28" i="3"/>
  <c r="H28" i="3"/>
  <c r="G28" i="3"/>
  <c r="J27" i="3"/>
  <c r="H27" i="3"/>
  <c r="G27" i="3"/>
  <c r="J26" i="3"/>
  <c r="H26" i="3"/>
  <c r="G26" i="3"/>
  <c r="J25" i="3"/>
  <c r="H25" i="3"/>
  <c r="G25" i="3"/>
  <c r="J24" i="3"/>
  <c r="H24" i="3"/>
  <c r="G24" i="3"/>
  <c r="J23" i="3"/>
  <c r="H23" i="3"/>
  <c r="G23" i="3"/>
  <c r="I21" i="3"/>
  <c r="D21" i="3"/>
  <c r="D19" i="3"/>
  <c r="J18" i="3"/>
  <c r="J17" i="3"/>
  <c r="J16" i="3"/>
  <c r="I15" i="3"/>
  <c r="F15" i="3"/>
  <c r="E15" i="3"/>
  <c r="E19" i="3" s="1"/>
  <c r="D15" i="3"/>
  <c r="G15" i="3" s="1"/>
  <c r="J14" i="3"/>
  <c r="H14" i="3"/>
  <c r="G14" i="3"/>
  <c r="J13" i="3"/>
  <c r="H13" i="3"/>
  <c r="G13" i="3"/>
  <c r="J12" i="3"/>
  <c r="H12" i="3"/>
  <c r="G12" i="3"/>
  <c r="J11" i="3"/>
  <c r="H11" i="3"/>
  <c r="G11" i="3"/>
  <c r="J10" i="3"/>
  <c r="H10" i="3"/>
  <c r="G10" i="3"/>
  <c r="J9" i="3"/>
  <c r="H9" i="3"/>
  <c r="G9" i="3"/>
  <c r="J8" i="3"/>
  <c r="H8" i="3"/>
  <c r="G8" i="3"/>
  <c r="J7" i="3"/>
  <c r="H7" i="3"/>
  <c r="G7" i="3"/>
  <c r="J6" i="3"/>
  <c r="H6" i="3"/>
  <c r="G6" i="3"/>
  <c r="J5" i="3"/>
  <c r="H5" i="3"/>
  <c r="G5" i="3"/>
  <c r="I3" i="3"/>
  <c r="D3" i="3"/>
  <c r="A1" i="3"/>
  <c r="J43" i="2"/>
  <c r="J42" i="2"/>
  <c r="I37" i="2"/>
  <c r="F37" i="2"/>
  <c r="J37" i="2" s="1"/>
  <c r="E37" i="2"/>
  <c r="J36" i="2"/>
  <c r="J35" i="2"/>
  <c r="J34" i="2"/>
  <c r="I33" i="2"/>
  <c r="F33" i="2"/>
  <c r="J33" i="2" s="1"/>
  <c r="E33" i="2"/>
  <c r="D33" i="2"/>
  <c r="D37" i="2" s="1"/>
  <c r="J32" i="2"/>
  <c r="H32" i="2"/>
  <c r="G32" i="2"/>
  <c r="J31" i="2"/>
  <c r="H31" i="2"/>
  <c r="G31" i="2"/>
  <c r="J30" i="2"/>
  <c r="H30" i="2"/>
  <c r="G30" i="2"/>
  <c r="J29" i="2"/>
  <c r="H29" i="2"/>
  <c r="G29" i="2"/>
  <c r="J28" i="2"/>
  <c r="H28" i="2"/>
  <c r="G28" i="2"/>
  <c r="J27" i="2"/>
  <c r="H27" i="2"/>
  <c r="G27" i="2"/>
  <c r="J26" i="2"/>
  <c r="H26" i="2"/>
  <c r="G26" i="2"/>
  <c r="J25" i="2"/>
  <c r="H25" i="2"/>
  <c r="G25" i="2"/>
  <c r="J24" i="2"/>
  <c r="H24" i="2"/>
  <c r="G24" i="2"/>
  <c r="J23" i="2"/>
  <c r="H23" i="2"/>
  <c r="G23" i="2"/>
  <c r="I21" i="2"/>
  <c r="D21" i="2"/>
  <c r="I19" i="2"/>
  <c r="I41" i="2" s="1"/>
  <c r="G19" i="2"/>
  <c r="F19" i="2"/>
  <c r="J18" i="2"/>
  <c r="J17" i="2"/>
  <c r="J16" i="2"/>
  <c r="I15" i="2"/>
  <c r="G15" i="2"/>
  <c r="F15" i="2"/>
  <c r="F39" i="2" s="1"/>
  <c r="E15" i="2"/>
  <c r="E19" i="2" s="1"/>
  <c r="D15" i="2"/>
  <c r="D19" i="2" s="1"/>
  <c r="J14" i="2"/>
  <c r="H14" i="2"/>
  <c r="G14" i="2"/>
  <c r="J13" i="2"/>
  <c r="H13" i="2"/>
  <c r="G13" i="2"/>
  <c r="J12" i="2"/>
  <c r="H12" i="2"/>
  <c r="G12" i="2"/>
  <c r="J11" i="2"/>
  <c r="H11" i="2"/>
  <c r="G11" i="2"/>
  <c r="J10" i="2"/>
  <c r="H10" i="2"/>
  <c r="G10" i="2"/>
  <c r="J9" i="2"/>
  <c r="H9" i="2"/>
  <c r="G9" i="2"/>
  <c r="J8" i="2"/>
  <c r="H8" i="2"/>
  <c r="G8" i="2"/>
  <c r="J7" i="2"/>
  <c r="H7" i="2"/>
  <c r="G7" i="2"/>
  <c r="J6" i="2"/>
  <c r="H6" i="2"/>
  <c r="G6" i="2"/>
  <c r="J5" i="2"/>
  <c r="H5" i="2"/>
  <c r="G5" i="2"/>
  <c r="I3" i="2"/>
  <c r="D3" i="2"/>
  <c r="A1" i="2"/>
  <c r="J43" i="1"/>
  <c r="J42" i="1"/>
  <c r="I37" i="1"/>
  <c r="J37" i="1" s="1"/>
  <c r="D37" i="1"/>
  <c r="H37" i="1" s="1"/>
  <c r="J36" i="1"/>
  <c r="J35" i="1"/>
  <c r="J34" i="1"/>
  <c r="J33" i="1"/>
  <c r="I33" i="1"/>
  <c r="F33" i="1"/>
  <c r="F37" i="1" s="1"/>
  <c r="E33" i="1"/>
  <c r="E37" i="1" s="1"/>
  <c r="D33" i="1"/>
  <c r="J32" i="1"/>
  <c r="H32" i="1"/>
  <c r="G32" i="1"/>
  <c r="J31" i="1"/>
  <c r="H31" i="1"/>
  <c r="G31" i="1"/>
  <c r="J30" i="1"/>
  <c r="H30" i="1"/>
  <c r="G30" i="1"/>
  <c r="J29" i="1"/>
  <c r="H29" i="1"/>
  <c r="G29" i="1"/>
  <c r="J28" i="1"/>
  <c r="H28" i="1"/>
  <c r="G28" i="1"/>
  <c r="J27" i="1"/>
  <c r="H27" i="1"/>
  <c r="G27" i="1"/>
  <c r="J26" i="1"/>
  <c r="H26" i="1"/>
  <c r="G26" i="1"/>
  <c r="J25" i="1"/>
  <c r="H25" i="1"/>
  <c r="G25" i="1"/>
  <c r="J24" i="1"/>
  <c r="H24" i="1"/>
  <c r="G24" i="1"/>
  <c r="J23" i="1"/>
  <c r="H23" i="1"/>
  <c r="G23" i="1"/>
  <c r="D19" i="1"/>
  <c r="J18" i="1"/>
  <c r="J17" i="1"/>
  <c r="J16" i="1"/>
  <c r="J15" i="1"/>
  <c r="I15" i="1"/>
  <c r="I19" i="1" s="1"/>
  <c r="F15" i="1"/>
  <c r="F39" i="1" s="1"/>
  <c r="E15" i="1"/>
  <c r="E19" i="1" s="1"/>
  <c r="D15" i="1"/>
  <c r="J14" i="1"/>
  <c r="H14" i="1"/>
  <c r="G14" i="1"/>
  <c r="J13" i="1"/>
  <c r="H13" i="1"/>
  <c r="G13" i="1"/>
  <c r="J12" i="1"/>
  <c r="H12" i="1"/>
  <c r="G12" i="1"/>
  <c r="J11" i="1"/>
  <c r="H11" i="1"/>
  <c r="G11" i="1"/>
  <c r="J10" i="1"/>
  <c r="H10" i="1"/>
  <c r="G10" i="1"/>
  <c r="J9" i="1"/>
  <c r="H9" i="1"/>
  <c r="G9" i="1"/>
  <c r="J8" i="1"/>
  <c r="H8" i="1"/>
  <c r="G8" i="1"/>
  <c r="J7" i="1"/>
  <c r="H7" i="1"/>
  <c r="G7" i="1"/>
  <c r="J6" i="1"/>
  <c r="H6" i="1"/>
  <c r="G6" i="1"/>
  <c r="J5" i="1"/>
  <c r="H5" i="1"/>
  <c r="G5" i="1"/>
  <c r="F39" i="8" l="1"/>
  <c r="H37" i="8"/>
  <c r="H33" i="8"/>
  <c r="H33" i="10"/>
  <c r="F39" i="10"/>
  <c r="G19" i="3"/>
  <c r="I39" i="3"/>
  <c r="J39" i="3" s="1"/>
  <c r="I19" i="3"/>
  <c r="I37" i="3"/>
  <c r="J37" i="3" s="1"/>
  <c r="J33" i="3"/>
  <c r="H37" i="4"/>
  <c r="H7" i="6"/>
  <c r="G7" i="6"/>
  <c r="F19" i="7"/>
  <c r="H15" i="7"/>
  <c r="F39" i="7"/>
  <c r="I41" i="9"/>
  <c r="J19" i="9"/>
  <c r="J41" i="2"/>
  <c r="J15" i="3"/>
  <c r="J37" i="4"/>
  <c r="F39" i="4"/>
  <c r="J19" i="6"/>
  <c r="G33" i="6"/>
  <c r="J13" i="7"/>
  <c r="H13" i="7"/>
  <c r="I39" i="7"/>
  <c r="J39" i="7" s="1"/>
  <c r="I19" i="7"/>
  <c r="G33" i="7"/>
  <c r="D37" i="7"/>
  <c r="I37" i="7"/>
  <c r="J37" i="7" s="1"/>
  <c r="J33" i="7"/>
  <c r="H13" i="8"/>
  <c r="G37" i="9"/>
  <c r="F19" i="10"/>
  <c r="J19" i="10" s="1"/>
  <c r="H15" i="10"/>
  <c r="G15" i="10"/>
  <c r="H15" i="1"/>
  <c r="G33" i="1"/>
  <c r="G37" i="1"/>
  <c r="I39" i="1"/>
  <c r="J39" i="1" s="1"/>
  <c r="I39" i="2"/>
  <c r="J39" i="2" s="1"/>
  <c r="J15" i="2"/>
  <c r="J19" i="2"/>
  <c r="G33" i="2"/>
  <c r="G19" i="4"/>
  <c r="H33" i="4"/>
  <c r="J33" i="4"/>
  <c r="I39" i="4"/>
  <c r="F39" i="5"/>
  <c r="J39" i="5" s="1"/>
  <c r="H19" i="5"/>
  <c r="F41" i="5"/>
  <c r="J33" i="5"/>
  <c r="G37" i="5"/>
  <c r="D15" i="6"/>
  <c r="H33" i="6"/>
  <c r="J37" i="6"/>
  <c r="G13" i="7"/>
  <c r="G15" i="7"/>
  <c r="J15" i="7"/>
  <c r="F19" i="8"/>
  <c r="F41" i="8" s="1"/>
  <c r="H15" i="8"/>
  <c r="J39" i="9"/>
  <c r="I37" i="10"/>
  <c r="I39" i="10"/>
  <c r="J39" i="10" s="1"/>
  <c r="J33" i="10"/>
  <c r="H37" i="10"/>
  <c r="I41" i="1"/>
  <c r="G33" i="3"/>
  <c r="D37" i="3"/>
  <c r="H15" i="5"/>
  <c r="J37" i="9"/>
  <c r="F19" i="1"/>
  <c r="G19" i="1" s="1"/>
  <c r="H15" i="2"/>
  <c r="F41" i="2"/>
  <c r="J19" i="4"/>
  <c r="G15" i="1"/>
  <c r="H33" i="1"/>
  <c r="H19" i="2"/>
  <c r="H37" i="2"/>
  <c r="G37" i="2"/>
  <c r="H33" i="2"/>
  <c r="F19" i="3"/>
  <c r="H15" i="3"/>
  <c r="H33" i="3"/>
  <c r="F39" i="3"/>
  <c r="F19" i="4"/>
  <c r="H15" i="4"/>
  <c r="I41" i="4"/>
  <c r="G15" i="5"/>
  <c r="I41" i="5"/>
  <c r="J41" i="5" s="1"/>
  <c r="F39" i="6"/>
  <c r="J39" i="6" s="1"/>
  <c r="F41" i="6"/>
  <c r="J41" i="6" s="1"/>
  <c r="J33" i="6"/>
  <c r="G37" i="6"/>
  <c r="I37" i="8"/>
  <c r="I39" i="8"/>
  <c r="J33" i="8"/>
  <c r="F37" i="9"/>
  <c r="F41" i="9" s="1"/>
  <c r="G33" i="9"/>
  <c r="H37" i="9"/>
  <c r="J15" i="10"/>
  <c r="G19" i="10"/>
  <c r="H15" i="9"/>
  <c r="G33" i="4"/>
  <c r="G33" i="8"/>
  <c r="G33" i="10"/>
  <c r="J15" i="5"/>
  <c r="J15" i="6"/>
  <c r="D19" i="9"/>
  <c r="H19" i="9" s="1"/>
  <c r="J19" i="8" l="1"/>
  <c r="J39" i="8"/>
  <c r="J41" i="4"/>
  <c r="H37" i="7"/>
  <c r="G37" i="7"/>
  <c r="J41" i="1"/>
  <c r="J37" i="10"/>
  <c r="I41" i="10"/>
  <c r="H19" i="8"/>
  <c r="J39" i="4"/>
  <c r="J41" i="9"/>
  <c r="G19" i="7"/>
  <c r="H19" i="7"/>
  <c r="F41" i="7"/>
  <c r="F41" i="4"/>
  <c r="H19" i="4"/>
  <c r="H19" i="3"/>
  <c r="F41" i="3"/>
  <c r="J19" i="7"/>
  <c r="I41" i="7"/>
  <c r="G19" i="8"/>
  <c r="G19" i="9"/>
  <c r="F41" i="1"/>
  <c r="H19" i="1"/>
  <c r="J19" i="1"/>
  <c r="J37" i="8"/>
  <c r="I41" i="8"/>
  <c r="H37" i="3"/>
  <c r="G37" i="3"/>
  <c r="D19" i="6"/>
  <c r="H15" i="6"/>
  <c r="G15" i="6"/>
  <c r="F41" i="10"/>
  <c r="H19" i="10"/>
  <c r="J19" i="3"/>
  <c r="I41" i="3"/>
  <c r="J41" i="8" l="1"/>
  <c r="J41" i="3"/>
  <c r="J41" i="7"/>
  <c r="G19" i="6"/>
  <c r="H19" i="6"/>
  <c r="J41" i="10"/>
</calcChain>
</file>

<file path=xl/sharedStrings.xml><?xml version="1.0" encoding="utf-8"?>
<sst xmlns="http://schemas.openxmlformats.org/spreadsheetml/2006/main" count="2413" uniqueCount="95">
  <si>
    <t>○国民健康保険財政の予算決算状況【平成27年度】</t>
    <rPh sb="1" eb="3">
      <t>コクミン</t>
    </rPh>
    <rPh sb="3" eb="5">
      <t>ケンコウ</t>
    </rPh>
    <rPh sb="5" eb="7">
      <t>ホケン</t>
    </rPh>
    <rPh sb="7" eb="9">
      <t>ザイセイ</t>
    </rPh>
    <rPh sb="10" eb="12">
      <t>ヨサン</t>
    </rPh>
    <rPh sb="12" eb="14">
      <t>ケッサン</t>
    </rPh>
    <rPh sb="14" eb="16">
      <t>ジョウキョウ</t>
    </rPh>
    <phoneticPr fontId="4"/>
  </si>
  <si>
    <t>〔大阪市〕     01</t>
    <rPh sb="1" eb="3">
      <t>オオサカ</t>
    </rPh>
    <rPh sb="3" eb="4">
      <t>シ</t>
    </rPh>
    <phoneticPr fontId="4"/>
  </si>
  <si>
    <t>単位：千円</t>
    <rPh sb="0" eb="2">
      <t>タンイ</t>
    </rPh>
    <rPh sb="3" eb="5">
      <t>センエン</t>
    </rPh>
    <phoneticPr fontId="4"/>
  </si>
  <si>
    <t>科         目</t>
    <rPh sb="0" eb="1">
      <t>カ</t>
    </rPh>
    <rPh sb="10" eb="11">
      <t>メ</t>
    </rPh>
    <phoneticPr fontId="4"/>
  </si>
  <si>
    <t>平成27年度</t>
  </si>
  <si>
    <t>平成26年度</t>
  </si>
  <si>
    <t>比較
B／C</t>
    <rPh sb="0" eb="2">
      <t>ヒカク</t>
    </rPh>
    <phoneticPr fontId="4"/>
  </si>
  <si>
    <t>当初予算
(A)</t>
    <rPh sb="0" eb="2">
      <t>トウショ</t>
    </rPh>
    <rPh sb="2" eb="4">
      <t>ヨサン</t>
    </rPh>
    <phoneticPr fontId="4"/>
  </si>
  <si>
    <t>最終予算</t>
    <rPh sb="0" eb="2">
      <t>サイシュウ</t>
    </rPh>
    <rPh sb="2" eb="4">
      <t>ヨサン</t>
    </rPh>
    <phoneticPr fontId="4"/>
  </si>
  <si>
    <t>決　　　算
(B)</t>
    <rPh sb="0" eb="1">
      <t>ケッ</t>
    </rPh>
    <rPh sb="4" eb="5">
      <t>サン</t>
    </rPh>
    <phoneticPr fontId="4"/>
  </si>
  <si>
    <t>収入率
B／A</t>
    <rPh sb="0" eb="2">
      <t>シュウニュウ</t>
    </rPh>
    <rPh sb="2" eb="3">
      <t>リツ</t>
    </rPh>
    <phoneticPr fontId="4"/>
  </si>
  <si>
    <t>比較
B－A</t>
    <rPh sb="0" eb="2">
      <t>ヒカク</t>
    </rPh>
    <phoneticPr fontId="4"/>
  </si>
  <si>
    <t>決　　　算
(C)</t>
    <rPh sb="0" eb="1">
      <t>ケッ</t>
    </rPh>
    <rPh sb="4" eb="5">
      <t>サン</t>
    </rPh>
    <phoneticPr fontId="4"/>
  </si>
  <si>
    <t>収  入</t>
    <rPh sb="0" eb="1">
      <t>オサム</t>
    </rPh>
    <rPh sb="3" eb="4">
      <t>イ</t>
    </rPh>
    <phoneticPr fontId="4"/>
  </si>
  <si>
    <t>単年度収入（経常収入）</t>
    <rPh sb="0" eb="3">
      <t>タンネンド</t>
    </rPh>
    <rPh sb="3" eb="5">
      <t>シュウニュウ</t>
    </rPh>
    <rPh sb="6" eb="8">
      <t>ケイジョウ</t>
    </rPh>
    <rPh sb="8" eb="10">
      <t>シュウニュウ</t>
    </rPh>
    <phoneticPr fontId="4"/>
  </si>
  <si>
    <t>保険料</t>
    <rPh sb="0" eb="3">
      <t>ホケンリョウ</t>
    </rPh>
    <phoneticPr fontId="4"/>
  </si>
  <si>
    <t>国庫支出金</t>
    <rPh sb="0" eb="2">
      <t>コッコ</t>
    </rPh>
    <rPh sb="2" eb="5">
      <t>シシュツキン</t>
    </rPh>
    <phoneticPr fontId="4"/>
  </si>
  <si>
    <t>療養給付費等交付金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phoneticPr fontId="4"/>
  </si>
  <si>
    <t>前期高齢者交付金</t>
    <rPh sb="0" eb="2">
      <t>ゼンキ</t>
    </rPh>
    <rPh sb="2" eb="5">
      <t>コウレイシャ</t>
    </rPh>
    <rPh sb="5" eb="8">
      <t>コウフキン</t>
    </rPh>
    <phoneticPr fontId="4"/>
  </si>
  <si>
    <t>府支出金</t>
    <rPh sb="0" eb="1">
      <t>フ</t>
    </rPh>
    <rPh sb="1" eb="4">
      <t>シシュツキン</t>
    </rPh>
    <phoneticPr fontId="4"/>
  </si>
  <si>
    <t>連合会支出金</t>
    <rPh sb="0" eb="3">
      <t>レンゴウカイ</t>
    </rPh>
    <rPh sb="3" eb="6">
      <t>シシュツキン</t>
    </rPh>
    <phoneticPr fontId="4"/>
  </si>
  <si>
    <t>共同事業交付金</t>
    <rPh sb="0" eb="2">
      <t>キョウドウ</t>
    </rPh>
    <rPh sb="2" eb="4">
      <t>ジギョウ</t>
    </rPh>
    <rPh sb="4" eb="7">
      <t>コウフキン</t>
    </rPh>
    <phoneticPr fontId="4"/>
  </si>
  <si>
    <t>一般会計繰入金（法定分）</t>
    <rPh sb="0" eb="2">
      <t>イッパン</t>
    </rPh>
    <rPh sb="2" eb="4">
      <t>カイケイ</t>
    </rPh>
    <rPh sb="4" eb="6">
      <t>クリイレ</t>
    </rPh>
    <rPh sb="6" eb="7">
      <t>キン</t>
    </rPh>
    <rPh sb="8" eb="10">
      <t>ホウテイ</t>
    </rPh>
    <rPh sb="10" eb="11">
      <t>フン</t>
    </rPh>
    <phoneticPr fontId="4"/>
  </si>
  <si>
    <t>一般会計繰入金（法定外）</t>
    <rPh sb="0" eb="2">
      <t>イッパン</t>
    </rPh>
    <rPh sb="2" eb="4">
      <t>カイケイ</t>
    </rPh>
    <rPh sb="4" eb="6">
      <t>クリイレ</t>
    </rPh>
    <rPh sb="6" eb="7">
      <t>キン</t>
    </rPh>
    <rPh sb="8" eb="10">
      <t>ホウテイ</t>
    </rPh>
    <rPh sb="10" eb="11">
      <t>ガイ</t>
    </rPh>
    <phoneticPr fontId="4"/>
  </si>
  <si>
    <t>その他の収入</t>
    <rPh sb="2" eb="3">
      <t>タ</t>
    </rPh>
    <rPh sb="4" eb="6">
      <t>シュウニュウ</t>
    </rPh>
    <phoneticPr fontId="4"/>
  </si>
  <si>
    <t>小計（単年度収入）【Ａ】</t>
    <rPh sb="0" eb="2">
      <t>ショウケイ</t>
    </rPh>
    <rPh sb="3" eb="6">
      <t>タンネンド</t>
    </rPh>
    <rPh sb="6" eb="8">
      <t>シュウニュウ</t>
    </rPh>
    <phoneticPr fontId="4"/>
  </si>
  <si>
    <t>基金等繰入金</t>
    <rPh sb="0" eb="2">
      <t>キキン</t>
    </rPh>
    <rPh sb="2" eb="3">
      <t>トウ</t>
    </rPh>
    <rPh sb="3" eb="5">
      <t>クリイレ</t>
    </rPh>
    <rPh sb="5" eb="6">
      <t>キン</t>
    </rPh>
    <phoneticPr fontId="4"/>
  </si>
  <si>
    <t>繰越金</t>
    <rPh sb="0" eb="2">
      <t>クリコシ</t>
    </rPh>
    <rPh sb="2" eb="3">
      <t>キン</t>
    </rPh>
    <phoneticPr fontId="4"/>
  </si>
  <si>
    <t>市町村債</t>
    <rPh sb="0" eb="3">
      <t>シチョウソン</t>
    </rPh>
    <rPh sb="3" eb="4">
      <t>サイ</t>
    </rPh>
    <phoneticPr fontId="4"/>
  </si>
  <si>
    <t>収入合計【Ｂ】</t>
    <rPh sb="0" eb="2">
      <t>シュウニュウ</t>
    </rPh>
    <rPh sb="2" eb="4">
      <t>ゴウケイ</t>
    </rPh>
    <phoneticPr fontId="4"/>
  </si>
  <si>
    <t>支出率
B／A</t>
    <rPh sb="0" eb="2">
      <t>シシュツ</t>
    </rPh>
    <rPh sb="2" eb="3">
      <t>リツ</t>
    </rPh>
    <rPh sb="3" eb="4">
      <t>シュウリツ</t>
    </rPh>
    <phoneticPr fontId="4"/>
  </si>
  <si>
    <t>比較
Ａ－Ｂ</t>
    <rPh sb="0" eb="2">
      <t>ヒカク</t>
    </rPh>
    <phoneticPr fontId="4"/>
  </si>
  <si>
    <t>支  出</t>
    <rPh sb="0" eb="1">
      <t>シ</t>
    </rPh>
    <rPh sb="3" eb="4">
      <t>デ</t>
    </rPh>
    <phoneticPr fontId="4"/>
  </si>
  <si>
    <t>単年度支出（経常支出）</t>
    <rPh sb="0" eb="3">
      <t>タンネンド</t>
    </rPh>
    <rPh sb="3" eb="5">
      <t>シシュツ</t>
    </rPh>
    <rPh sb="6" eb="8">
      <t>ケイジョウ</t>
    </rPh>
    <rPh sb="8" eb="10">
      <t>シシュツ</t>
    </rPh>
    <phoneticPr fontId="4"/>
  </si>
  <si>
    <t>総務費</t>
    <rPh sb="0" eb="3">
      <t>ソウムヒ</t>
    </rPh>
    <phoneticPr fontId="4"/>
  </si>
  <si>
    <t>保険給付費</t>
    <rPh sb="0" eb="2">
      <t>ホケン</t>
    </rPh>
    <rPh sb="2" eb="4">
      <t>キュウフ</t>
    </rPh>
    <rPh sb="4" eb="5">
      <t>ヒ</t>
    </rPh>
    <phoneticPr fontId="4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</si>
  <si>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4"/>
  </si>
  <si>
    <t>前期高齢者納付金等</t>
    <rPh sb="0" eb="2">
      <t>ゼンキ</t>
    </rPh>
    <rPh sb="2" eb="5">
      <t>コウレイシャ</t>
    </rPh>
    <rPh sb="5" eb="7">
      <t>ノウフ</t>
    </rPh>
    <rPh sb="7" eb="8">
      <t>キン</t>
    </rPh>
    <rPh sb="8" eb="9">
      <t>トウ</t>
    </rPh>
    <phoneticPr fontId="4"/>
  </si>
  <si>
    <t>老人保健拠出金</t>
    <rPh sb="0" eb="2">
      <t>ロウジン</t>
    </rPh>
    <rPh sb="2" eb="4">
      <t>ホケン</t>
    </rPh>
    <rPh sb="4" eb="7">
      <t>キョシュツキン</t>
    </rPh>
    <phoneticPr fontId="4"/>
  </si>
  <si>
    <t>介護納付金</t>
    <rPh sb="0" eb="2">
      <t>カイゴ</t>
    </rPh>
    <rPh sb="2" eb="5">
      <t>ノウフキン</t>
    </rPh>
    <phoneticPr fontId="4"/>
  </si>
  <si>
    <t>共同事業拠出金</t>
    <rPh sb="0" eb="2">
      <t>キョウドウ</t>
    </rPh>
    <rPh sb="2" eb="4">
      <t>ジギョウ</t>
    </rPh>
    <rPh sb="4" eb="7">
      <t>キョシュツキン</t>
    </rPh>
    <phoneticPr fontId="4"/>
  </si>
  <si>
    <t>保健事業費</t>
    <rPh sb="0" eb="2">
      <t>ホケン</t>
    </rPh>
    <rPh sb="2" eb="4">
      <t>ジギョウ</t>
    </rPh>
    <rPh sb="4" eb="5">
      <t>ヒ</t>
    </rPh>
    <phoneticPr fontId="4"/>
  </si>
  <si>
    <t>直診事業繰出金</t>
    <rPh sb="0" eb="1">
      <t>チョク</t>
    </rPh>
    <rPh sb="2" eb="4">
      <t>ジギョウ</t>
    </rPh>
    <rPh sb="4" eb="5">
      <t>ク</t>
    </rPh>
    <rPh sb="5" eb="6">
      <t>ダ</t>
    </rPh>
    <rPh sb="6" eb="7">
      <t>キン</t>
    </rPh>
    <phoneticPr fontId="4"/>
  </si>
  <si>
    <t>その他の支出</t>
    <rPh sb="2" eb="3">
      <t>タ</t>
    </rPh>
    <rPh sb="4" eb="6">
      <t>シシュツ</t>
    </rPh>
    <phoneticPr fontId="4"/>
  </si>
  <si>
    <t>小計（単年度支出）【Ｃ】</t>
    <rPh sb="0" eb="2">
      <t>ショウケイ</t>
    </rPh>
    <rPh sb="3" eb="6">
      <t>タンネンド</t>
    </rPh>
    <rPh sb="6" eb="8">
      <t>シシュツ</t>
    </rPh>
    <phoneticPr fontId="4"/>
  </si>
  <si>
    <t>基金等積立金</t>
    <rPh sb="0" eb="2">
      <t>キキン</t>
    </rPh>
    <rPh sb="2" eb="3">
      <t>トウ</t>
    </rPh>
    <rPh sb="3" eb="5">
      <t>ツミタテ</t>
    </rPh>
    <rPh sb="5" eb="6">
      <t>キン</t>
    </rPh>
    <phoneticPr fontId="4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</si>
  <si>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4"/>
  </si>
  <si>
    <t>公債費</t>
    <rPh sb="0" eb="2">
      <t>コウサイ</t>
    </rPh>
    <rPh sb="2" eb="3">
      <t>ヒ</t>
    </rPh>
    <phoneticPr fontId="4"/>
  </si>
  <si>
    <t>支出合計【Ｄ】</t>
    <rPh sb="0" eb="2">
      <t>シシュツ</t>
    </rPh>
    <rPh sb="2" eb="4">
      <t>ゴウケイ</t>
    </rPh>
    <phoneticPr fontId="4"/>
  </si>
  <si>
    <t>単年度収支差（経常収支差）【Ａ－Ｃ】</t>
    <rPh sb="0" eb="3">
      <t>タンネンド</t>
    </rPh>
    <rPh sb="3" eb="5">
      <t>シュウシ</t>
    </rPh>
    <rPh sb="5" eb="6">
      <t>サ</t>
    </rPh>
    <rPh sb="7" eb="9">
      <t>ケイジョウ</t>
    </rPh>
    <rPh sb="9" eb="11">
      <t>シュウシ</t>
    </rPh>
    <rPh sb="11" eb="12">
      <t>サ</t>
    </rPh>
    <phoneticPr fontId="4"/>
  </si>
  <si>
    <t>収支差引額（収入合計-支出合計）
【Ｂ－Ｄ】</t>
    <rPh sb="0" eb="2">
      <t>シュウシ</t>
    </rPh>
    <rPh sb="2" eb="4">
      <t>サシヒキ</t>
    </rPh>
    <rPh sb="4" eb="5">
      <t>ガク</t>
    </rPh>
    <rPh sb="6" eb="8">
      <t>シュウニュウ</t>
    </rPh>
    <rPh sb="8" eb="10">
      <t>ゴウケイ</t>
    </rPh>
    <rPh sb="11" eb="13">
      <t>シシュツ</t>
    </rPh>
    <rPh sb="13" eb="15">
      <t>ゴウケイ</t>
    </rPh>
    <phoneticPr fontId="4"/>
  </si>
  <si>
    <t>うち次年度への繰越金</t>
    <rPh sb="2" eb="5">
      <t>ジネンド</t>
    </rPh>
    <rPh sb="7" eb="9">
      <t>クリコシ</t>
    </rPh>
    <rPh sb="9" eb="10">
      <t>キン</t>
    </rPh>
    <phoneticPr fontId="4"/>
  </si>
  <si>
    <t>うち基金等積立金</t>
    <rPh sb="2" eb="4">
      <t>キキン</t>
    </rPh>
    <rPh sb="4" eb="5">
      <t>トウ</t>
    </rPh>
    <rPh sb="5" eb="7">
      <t>ツミタテ</t>
    </rPh>
    <rPh sb="7" eb="8">
      <t>キン</t>
    </rPh>
    <phoneticPr fontId="4"/>
  </si>
  <si>
    <t>〔堺市〕     02</t>
    <rPh sb="1" eb="2">
      <t>サカイ</t>
    </rPh>
    <rPh sb="2" eb="3">
      <t>シ</t>
    </rPh>
    <phoneticPr fontId="4"/>
  </si>
  <si>
    <t>〔岸和田市〕     03</t>
    <rPh sb="1" eb="4">
      <t>キシワダ</t>
    </rPh>
    <rPh sb="4" eb="5">
      <t>シ</t>
    </rPh>
    <phoneticPr fontId="4"/>
  </si>
  <si>
    <t>〔豊中市〕     04</t>
    <rPh sb="1" eb="3">
      <t>トヨナカ</t>
    </rPh>
    <rPh sb="3" eb="4">
      <t>シ</t>
    </rPh>
    <phoneticPr fontId="4"/>
  </si>
  <si>
    <t>〔池田市〕     05</t>
    <rPh sb="1" eb="3">
      <t>イケダ</t>
    </rPh>
    <rPh sb="3" eb="4">
      <t>シ</t>
    </rPh>
    <phoneticPr fontId="4"/>
  </si>
  <si>
    <t>〔吹田市〕     06</t>
    <rPh sb="1" eb="3">
      <t>スイタ</t>
    </rPh>
    <rPh sb="3" eb="4">
      <t>シ</t>
    </rPh>
    <phoneticPr fontId="4"/>
  </si>
  <si>
    <t>〔泉大津市〕     07</t>
    <rPh sb="1" eb="4">
      <t>イズミオオツ</t>
    </rPh>
    <rPh sb="4" eb="5">
      <t>シ</t>
    </rPh>
    <phoneticPr fontId="4"/>
  </si>
  <si>
    <t>〔高槻市〕     08</t>
    <rPh sb="1" eb="3">
      <t>タカツキ</t>
    </rPh>
    <rPh sb="3" eb="4">
      <t>シ</t>
    </rPh>
    <phoneticPr fontId="4"/>
  </si>
  <si>
    <t>〔貝塚市〕     09</t>
    <rPh sb="1" eb="3">
      <t>カイヅカ</t>
    </rPh>
    <rPh sb="3" eb="4">
      <t>シ</t>
    </rPh>
    <phoneticPr fontId="4"/>
  </si>
  <si>
    <t>〔守口市〕     10</t>
    <rPh sb="1" eb="3">
      <t>モリグチ</t>
    </rPh>
    <rPh sb="3" eb="4">
      <t>シ</t>
    </rPh>
    <phoneticPr fontId="4"/>
  </si>
  <si>
    <t>〔枚方市〕     11</t>
    <rPh sb="1" eb="3">
      <t>ヒラカタ</t>
    </rPh>
    <rPh sb="3" eb="4">
      <t>シ</t>
    </rPh>
    <phoneticPr fontId="4"/>
  </si>
  <si>
    <t>〔茨木市〕     11</t>
    <rPh sb="3" eb="4">
      <t>シ</t>
    </rPh>
    <phoneticPr fontId="4"/>
  </si>
  <si>
    <t>〔八尾市〕     13</t>
    <rPh sb="1" eb="3">
      <t>ヤオ</t>
    </rPh>
    <rPh sb="3" eb="4">
      <t>シ</t>
    </rPh>
    <phoneticPr fontId="4"/>
  </si>
  <si>
    <t>〔富田林市〕     15</t>
    <rPh sb="1" eb="4">
      <t>トンダバヤシ</t>
    </rPh>
    <rPh sb="4" eb="5">
      <t>シ</t>
    </rPh>
    <phoneticPr fontId="4"/>
  </si>
  <si>
    <t>〔寝屋川市〕     16</t>
    <rPh sb="1" eb="4">
      <t>ネヤガワ</t>
    </rPh>
    <rPh sb="4" eb="5">
      <t>シ</t>
    </rPh>
    <rPh sb="5" eb="6">
      <t>トミイチ</t>
    </rPh>
    <phoneticPr fontId="4"/>
  </si>
  <si>
    <t>〔河内長野市〕     17</t>
    <rPh sb="1" eb="3">
      <t>カワチ</t>
    </rPh>
    <rPh sb="3" eb="5">
      <t>ナガノ</t>
    </rPh>
    <rPh sb="5" eb="6">
      <t>シ</t>
    </rPh>
    <phoneticPr fontId="4"/>
  </si>
  <si>
    <t>〔松原市〕     18</t>
    <rPh sb="1" eb="3">
      <t>マツバラ</t>
    </rPh>
    <rPh sb="3" eb="4">
      <t>シ</t>
    </rPh>
    <rPh sb="4" eb="5">
      <t>オサイチ</t>
    </rPh>
    <phoneticPr fontId="4"/>
  </si>
  <si>
    <t>〔大東市〕     19</t>
    <rPh sb="1" eb="3">
      <t>ダイトウ</t>
    </rPh>
    <rPh sb="3" eb="4">
      <t>シ</t>
    </rPh>
    <rPh sb="4" eb="5">
      <t>オサイチ</t>
    </rPh>
    <phoneticPr fontId="4"/>
  </si>
  <si>
    <t>〔和泉市〕     20</t>
    <rPh sb="1" eb="3">
      <t>イズミ</t>
    </rPh>
    <rPh sb="3" eb="4">
      <t>シ</t>
    </rPh>
    <rPh sb="4" eb="5">
      <t>オサイチ</t>
    </rPh>
    <phoneticPr fontId="4"/>
  </si>
  <si>
    <t>〔箕面市〕     21</t>
    <rPh sb="1" eb="3">
      <t>ミノオ</t>
    </rPh>
    <rPh sb="3" eb="4">
      <t>シ</t>
    </rPh>
    <rPh sb="4" eb="5">
      <t>オサイチ</t>
    </rPh>
    <phoneticPr fontId="4"/>
  </si>
  <si>
    <t>〔柏原市〕     22</t>
    <rPh sb="1" eb="3">
      <t>カシワラ</t>
    </rPh>
    <rPh sb="3" eb="4">
      <t>シ</t>
    </rPh>
    <rPh sb="4" eb="5">
      <t>オサイチ</t>
    </rPh>
    <phoneticPr fontId="4"/>
  </si>
  <si>
    <t>〔羽曳野市〕     23</t>
    <rPh sb="1" eb="4">
      <t>ハビキノ</t>
    </rPh>
    <rPh sb="4" eb="5">
      <t>シ</t>
    </rPh>
    <rPh sb="5" eb="6">
      <t>オサイチ</t>
    </rPh>
    <phoneticPr fontId="4"/>
  </si>
  <si>
    <t>〔門真市〕     24</t>
    <rPh sb="1" eb="3">
      <t>カドマ</t>
    </rPh>
    <rPh sb="3" eb="4">
      <t>シ</t>
    </rPh>
    <rPh sb="4" eb="5">
      <t>オサイチ</t>
    </rPh>
    <phoneticPr fontId="4"/>
  </si>
  <si>
    <t>〔摂津市〕     25</t>
    <rPh sb="1" eb="3">
      <t>セッツ</t>
    </rPh>
    <rPh sb="3" eb="4">
      <t>シ</t>
    </rPh>
    <rPh sb="4" eb="5">
      <t>オサイチ</t>
    </rPh>
    <phoneticPr fontId="4"/>
  </si>
  <si>
    <t>〔高石市〕     26</t>
    <rPh sb="1" eb="3">
      <t>タカイシ</t>
    </rPh>
    <rPh sb="3" eb="4">
      <t>シ</t>
    </rPh>
    <rPh sb="4" eb="5">
      <t>オサイチ</t>
    </rPh>
    <phoneticPr fontId="4"/>
  </si>
  <si>
    <t>〔藤井寺市〕     27</t>
    <rPh sb="1" eb="4">
      <t>フジイデラ</t>
    </rPh>
    <rPh sb="4" eb="5">
      <t>シ</t>
    </rPh>
    <rPh sb="5" eb="6">
      <t>オサイチ</t>
    </rPh>
    <phoneticPr fontId="4"/>
  </si>
  <si>
    <t>〔東大阪市〕     28</t>
    <rPh sb="1" eb="5">
      <t>ヒガシオオサカシ</t>
    </rPh>
    <rPh sb="5" eb="6">
      <t>オサイチ</t>
    </rPh>
    <phoneticPr fontId="4"/>
  </si>
  <si>
    <t>〔泉南市〕     29</t>
    <rPh sb="1" eb="3">
      <t>センナン</t>
    </rPh>
    <rPh sb="3" eb="4">
      <t>シ</t>
    </rPh>
    <rPh sb="4" eb="5">
      <t>オサイチ</t>
    </rPh>
    <phoneticPr fontId="4"/>
  </si>
  <si>
    <t>〔四條畷市〕     30</t>
    <rPh sb="1" eb="4">
      <t>シジョウナワテ</t>
    </rPh>
    <rPh sb="4" eb="5">
      <t>シ</t>
    </rPh>
    <rPh sb="5" eb="6">
      <t>オサイチ</t>
    </rPh>
    <phoneticPr fontId="4"/>
  </si>
  <si>
    <t>〔交野市〕     31</t>
    <rPh sb="1" eb="3">
      <t>カタノ</t>
    </rPh>
    <rPh sb="3" eb="4">
      <t>シ</t>
    </rPh>
    <rPh sb="4" eb="5">
      <t>オサイチ</t>
    </rPh>
    <phoneticPr fontId="4"/>
  </si>
  <si>
    <t>〔島本町〕     32</t>
    <rPh sb="1" eb="3">
      <t>シマモト</t>
    </rPh>
    <rPh sb="3" eb="4">
      <t>チョウ</t>
    </rPh>
    <rPh sb="4" eb="5">
      <t>オサイチ</t>
    </rPh>
    <phoneticPr fontId="4"/>
  </si>
  <si>
    <t>〔豊能町〕     33</t>
    <rPh sb="1" eb="3">
      <t>トヨノ</t>
    </rPh>
    <rPh sb="3" eb="4">
      <t>チョウ</t>
    </rPh>
    <rPh sb="4" eb="5">
      <t>オサイチ</t>
    </rPh>
    <phoneticPr fontId="4"/>
  </si>
  <si>
    <t>〔能勢町〕     34</t>
    <rPh sb="1" eb="3">
      <t>ノセ</t>
    </rPh>
    <rPh sb="3" eb="4">
      <t>チョウ</t>
    </rPh>
    <rPh sb="4" eb="5">
      <t>オサイチ</t>
    </rPh>
    <phoneticPr fontId="4"/>
  </si>
  <si>
    <t>〔忠岡町〕     35</t>
    <rPh sb="1" eb="3">
      <t>タダオカ</t>
    </rPh>
    <rPh sb="3" eb="4">
      <t>チョウ</t>
    </rPh>
    <rPh sb="4" eb="5">
      <t>オサイチ</t>
    </rPh>
    <phoneticPr fontId="4"/>
  </si>
  <si>
    <t>〔熊取町〕     36</t>
    <rPh sb="1" eb="3">
      <t>クマトリ</t>
    </rPh>
    <rPh sb="3" eb="4">
      <t>チョウ</t>
    </rPh>
    <rPh sb="4" eb="5">
      <t>オサイチ</t>
    </rPh>
    <phoneticPr fontId="4"/>
  </si>
  <si>
    <t>〔田尻町〕     37</t>
    <rPh sb="1" eb="3">
      <t>タジリ</t>
    </rPh>
    <rPh sb="3" eb="4">
      <t>チョウ</t>
    </rPh>
    <rPh sb="4" eb="5">
      <t>オサイチ</t>
    </rPh>
    <phoneticPr fontId="4"/>
  </si>
  <si>
    <t>〔阪南町〕     37</t>
    <rPh sb="1" eb="4">
      <t>ハンナンチョウ</t>
    </rPh>
    <rPh sb="4" eb="5">
      <t>オサイチ</t>
    </rPh>
    <phoneticPr fontId="4"/>
  </si>
  <si>
    <t>〔岬町〕     39</t>
    <rPh sb="1" eb="2">
      <t>ミサキ</t>
    </rPh>
    <rPh sb="2" eb="3">
      <t>マチ</t>
    </rPh>
    <rPh sb="3" eb="4">
      <t>オサイチ</t>
    </rPh>
    <phoneticPr fontId="4"/>
  </si>
  <si>
    <t>〔太子町〕     40</t>
    <rPh sb="1" eb="3">
      <t>タイシ</t>
    </rPh>
    <rPh sb="3" eb="4">
      <t>チョウ</t>
    </rPh>
    <rPh sb="4" eb="5">
      <t>オサイチ</t>
    </rPh>
    <phoneticPr fontId="4"/>
  </si>
  <si>
    <t>〔河南町〕     41</t>
    <rPh sb="1" eb="3">
      <t>カナン</t>
    </rPh>
    <rPh sb="3" eb="4">
      <t>チョウ</t>
    </rPh>
    <rPh sb="4" eb="5">
      <t>オサイチ</t>
    </rPh>
    <phoneticPr fontId="4"/>
  </si>
  <si>
    <t>〔43千早赤坂村〕     37</t>
    <rPh sb="7" eb="8">
      <t>ムラ</t>
    </rPh>
    <rPh sb="8" eb="9">
      <t>オサイチ</t>
    </rPh>
    <phoneticPr fontId="4"/>
  </si>
  <si>
    <t>〔大阪狭山市〕     43</t>
    <rPh sb="1" eb="3">
      <t>オオサカ</t>
    </rPh>
    <rPh sb="3" eb="5">
      <t>サヤマ</t>
    </rPh>
    <rPh sb="5" eb="6">
      <t>シ</t>
    </rPh>
    <rPh sb="6" eb="7">
      <t>オサイチ</t>
    </rPh>
    <phoneticPr fontId="4"/>
  </si>
  <si>
    <r>
      <t xml:space="preserve">〔泉佐野 </t>
    </r>
    <r>
      <rPr>
        <sz val="11"/>
        <color theme="1"/>
        <rFont val="ＭＳ Ｐゴシック"/>
        <family val="3"/>
        <charset val="128"/>
        <scheme val="minor"/>
      </rPr>
      <t>市〕     14</t>
    </r>
    <rPh sb="1" eb="2">
      <t>イズミ</t>
    </rPh>
    <rPh sb="2" eb="4">
      <t>サノ</t>
    </rPh>
    <rPh sb="5" eb="6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</si>
</sst>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;&quot;▲ &quot;#,##0"/>
  </numFmts>
  <fonts count="1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1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ill="0" applyBorder="0" applyAlignment="0" applyProtection="0">
      <alignment vertical="center"/>
    </xf>
    <xf numFmtId="0" fontId="10" fillId="0" borderId="0">
      <alignment vertical="center"/>
    </xf>
  </cellStyleXfs>
  <cellXfs count="29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>
      <alignment vertical="center"/>
    </xf>
    <xf numFmtId="38" fontId="5" fillId="0" borderId="15" xfId="1" applyFont="1" applyFill="1" applyBorder="1" applyProtection="1">
      <alignment vertical="center"/>
      <protection locked="0"/>
    </xf>
    <xf numFmtId="38" fontId="5" fillId="0" borderId="16" xfId="1" applyFont="1" applyFill="1" applyBorder="1" applyProtection="1">
      <alignment vertical="center"/>
      <protection locked="0"/>
    </xf>
    <xf numFmtId="176" fontId="7" fillId="0" borderId="15" xfId="1" applyNumberFormat="1" applyFont="1" applyFill="1" applyBorder="1">
      <alignment vertical="center"/>
    </xf>
    <xf numFmtId="177" fontId="7" fillId="0" borderId="17" xfId="1" applyNumberFormat="1" applyFont="1" applyFill="1" applyBorder="1">
      <alignment vertical="center"/>
    </xf>
    <xf numFmtId="38" fontId="5" fillId="0" borderId="7" xfId="1" applyFont="1" applyFill="1" applyBorder="1" applyProtection="1">
      <alignment vertical="center"/>
      <protection locked="0"/>
    </xf>
    <xf numFmtId="176" fontId="7" fillId="0" borderId="17" xfId="1" applyNumberFormat="1" applyFont="1" applyFill="1" applyBorder="1">
      <alignment vertical="center"/>
    </xf>
    <xf numFmtId="0" fontId="5" fillId="0" borderId="20" xfId="0" applyFont="1" applyFill="1" applyBorder="1">
      <alignment vertical="center"/>
    </xf>
    <xf numFmtId="38" fontId="5" fillId="0" borderId="20" xfId="1" applyFont="1" applyFill="1" applyBorder="1" applyProtection="1">
      <alignment vertical="center"/>
      <protection locked="0"/>
    </xf>
    <xf numFmtId="38" fontId="5" fillId="0" borderId="21" xfId="1" applyFont="1" applyFill="1" applyBorder="1" applyProtection="1">
      <alignment vertical="center"/>
      <protection locked="0"/>
    </xf>
    <xf numFmtId="176" fontId="7" fillId="0" borderId="20" xfId="1" applyNumberFormat="1" applyFont="1" applyFill="1" applyBorder="1">
      <alignment vertical="center"/>
    </xf>
    <xf numFmtId="177" fontId="7" fillId="0" borderId="22" xfId="1" applyNumberFormat="1" applyFont="1" applyFill="1" applyBorder="1">
      <alignment vertical="center"/>
    </xf>
    <xf numFmtId="38" fontId="5" fillId="0" borderId="23" xfId="1" applyFont="1" applyFill="1" applyBorder="1" applyProtection="1">
      <alignment vertical="center"/>
      <protection locked="0"/>
    </xf>
    <xf numFmtId="176" fontId="7" fillId="0" borderId="22" xfId="1" applyNumberFormat="1" applyFont="1" applyFill="1" applyBorder="1">
      <alignment vertical="center"/>
    </xf>
    <xf numFmtId="0" fontId="5" fillId="0" borderId="24" xfId="0" applyFont="1" applyFill="1" applyBorder="1">
      <alignment vertical="center"/>
    </xf>
    <xf numFmtId="38" fontId="5" fillId="0" borderId="24" xfId="1" applyFont="1" applyFill="1" applyBorder="1" applyProtection="1">
      <alignment vertical="center"/>
      <protection locked="0"/>
    </xf>
    <xf numFmtId="38" fontId="5" fillId="0" borderId="25" xfId="1" applyFont="1" applyFill="1" applyBorder="1" applyProtection="1">
      <alignment vertical="center"/>
      <protection locked="0"/>
    </xf>
    <xf numFmtId="176" fontId="7" fillId="0" borderId="24" xfId="1" applyNumberFormat="1" applyFont="1" applyFill="1" applyBorder="1">
      <alignment vertical="center"/>
    </xf>
    <xf numFmtId="177" fontId="7" fillId="0" borderId="26" xfId="1" applyNumberFormat="1" applyFont="1" applyFill="1" applyBorder="1">
      <alignment vertical="center"/>
    </xf>
    <xf numFmtId="38" fontId="5" fillId="0" borderId="27" xfId="1" applyFont="1" applyFill="1" applyBorder="1" applyProtection="1">
      <alignment vertical="center"/>
      <protection locked="0"/>
    </xf>
    <xf numFmtId="176" fontId="7" fillId="0" borderId="26" xfId="1" applyNumberFormat="1" applyFont="1" applyFill="1" applyBorder="1">
      <alignment vertical="center"/>
    </xf>
    <xf numFmtId="0" fontId="5" fillId="2" borderId="29" xfId="0" applyFont="1" applyFill="1" applyBorder="1">
      <alignment vertical="center"/>
    </xf>
    <xf numFmtId="38" fontId="7" fillId="2" borderId="30" xfId="1" applyFont="1" applyFill="1" applyBorder="1">
      <alignment vertical="center"/>
    </xf>
    <xf numFmtId="38" fontId="7" fillId="2" borderId="31" xfId="1" applyFont="1" applyFill="1" applyBorder="1">
      <alignment vertical="center"/>
    </xf>
    <xf numFmtId="176" fontId="7" fillId="2" borderId="30" xfId="1" applyNumberFormat="1" applyFont="1" applyFill="1" applyBorder="1">
      <alignment vertical="center"/>
    </xf>
    <xf numFmtId="177" fontId="7" fillId="2" borderId="32" xfId="1" applyNumberFormat="1" applyFont="1" applyFill="1" applyBorder="1">
      <alignment vertical="center"/>
    </xf>
    <xf numFmtId="38" fontId="7" fillId="2" borderId="33" xfId="1" applyFont="1" applyFill="1" applyBorder="1">
      <alignment vertical="center"/>
    </xf>
    <xf numFmtId="176" fontId="7" fillId="2" borderId="33" xfId="1" applyNumberFormat="1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30" xfId="0" applyFont="1" applyFill="1" applyBorder="1">
      <alignment vertical="center"/>
    </xf>
    <xf numFmtId="38" fontId="5" fillId="0" borderId="30" xfId="1" applyFont="1" applyFill="1" applyBorder="1" applyProtection="1">
      <alignment vertical="center"/>
      <protection locked="0"/>
    </xf>
    <xf numFmtId="38" fontId="5" fillId="0" borderId="31" xfId="1" applyFont="1" applyFill="1" applyBorder="1" applyProtection="1">
      <alignment vertical="center"/>
      <protection locked="0"/>
    </xf>
    <xf numFmtId="176" fontId="5" fillId="0" borderId="34" xfId="1" applyNumberFormat="1" applyFont="1" applyFill="1" applyBorder="1">
      <alignment vertical="center"/>
    </xf>
    <xf numFmtId="177" fontId="5" fillId="0" borderId="35" xfId="1" applyNumberFormat="1" applyFont="1" applyFill="1" applyBorder="1">
      <alignment vertical="center"/>
    </xf>
    <xf numFmtId="38" fontId="5" fillId="0" borderId="36" xfId="1" applyFont="1" applyFill="1" applyBorder="1" applyProtection="1">
      <alignment vertical="center"/>
      <protection locked="0"/>
    </xf>
    <xf numFmtId="176" fontId="7" fillId="0" borderId="33" xfId="1" applyNumberFormat="1" applyFont="1" applyFill="1" applyBorder="1">
      <alignment vertical="center"/>
    </xf>
    <xf numFmtId="0" fontId="5" fillId="0" borderId="37" xfId="0" applyFont="1" applyFill="1" applyBorder="1">
      <alignment vertical="center"/>
    </xf>
    <xf numFmtId="0" fontId="5" fillId="0" borderId="38" xfId="0" applyFont="1" applyFill="1" applyBorder="1">
      <alignment vertical="center"/>
    </xf>
    <xf numFmtId="38" fontId="5" fillId="0" borderId="38" xfId="1" applyFont="1" applyFill="1" applyBorder="1" applyProtection="1">
      <alignment vertical="center"/>
      <protection locked="0"/>
    </xf>
    <xf numFmtId="38" fontId="5" fillId="0" borderId="39" xfId="1" applyFont="1" applyFill="1" applyBorder="1" applyProtection="1">
      <alignment vertical="center"/>
      <protection locked="0"/>
    </xf>
    <xf numFmtId="176" fontId="5" fillId="0" borderId="40" xfId="1" applyNumberFormat="1" applyFont="1" applyFill="1" applyBorder="1">
      <alignment vertical="center"/>
    </xf>
    <xf numFmtId="177" fontId="5" fillId="0" borderId="41" xfId="1" applyNumberFormat="1" applyFont="1" applyFill="1" applyBorder="1">
      <alignment vertical="center"/>
    </xf>
    <xf numFmtId="38" fontId="5" fillId="0" borderId="42" xfId="1" applyFont="1" applyFill="1" applyBorder="1" applyProtection="1">
      <alignment vertical="center"/>
      <protection locked="0"/>
    </xf>
    <xf numFmtId="176" fontId="7" fillId="0" borderId="43" xfId="1" applyNumberFormat="1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10" xfId="0" applyFont="1" applyFill="1" applyBorder="1">
      <alignment vertical="center"/>
    </xf>
    <xf numFmtId="38" fontId="7" fillId="2" borderId="10" xfId="1" applyFont="1" applyFill="1" applyBorder="1">
      <alignment vertical="center"/>
    </xf>
    <xf numFmtId="38" fontId="7" fillId="2" borderId="11" xfId="1" applyFont="1" applyFill="1" applyBorder="1">
      <alignment vertical="center"/>
    </xf>
    <xf numFmtId="176" fontId="7" fillId="2" borderId="10" xfId="1" applyNumberFormat="1" applyFont="1" applyFill="1" applyBorder="1">
      <alignment vertical="center"/>
    </xf>
    <xf numFmtId="177" fontId="7" fillId="2" borderId="12" xfId="1" applyNumberFormat="1" applyFont="1" applyFill="1" applyBorder="1">
      <alignment vertical="center"/>
    </xf>
    <xf numFmtId="38" fontId="7" fillId="2" borderId="45" xfId="1" applyFont="1" applyFill="1" applyBorder="1">
      <alignment vertical="center"/>
    </xf>
    <xf numFmtId="176" fontId="7" fillId="2" borderId="45" xfId="1" applyNumberFormat="1" applyFont="1" applyFill="1" applyBorder="1">
      <alignment vertical="center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9" xfId="0" applyFont="1" applyFill="1" applyBorder="1">
      <alignment vertical="center"/>
    </xf>
    <xf numFmtId="38" fontId="5" fillId="0" borderId="9" xfId="1" applyFont="1" applyFill="1" applyBorder="1">
      <alignment vertical="center"/>
    </xf>
    <xf numFmtId="176" fontId="5" fillId="0" borderId="9" xfId="1" applyNumberFormat="1" applyFont="1" applyFill="1" applyBorder="1">
      <alignment vertical="center"/>
    </xf>
    <xf numFmtId="177" fontId="5" fillId="0" borderId="9" xfId="1" applyNumberFormat="1" applyFont="1" applyFill="1" applyBorder="1">
      <alignment vertical="center"/>
    </xf>
    <xf numFmtId="177" fontId="5" fillId="0" borderId="20" xfId="1" applyNumberFormat="1" applyFont="1" applyFill="1" applyBorder="1" applyProtection="1">
      <alignment vertical="center"/>
      <protection locked="0"/>
    </xf>
    <xf numFmtId="38" fontId="7" fillId="2" borderId="36" xfId="1" applyFont="1" applyFill="1" applyBorder="1">
      <alignment vertical="center"/>
    </xf>
    <xf numFmtId="176" fontId="7" fillId="2" borderId="32" xfId="1" applyNumberFormat="1" applyFont="1" applyFill="1" applyBorder="1">
      <alignment vertical="center"/>
    </xf>
    <xf numFmtId="176" fontId="7" fillId="0" borderId="34" xfId="1" applyNumberFormat="1" applyFont="1" applyFill="1" applyBorder="1">
      <alignment vertical="center"/>
    </xf>
    <xf numFmtId="177" fontId="7" fillId="0" borderId="35" xfId="1" applyNumberFormat="1" applyFont="1" applyFill="1" applyBorder="1">
      <alignment vertical="center"/>
    </xf>
    <xf numFmtId="176" fontId="7" fillId="0" borderId="36" xfId="1" applyNumberFormat="1" applyFont="1" applyFill="1" applyBorder="1">
      <alignment vertical="center"/>
    </xf>
    <xf numFmtId="176" fontId="7" fillId="0" borderId="32" xfId="1" applyNumberFormat="1" applyFont="1" applyFill="1" applyBorder="1">
      <alignment vertical="center"/>
    </xf>
    <xf numFmtId="176" fontId="7" fillId="0" borderId="40" xfId="1" applyNumberFormat="1" applyFont="1" applyFill="1" applyBorder="1">
      <alignment vertical="center"/>
    </xf>
    <xf numFmtId="177" fontId="7" fillId="0" borderId="41" xfId="1" applyNumberFormat="1" applyFont="1" applyFill="1" applyBorder="1">
      <alignment vertical="center"/>
    </xf>
    <xf numFmtId="176" fontId="7" fillId="0" borderId="46" xfId="1" applyNumberFormat="1" applyFont="1" applyFill="1" applyBorder="1">
      <alignment vertical="center"/>
    </xf>
    <xf numFmtId="38" fontId="7" fillId="2" borderId="13" xfId="1" applyFont="1" applyFill="1" applyBorder="1">
      <alignment vertical="center"/>
    </xf>
    <xf numFmtId="176" fontId="7" fillId="2" borderId="47" xfId="1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>
      <alignment vertical="center"/>
    </xf>
    <xf numFmtId="38" fontId="5" fillId="0" borderId="0" xfId="1" applyFont="1" applyFill="1" applyBorder="1">
      <alignment vertical="center"/>
    </xf>
    <xf numFmtId="38" fontId="5" fillId="0" borderId="50" xfId="1" applyFont="1" applyFill="1" applyBorder="1">
      <alignment vertical="center"/>
    </xf>
    <xf numFmtId="177" fontId="7" fillId="0" borderId="51" xfId="1" applyNumberFormat="1" applyFont="1" applyFill="1" applyBorder="1">
      <alignment vertical="center"/>
    </xf>
    <xf numFmtId="177" fontId="5" fillId="0" borderId="50" xfId="1" applyNumberFormat="1" applyFont="1" applyFill="1" applyBorder="1">
      <alignment vertical="center"/>
    </xf>
    <xf numFmtId="177" fontId="5" fillId="0" borderId="52" xfId="1" applyNumberFormat="1" applyFont="1" applyFill="1" applyBorder="1">
      <alignment vertical="center"/>
    </xf>
    <xf numFmtId="177" fontId="7" fillId="0" borderId="53" xfId="1" applyNumberFormat="1" applyFont="1" applyFill="1" applyBorder="1">
      <alignment vertical="center"/>
    </xf>
    <xf numFmtId="176" fontId="7" fillId="0" borderId="47" xfId="1" applyNumberFormat="1" applyFont="1" applyFill="1" applyBorder="1">
      <alignment vertical="center"/>
    </xf>
    <xf numFmtId="0" fontId="5" fillId="0" borderId="0" xfId="0" applyFont="1" applyFill="1" applyBorder="1" applyAlignment="1">
      <alignment vertical="center" textRotation="255"/>
    </xf>
    <xf numFmtId="177" fontId="5" fillId="0" borderId="0" xfId="0" applyNumberFormat="1" applyFont="1" applyFill="1" applyBorder="1">
      <alignment vertical="center"/>
    </xf>
    <xf numFmtId="38" fontId="5" fillId="0" borderId="55" xfId="1" applyFont="1" applyFill="1" applyBorder="1">
      <alignment vertical="center"/>
    </xf>
    <xf numFmtId="177" fontId="7" fillId="0" borderId="3" xfId="1" applyNumberFormat="1" applyFont="1" applyFill="1" applyBorder="1">
      <alignment vertical="center"/>
    </xf>
    <xf numFmtId="177" fontId="5" fillId="0" borderId="55" xfId="1" applyNumberFormat="1" applyFont="1" applyFill="1" applyBorder="1">
      <alignment vertical="center"/>
    </xf>
    <xf numFmtId="177" fontId="5" fillId="0" borderId="56" xfId="1" applyNumberFormat="1" applyFont="1" applyFill="1" applyBorder="1">
      <alignment vertical="center"/>
    </xf>
    <xf numFmtId="177" fontId="7" fillId="0" borderId="57" xfId="1" applyNumberFormat="1" applyFont="1" applyFill="1" applyBorder="1">
      <alignment vertical="center"/>
    </xf>
    <xf numFmtId="176" fontId="7" fillId="0" borderId="58" xfId="1" applyNumberFormat="1" applyFont="1" applyFill="1" applyBorder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8" fontId="5" fillId="0" borderId="34" xfId="1" applyFont="1" applyFill="1" applyBorder="1">
      <alignment vertical="center"/>
    </xf>
    <xf numFmtId="177" fontId="5" fillId="0" borderId="31" xfId="1" applyNumberFormat="1" applyFont="1" applyFill="1" applyBorder="1" applyProtection="1">
      <alignment vertical="center"/>
      <protection locked="0"/>
    </xf>
    <xf numFmtId="177" fontId="5" fillId="0" borderId="34" xfId="1" applyNumberFormat="1" applyFont="1" applyFill="1" applyBorder="1">
      <alignment vertical="center"/>
    </xf>
    <xf numFmtId="177" fontId="5" fillId="0" borderId="33" xfId="1" applyNumberFormat="1" applyFont="1" applyFill="1" applyBorder="1" applyProtection="1">
      <alignment vertical="center"/>
      <protection locked="0"/>
    </xf>
    <xf numFmtId="0" fontId="5" fillId="0" borderId="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38" fontId="5" fillId="0" borderId="40" xfId="1" applyFont="1" applyFill="1" applyBorder="1">
      <alignment vertical="center"/>
    </xf>
    <xf numFmtId="177" fontId="5" fillId="0" borderId="39" xfId="1" applyNumberFormat="1" applyFont="1" applyFill="1" applyBorder="1" applyProtection="1">
      <alignment vertical="center"/>
      <protection locked="0"/>
    </xf>
    <xf numFmtId="177" fontId="5" fillId="0" borderId="40" xfId="1" applyNumberFormat="1" applyFont="1" applyFill="1" applyBorder="1">
      <alignment vertical="center"/>
    </xf>
    <xf numFmtId="177" fontId="5" fillId="0" borderId="43" xfId="1" applyNumberFormat="1" applyFont="1" applyFill="1" applyBorder="1" applyProtection="1">
      <alignment vertical="center"/>
      <protection locked="0"/>
    </xf>
    <xf numFmtId="176" fontId="7" fillId="0" borderId="42" xfId="1" applyNumberFormat="1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>
      <alignment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38" fontId="5" fillId="0" borderId="60" xfId="1" applyFont="1" applyFill="1" applyBorder="1" applyProtection="1">
      <alignment vertical="center"/>
      <protection locked="0"/>
    </xf>
    <xf numFmtId="176" fontId="7" fillId="0" borderId="60" xfId="1" applyNumberFormat="1" applyFont="1" applyFill="1" applyBorder="1">
      <alignment vertical="center"/>
    </xf>
    <xf numFmtId="38" fontId="5" fillId="0" borderId="61" xfId="1" applyFont="1" applyFill="1" applyBorder="1" applyProtection="1">
      <alignment vertical="center"/>
      <protection locked="0"/>
    </xf>
    <xf numFmtId="176" fontId="7" fillId="0" borderId="61" xfId="1" applyNumberFormat="1" applyFont="1" applyFill="1" applyBorder="1">
      <alignment vertical="center"/>
    </xf>
    <xf numFmtId="38" fontId="5" fillId="0" borderId="62" xfId="1" applyFont="1" applyFill="1" applyBorder="1" applyProtection="1">
      <alignment vertical="center"/>
      <protection locked="0"/>
    </xf>
    <xf numFmtId="176" fontId="7" fillId="0" borderId="62" xfId="1" applyNumberFormat="1" applyFont="1" applyFill="1" applyBorder="1">
      <alignment vertical="center"/>
    </xf>
    <xf numFmtId="177" fontId="0" fillId="0" borderId="0" xfId="0" applyNumberFormat="1" applyFont="1" applyFill="1">
      <alignment vertical="center"/>
    </xf>
    <xf numFmtId="38" fontId="5" fillId="0" borderId="63" xfId="1" applyFont="1" applyFill="1" applyBorder="1">
      <alignment vertical="center"/>
    </xf>
    <xf numFmtId="177" fontId="10" fillId="0" borderId="64" xfId="0" applyNumberFormat="1" applyFont="1" applyFill="1" applyBorder="1" applyAlignment="1" applyProtection="1">
      <alignment horizontal="right" vertical="center"/>
      <protection locked="0"/>
    </xf>
    <xf numFmtId="177" fontId="10" fillId="0" borderId="65" xfId="0" applyNumberFormat="1" applyFont="1" applyFill="1" applyBorder="1" applyAlignment="1" applyProtection="1">
      <alignment horizontal="right" vertical="center"/>
      <protection locked="0"/>
    </xf>
    <xf numFmtId="177" fontId="10" fillId="0" borderId="66" xfId="0" applyNumberFormat="1" applyFont="1" applyFill="1" applyBorder="1" applyAlignment="1" applyProtection="1">
      <alignment horizontal="right" vertical="center"/>
      <protection locked="0"/>
    </xf>
    <xf numFmtId="177" fontId="10" fillId="0" borderId="3" xfId="0" applyNumberFormat="1" applyFont="1" applyFill="1" applyBorder="1" applyAlignment="1" applyProtection="1">
      <alignment horizontal="right" vertical="center"/>
      <protection locked="0"/>
    </xf>
    <xf numFmtId="177" fontId="10" fillId="0" borderId="25" xfId="0" applyNumberFormat="1" applyFont="1" applyFill="1" applyBorder="1" applyAlignment="1" applyProtection="1">
      <alignment horizontal="right" vertical="center"/>
      <protection locked="0"/>
    </xf>
    <xf numFmtId="177" fontId="10" fillId="0" borderId="67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>
      <alignment vertical="center"/>
    </xf>
    <xf numFmtId="177" fontId="10" fillId="0" borderId="68" xfId="0" applyNumberFormat="1" applyFont="1" applyFill="1" applyBorder="1" applyAlignment="1" applyProtection="1">
      <alignment horizontal="right" vertical="center"/>
      <protection locked="0"/>
    </xf>
    <xf numFmtId="176" fontId="7" fillId="2" borderId="10" xfId="1" applyNumberFormat="1" applyFont="1" applyFill="1" applyBorder="1" applyAlignment="1">
      <alignment vertical="center" shrinkToFit="1"/>
    </xf>
    <xf numFmtId="38" fontId="7" fillId="2" borderId="8" xfId="1" applyFont="1" applyFill="1" applyBorder="1">
      <alignment vertical="center"/>
    </xf>
    <xf numFmtId="38" fontId="5" fillId="0" borderId="49" xfId="1" applyFont="1" applyFill="1" applyBorder="1">
      <alignment vertical="center"/>
    </xf>
    <xf numFmtId="176" fontId="7" fillId="0" borderId="30" xfId="1" applyNumberFormat="1" applyFont="1" applyFill="1" applyBorder="1">
      <alignment vertical="center"/>
    </xf>
    <xf numFmtId="177" fontId="7" fillId="0" borderId="32" xfId="1" applyNumberFormat="1" applyFont="1" applyFill="1" applyBorder="1">
      <alignment vertical="center"/>
    </xf>
    <xf numFmtId="176" fontId="7" fillId="0" borderId="38" xfId="1" applyNumberFormat="1" applyFont="1" applyFill="1" applyBorder="1">
      <alignment vertical="center"/>
    </xf>
    <xf numFmtId="177" fontId="7" fillId="0" borderId="46" xfId="1" applyNumberFormat="1" applyFont="1" applyFill="1" applyBorder="1">
      <alignment vertical="center"/>
    </xf>
    <xf numFmtId="177" fontId="0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4" applyFont="1" applyFill="1">
      <alignment vertical="center"/>
    </xf>
    <xf numFmtId="0" fontId="5" fillId="0" borderId="0" xfId="4" applyFont="1" applyFill="1">
      <alignment vertical="center"/>
    </xf>
    <xf numFmtId="0" fontId="1" fillId="0" borderId="0" xfId="4" applyFill="1">
      <alignment vertical="center"/>
    </xf>
    <xf numFmtId="0" fontId="5" fillId="0" borderId="0" xfId="4" applyFont="1" applyFill="1" applyAlignment="1">
      <alignment horizontal="right" vertical="center"/>
    </xf>
    <xf numFmtId="0" fontId="7" fillId="0" borderId="6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5" fillId="0" borderId="15" xfId="4" applyFont="1" applyFill="1" applyBorder="1">
      <alignment vertical="center"/>
    </xf>
    <xf numFmtId="38" fontId="5" fillId="0" borderId="15" xfId="5" applyFont="1" applyFill="1" applyBorder="1" applyProtection="1">
      <alignment vertical="center"/>
      <protection locked="0"/>
    </xf>
    <xf numFmtId="38" fontId="5" fillId="0" borderId="16" xfId="5" applyFont="1" applyFill="1" applyBorder="1" applyProtection="1">
      <alignment vertical="center"/>
      <protection locked="0"/>
    </xf>
    <xf numFmtId="176" fontId="7" fillId="0" borderId="15" xfId="5" applyNumberFormat="1" applyFont="1" applyFill="1" applyBorder="1">
      <alignment vertical="center"/>
    </xf>
    <xf numFmtId="177" fontId="7" fillId="0" borderId="17" xfId="5" applyNumberFormat="1" applyFont="1" applyFill="1" applyBorder="1">
      <alignment vertical="center"/>
    </xf>
    <xf numFmtId="38" fontId="5" fillId="0" borderId="60" xfId="5" applyFont="1" applyFill="1" applyBorder="1" applyProtection="1">
      <alignment vertical="center"/>
      <protection locked="0"/>
    </xf>
    <xf numFmtId="176" fontId="7" fillId="0" borderId="60" xfId="5" applyNumberFormat="1" applyFont="1" applyFill="1" applyBorder="1">
      <alignment vertical="center"/>
    </xf>
    <xf numFmtId="0" fontId="5" fillId="0" borderId="20" xfId="4" applyFont="1" applyFill="1" applyBorder="1">
      <alignment vertical="center"/>
    </xf>
    <xf numFmtId="38" fontId="5" fillId="0" borderId="20" xfId="5" applyFont="1" applyFill="1" applyBorder="1" applyProtection="1">
      <alignment vertical="center"/>
      <protection locked="0"/>
    </xf>
    <xf numFmtId="38" fontId="5" fillId="0" borderId="21" xfId="5" applyFont="1" applyFill="1" applyBorder="1" applyProtection="1">
      <alignment vertical="center"/>
      <protection locked="0"/>
    </xf>
    <xf numFmtId="176" fontId="7" fillId="0" borderId="20" xfId="5" applyNumberFormat="1" applyFont="1" applyFill="1" applyBorder="1">
      <alignment vertical="center"/>
    </xf>
    <xf numFmtId="177" fontId="7" fillId="0" borderId="22" xfId="5" applyNumberFormat="1" applyFont="1" applyFill="1" applyBorder="1">
      <alignment vertical="center"/>
    </xf>
    <xf numFmtId="38" fontId="5" fillId="0" borderId="61" xfId="5" applyFont="1" applyFill="1" applyBorder="1" applyProtection="1">
      <alignment vertical="center"/>
      <protection locked="0"/>
    </xf>
    <xf numFmtId="176" fontId="7" fillId="0" borderId="61" xfId="5" applyNumberFormat="1" applyFont="1" applyFill="1" applyBorder="1">
      <alignment vertical="center"/>
    </xf>
    <xf numFmtId="0" fontId="8" fillId="0" borderId="0" xfId="4" applyFont="1" applyFill="1">
      <alignment vertical="center"/>
    </xf>
    <xf numFmtId="0" fontId="5" fillId="0" borderId="24" xfId="4" applyFont="1" applyFill="1" applyBorder="1">
      <alignment vertical="center"/>
    </xf>
    <xf numFmtId="38" fontId="5" fillId="0" borderId="24" xfId="5" applyFont="1" applyFill="1" applyBorder="1" applyProtection="1">
      <alignment vertical="center"/>
      <protection locked="0"/>
    </xf>
    <xf numFmtId="38" fontId="5" fillId="0" borderId="25" xfId="5" applyFont="1" applyFill="1" applyBorder="1" applyProtection="1">
      <alignment vertical="center"/>
      <protection locked="0"/>
    </xf>
    <xf numFmtId="176" fontId="7" fillId="0" borderId="24" xfId="5" applyNumberFormat="1" applyFont="1" applyFill="1" applyBorder="1">
      <alignment vertical="center"/>
    </xf>
    <xf numFmtId="177" fontId="7" fillId="0" borderId="26" xfId="5" applyNumberFormat="1" applyFont="1" applyFill="1" applyBorder="1">
      <alignment vertical="center"/>
    </xf>
    <xf numFmtId="38" fontId="5" fillId="0" borderId="62" xfId="5" applyFont="1" applyFill="1" applyBorder="1" applyProtection="1">
      <alignment vertical="center"/>
      <protection locked="0"/>
    </xf>
    <xf numFmtId="176" fontId="7" fillId="0" borderId="62" xfId="5" applyNumberFormat="1" applyFont="1" applyFill="1" applyBorder="1">
      <alignment vertical="center"/>
    </xf>
    <xf numFmtId="0" fontId="5" fillId="2" borderId="29" xfId="4" applyFont="1" applyFill="1" applyBorder="1">
      <alignment vertical="center"/>
    </xf>
    <xf numFmtId="38" fontId="7" fillId="2" borderId="30" xfId="5" applyFont="1" applyFill="1" applyBorder="1">
      <alignment vertical="center"/>
    </xf>
    <xf numFmtId="38" fontId="7" fillId="2" borderId="31" xfId="5" applyFont="1" applyFill="1" applyBorder="1">
      <alignment vertical="center"/>
    </xf>
    <xf numFmtId="176" fontId="7" fillId="2" borderId="30" xfId="5" applyNumberFormat="1" applyFont="1" applyFill="1" applyBorder="1">
      <alignment vertical="center"/>
    </xf>
    <xf numFmtId="177" fontId="7" fillId="2" borderId="32" xfId="5" applyNumberFormat="1" applyFont="1" applyFill="1" applyBorder="1">
      <alignment vertical="center"/>
    </xf>
    <xf numFmtId="38" fontId="7" fillId="2" borderId="33" xfId="5" applyFont="1" applyFill="1" applyBorder="1">
      <alignment vertical="center"/>
    </xf>
    <xf numFmtId="176" fontId="7" fillId="2" borderId="33" xfId="5" applyNumberFormat="1" applyFont="1" applyFill="1" applyBorder="1">
      <alignment vertical="center"/>
    </xf>
    <xf numFmtId="0" fontId="5" fillId="0" borderId="19" xfId="4" applyFont="1" applyFill="1" applyBorder="1">
      <alignment vertical="center"/>
    </xf>
    <xf numFmtId="0" fontId="5" fillId="0" borderId="30" xfId="4" applyFont="1" applyFill="1" applyBorder="1">
      <alignment vertical="center"/>
    </xf>
    <xf numFmtId="38" fontId="5" fillId="0" borderId="30" xfId="5" applyFont="1" applyFill="1" applyBorder="1" applyProtection="1">
      <alignment vertical="center"/>
      <protection locked="0"/>
    </xf>
    <xf numFmtId="38" fontId="5" fillId="0" borderId="31" xfId="5" applyFont="1" applyFill="1" applyBorder="1" applyProtection="1">
      <alignment vertical="center"/>
      <protection locked="0"/>
    </xf>
    <xf numFmtId="176" fontId="7" fillId="0" borderId="34" xfId="5" applyNumberFormat="1" applyFont="1" applyFill="1" applyBorder="1">
      <alignment vertical="center"/>
    </xf>
    <xf numFmtId="177" fontId="7" fillId="0" borderId="35" xfId="5" applyNumberFormat="1" applyFont="1" applyFill="1" applyBorder="1">
      <alignment vertical="center"/>
    </xf>
    <xf numFmtId="38" fontId="5" fillId="0" borderId="36" xfId="5" applyFont="1" applyFill="1" applyBorder="1" applyProtection="1">
      <alignment vertical="center"/>
      <protection locked="0"/>
    </xf>
    <xf numFmtId="176" fontId="7" fillId="0" borderId="33" xfId="5" applyNumberFormat="1" applyFont="1" applyFill="1" applyBorder="1">
      <alignment vertical="center"/>
    </xf>
    <xf numFmtId="0" fontId="5" fillId="0" borderId="37" xfId="4" applyFont="1" applyFill="1" applyBorder="1">
      <alignment vertical="center"/>
    </xf>
    <xf numFmtId="0" fontId="5" fillId="0" borderId="38" xfId="4" applyFont="1" applyFill="1" applyBorder="1">
      <alignment vertical="center"/>
    </xf>
    <xf numFmtId="38" fontId="5" fillId="0" borderId="38" xfId="5" applyFont="1" applyFill="1" applyBorder="1" applyProtection="1">
      <alignment vertical="center"/>
      <protection locked="0"/>
    </xf>
    <xf numFmtId="38" fontId="5" fillId="0" borderId="39" xfId="5" applyFont="1" applyFill="1" applyBorder="1" applyProtection="1">
      <alignment vertical="center"/>
      <protection locked="0"/>
    </xf>
    <xf numFmtId="176" fontId="7" fillId="0" borderId="40" xfId="5" applyNumberFormat="1" applyFont="1" applyFill="1" applyBorder="1">
      <alignment vertical="center"/>
    </xf>
    <xf numFmtId="177" fontId="7" fillId="0" borderId="41" xfId="5" applyNumberFormat="1" applyFont="1" applyFill="1" applyBorder="1">
      <alignment vertical="center"/>
    </xf>
    <xf numFmtId="38" fontId="5" fillId="0" borderId="42" xfId="5" applyFont="1" applyFill="1" applyBorder="1" applyProtection="1">
      <alignment vertical="center"/>
      <protection locked="0"/>
    </xf>
    <xf numFmtId="176" fontId="7" fillId="0" borderId="43" xfId="5" applyNumberFormat="1" applyFont="1" applyFill="1" applyBorder="1">
      <alignment vertical="center"/>
    </xf>
    <xf numFmtId="0" fontId="5" fillId="2" borderId="44" xfId="4" applyFont="1" applyFill="1" applyBorder="1">
      <alignment vertical="center"/>
    </xf>
    <xf numFmtId="0" fontId="5" fillId="2" borderId="10" xfId="4" applyFont="1" applyFill="1" applyBorder="1">
      <alignment vertical="center"/>
    </xf>
    <xf numFmtId="38" fontId="7" fillId="2" borderId="10" xfId="5" applyFont="1" applyFill="1" applyBorder="1">
      <alignment vertical="center"/>
    </xf>
    <xf numFmtId="38" fontId="7" fillId="2" borderId="11" xfId="5" applyFont="1" applyFill="1" applyBorder="1">
      <alignment vertical="center"/>
    </xf>
    <xf numFmtId="176" fontId="7" fillId="2" borderId="10" xfId="5" applyNumberFormat="1" applyFont="1" applyFill="1" applyBorder="1">
      <alignment vertical="center"/>
    </xf>
    <xf numFmtId="177" fontId="7" fillId="2" borderId="12" xfId="5" applyNumberFormat="1" applyFont="1" applyFill="1" applyBorder="1">
      <alignment vertical="center"/>
    </xf>
    <xf numFmtId="38" fontId="7" fillId="2" borderId="45" xfId="5" applyFont="1" applyFill="1" applyBorder="1">
      <alignment vertical="center"/>
    </xf>
    <xf numFmtId="176" fontId="7" fillId="2" borderId="45" xfId="5" applyNumberFormat="1" applyFont="1" applyFill="1" applyBorder="1">
      <alignment vertical="center"/>
    </xf>
    <xf numFmtId="0" fontId="5" fillId="0" borderId="9" xfId="4" applyFont="1" applyFill="1" applyBorder="1" applyAlignment="1">
      <alignment horizontal="center" vertical="center" textRotation="255"/>
    </xf>
    <xf numFmtId="0" fontId="5" fillId="0" borderId="9" xfId="4" applyFont="1" applyFill="1" applyBorder="1">
      <alignment vertical="center"/>
    </xf>
    <xf numFmtId="38" fontId="5" fillId="0" borderId="9" xfId="5" applyFont="1" applyFill="1" applyBorder="1">
      <alignment vertical="center"/>
    </xf>
    <xf numFmtId="176" fontId="5" fillId="0" borderId="9" xfId="5" applyNumberFormat="1" applyFont="1" applyFill="1" applyBorder="1">
      <alignment vertical="center"/>
    </xf>
    <xf numFmtId="177" fontId="5" fillId="0" borderId="9" xfId="5" applyNumberFormat="1" applyFont="1" applyFill="1" applyBorder="1">
      <alignment vertical="center"/>
    </xf>
    <xf numFmtId="176" fontId="5" fillId="0" borderId="34" xfId="5" applyNumberFormat="1" applyFont="1" applyFill="1" applyBorder="1">
      <alignment vertical="center"/>
    </xf>
    <xf numFmtId="177" fontId="5" fillId="0" borderId="35" xfId="5" applyNumberFormat="1" applyFont="1" applyFill="1" applyBorder="1">
      <alignment vertical="center"/>
    </xf>
    <xf numFmtId="176" fontId="5" fillId="0" borderId="40" xfId="5" applyNumberFormat="1" applyFont="1" applyFill="1" applyBorder="1">
      <alignment vertical="center"/>
    </xf>
    <xf numFmtId="177" fontId="5" fillId="0" borderId="41" xfId="5" applyNumberFormat="1" applyFont="1" applyFill="1" applyBorder="1">
      <alignment vertical="center"/>
    </xf>
    <xf numFmtId="38" fontId="7" fillId="2" borderId="13" xfId="5" applyFont="1" applyFill="1" applyBorder="1">
      <alignment vertical="center"/>
    </xf>
    <xf numFmtId="176" fontId="7" fillId="2" borderId="47" xfId="5" applyNumberFormat="1" applyFont="1" applyFill="1" applyBorder="1">
      <alignment vertical="center"/>
    </xf>
    <xf numFmtId="0" fontId="5" fillId="0" borderId="0" xfId="4" applyFont="1" applyFill="1" applyBorder="1" applyAlignment="1">
      <alignment horizontal="center" vertical="center" textRotation="255"/>
    </xf>
    <xf numFmtId="0" fontId="5" fillId="0" borderId="0" xfId="4" applyFont="1" applyFill="1" applyBorder="1">
      <alignment vertical="center"/>
    </xf>
    <xf numFmtId="38" fontId="5" fillId="0" borderId="0" xfId="5" applyFont="1" applyFill="1" applyBorder="1">
      <alignment vertical="center"/>
    </xf>
    <xf numFmtId="177" fontId="7" fillId="0" borderId="51" xfId="5" applyNumberFormat="1" applyFont="1" applyFill="1" applyBorder="1">
      <alignment vertical="center"/>
    </xf>
    <xf numFmtId="177" fontId="5" fillId="0" borderId="50" xfId="5" applyNumberFormat="1" applyFont="1" applyFill="1" applyBorder="1">
      <alignment vertical="center"/>
    </xf>
    <xf numFmtId="177" fontId="5" fillId="0" borderId="52" xfId="5" applyNumberFormat="1" applyFont="1" applyFill="1" applyBorder="1">
      <alignment vertical="center"/>
    </xf>
    <xf numFmtId="177" fontId="7" fillId="0" borderId="53" xfId="5" applyNumberFormat="1" applyFont="1" applyFill="1" applyBorder="1">
      <alignment vertical="center"/>
    </xf>
    <xf numFmtId="176" fontId="7" fillId="0" borderId="47" xfId="5" applyNumberFormat="1" applyFont="1" applyFill="1" applyBorder="1">
      <alignment vertical="center"/>
    </xf>
    <xf numFmtId="0" fontId="5" fillId="0" borderId="0" xfId="4" applyFont="1" applyFill="1" applyBorder="1" applyAlignment="1">
      <alignment vertical="center" textRotation="255"/>
    </xf>
    <xf numFmtId="177" fontId="5" fillId="0" borderId="0" xfId="4" applyNumberFormat="1" applyFont="1" applyFill="1" applyBorder="1">
      <alignment vertical="center"/>
    </xf>
    <xf numFmtId="38" fontId="5" fillId="0" borderId="55" xfId="5" applyFont="1" applyFill="1" applyBorder="1">
      <alignment vertical="center"/>
    </xf>
    <xf numFmtId="177" fontId="7" fillId="0" borderId="3" xfId="5" applyNumberFormat="1" applyFont="1" applyFill="1" applyBorder="1">
      <alignment vertical="center"/>
    </xf>
    <xf numFmtId="177" fontId="5" fillId="0" borderId="55" xfId="5" applyNumberFormat="1" applyFont="1" applyFill="1" applyBorder="1">
      <alignment vertical="center"/>
    </xf>
    <xf numFmtId="177" fontId="5" fillId="0" borderId="56" xfId="5" applyNumberFormat="1" applyFont="1" applyFill="1" applyBorder="1">
      <alignment vertical="center"/>
    </xf>
    <xf numFmtId="177" fontId="7" fillId="0" borderId="57" xfId="5" applyNumberFormat="1" applyFont="1" applyFill="1" applyBorder="1">
      <alignment vertical="center"/>
    </xf>
    <xf numFmtId="176" fontId="7" fillId="0" borderId="58" xfId="5" applyNumberFormat="1" applyFont="1" applyFill="1" applyBorder="1">
      <alignment vertical="center"/>
    </xf>
    <xf numFmtId="0" fontId="5" fillId="0" borderId="18" xfId="4" applyFont="1" applyFill="1" applyBorder="1" applyAlignment="1">
      <alignment vertical="center"/>
    </xf>
    <xf numFmtId="0" fontId="5" fillId="0" borderId="31" xfId="4" applyFont="1" applyFill="1" applyBorder="1" applyAlignment="1">
      <alignment vertical="center"/>
    </xf>
    <xf numFmtId="0" fontId="5" fillId="0" borderId="29" xfId="4" applyFont="1" applyFill="1" applyBorder="1" applyAlignment="1">
      <alignment vertical="center"/>
    </xf>
    <xf numFmtId="38" fontId="5" fillId="0" borderId="34" xfId="5" applyFont="1" applyFill="1" applyBorder="1">
      <alignment vertical="center"/>
    </xf>
    <xf numFmtId="177" fontId="5" fillId="0" borderId="31" xfId="5" applyNumberFormat="1" applyFont="1" applyFill="1" applyBorder="1" applyProtection="1">
      <alignment vertical="center"/>
      <protection locked="0"/>
    </xf>
    <xf numFmtId="177" fontId="5" fillId="0" borderId="34" xfId="5" applyNumberFormat="1" applyFont="1" applyFill="1" applyBorder="1">
      <alignment vertical="center"/>
    </xf>
    <xf numFmtId="177" fontId="5" fillId="0" borderId="33" xfId="5" applyNumberFormat="1" applyFont="1" applyFill="1" applyBorder="1" applyProtection="1">
      <alignment vertical="center"/>
      <protection locked="0"/>
    </xf>
    <xf numFmtId="176" fontId="7" fillId="0" borderId="36" xfId="5" applyNumberFormat="1" applyFont="1" applyFill="1" applyBorder="1">
      <alignment vertical="center"/>
    </xf>
    <xf numFmtId="0" fontId="5" fillId="0" borderId="8" xfId="4" applyFont="1" applyFill="1" applyBorder="1" applyAlignment="1">
      <alignment vertical="center"/>
    </xf>
    <xf numFmtId="0" fontId="5" fillId="0" borderId="39" xfId="4" applyFont="1" applyFill="1" applyBorder="1" applyAlignment="1">
      <alignment vertical="center"/>
    </xf>
    <xf numFmtId="0" fontId="5" fillId="0" borderId="59" xfId="4" applyFont="1" applyFill="1" applyBorder="1" applyAlignment="1">
      <alignment vertical="center"/>
    </xf>
    <xf numFmtId="38" fontId="5" fillId="0" borderId="40" xfId="5" applyFont="1" applyFill="1" applyBorder="1">
      <alignment vertical="center"/>
    </xf>
    <xf numFmtId="177" fontId="5" fillId="0" borderId="39" xfId="5" applyNumberFormat="1" applyFont="1" applyFill="1" applyBorder="1" applyProtection="1">
      <alignment vertical="center"/>
      <protection locked="0"/>
    </xf>
    <xf numFmtId="177" fontId="5" fillId="0" borderId="40" xfId="5" applyNumberFormat="1" applyFont="1" applyFill="1" applyBorder="1">
      <alignment vertical="center"/>
    </xf>
    <xf numFmtId="177" fontId="5" fillId="0" borderId="43" xfId="5" applyNumberFormat="1" applyFont="1" applyFill="1" applyBorder="1" applyProtection="1">
      <alignment vertical="center"/>
      <protection locked="0"/>
    </xf>
    <xf numFmtId="176" fontId="7" fillId="0" borderId="42" xfId="5" applyNumberFormat="1" applyFont="1" applyFill="1" applyBorder="1">
      <alignment vertical="center"/>
    </xf>
    <xf numFmtId="0" fontId="1" fillId="0" borderId="0" xfId="4" applyFont="1" applyFill="1" applyAlignment="1">
      <alignment vertical="center" wrapText="1"/>
    </xf>
    <xf numFmtId="0" fontId="1" fillId="0" borderId="0" xfId="4" applyFont="1" applyFill="1" applyAlignment="1">
      <alignment horizontal="left" vertical="center" wrapText="1"/>
    </xf>
    <xf numFmtId="0" fontId="9" fillId="0" borderId="6" xfId="4" applyFont="1" applyFill="1" applyBorder="1" applyAlignment="1">
      <alignment horizontal="center" vertical="center"/>
    </xf>
    <xf numFmtId="38" fontId="5" fillId="0" borderId="50" xfId="5" applyFont="1" applyFill="1" applyBorder="1">
      <alignment vertical="center"/>
    </xf>
    <xf numFmtId="0" fontId="0" fillId="0" borderId="0" xfId="4" applyFont="1" applyFill="1">
      <alignment vertical="center"/>
    </xf>
    <xf numFmtId="38" fontId="5" fillId="0" borderId="68" xfId="5" applyFont="1" applyFill="1" applyBorder="1" applyProtection="1">
      <alignment vertical="center"/>
      <protection locked="0"/>
    </xf>
    <xf numFmtId="38" fontId="5" fillId="0" borderId="65" xfId="5" applyFont="1" applyFill="1" applyBorder="1" applyProtection="1">
      <alignment vertical="center"/>
      <protection locked="0"/>
    </xf>
    <xf numFmtId="38" fontId="7" fillId="2" borderId="49" xfId="5" applyFont="1" applyFill="1" applyBorder="1">
      <alignment vertical="center"/>
    </xf>
    <xf numFmtId="177" fontId="7" fillId="0" borderId="69" xfId="5" applyNumberFormat="1" applyFont="1" applyFill="1" applyBorder="1">
      <alignment vertical="center"/>
    </xf>
    <xf numFmtId="177" fontId="12" fillId="0" borderId="36" xfId="5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textRotation="255"/>
    </xf>
    <xf numFmtId="0" fontId="2" fillId="2" borderId="18" xfId="4" applyFont="1" applyFill="1" applyBorder="1" applyAlignment="1">
      <alignment horizontal="center" vertical="center" textRotation="255"/>
    </xf>
    <xf numFmtId="0" fontId="2" fillId="2" borderId="8" xfId="4" applyFont="1" applyFill="1" applyBorder="1" applyAlignment="1">
      <alignment horizontal="center" vertical="center" textRotation="255"/>
    </xf>
    <xf numFmtId="0" fontId="5" fillId="2" borderId="14" xfId="4" applyFont="1" applyFill="1" applyBorder="1" applyAlignment="1">
      <alignment horizontal="center" vertical="center" textRotation="255"/>
    </xf>
    <xf numFmtId="0" fontId="5" fillId="2" borderId="19" xfId="4" applyFont="1" applyFill="1" applyBorder="1" applyAlignment="1">
      <alignment horizontal="center" vertical="center" textRotation="255"/>
    </xf>
    <xf numFmtId="0" fontId="5" fillId="2" borderId="28" xfId="4" applyFont="1" applyFill="1" applyBorder="1" applyAlignment="1">
      <alignment horizontal="center" vertical="center" textRotation="255"/>
    </xf>
    <xf numFmtId="0" fontId="5" fillId="0" borderId="48" xfId="4" applyFont="1" applyFill="1" applyBorder="1" applyAlignment="1">
      <alignment horizontal="left" vertical="center"/>
    </xf>
    <xf numFmtId="0" fontId="5" fillId="0" borderId="49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54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left" vertical="center"/>
    </xf>
    <xf numFmtId="38" fontId="7" fillId="2" borderId="49" xfId="1" applyFont="1" applyFill="1" applyBorder="1">
      <alignment vertical="center"/>
    </xf>
  </cellXfs>
  <cellStyles count="10">
    <cellStyle name="パーセント 2" xfId="6"/>
    <cellStyle name="桁区切り" xfId="1" builtinId="6"/>
    <cellStyle name="桁区切り 2" xfId="2"/>
    <cellStyle name="桁区切り 2 2" xfId="5"/>
    <cellStyle name="桁区切り 3" xfId="7"/>
    <cellStyle name="桁区切り 4" xfId="8"/>
    <cellStyle name="標準" xfId="0" builtinId="0"/>
    <cellStyle name="標準 2" xfId="3"/>
    <cellStyle name="標準 2 2" xfId="4"/>
    <cellStyle name="標準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zoomScale="85" zoomScaleNormal="75" zoomScaleSheetLayoutView="85" zoomScalePageLayoutView="75" workbookViewId="0">
      <selection activeCell="M3" sqref="M3"/>
    </sheetView>
  </sheetViews>
  <sheetFormatPr defaultRowHeight="13.5"/>
  <cols>
    <col min="1" max="1" width="5.625" style="1" customWidth="1"/>
    <col min="2" max="2" width="4" style="1" customWidth="1"/>
    <col min="3" max="3" width="22.625" style="1" customWidth="1"/>
    <col min="4" max="5" width="11.25" style="2" customWidth="1"/>
    <col min="6" max="6" width="11.875" style="2" customWidth="1"/>
    <col min="7" max="7" width="7.625" style="2" customWidth="1"/>
    <col min="8" max="8" width="11.875" style="2" customWidth="1"/>
    <col min="9" max="9" width="11.375" style="2" customWidth="1"/>
    <col min="10" max="10" width="7.5" style="2" customWidth="1"/>
    <col min="11" max="16384" width="9" style="1"/>
  </cols>
  <sheetData>
    <row r="1" spans="1:10" ht="17.25" customHeight="1">
      <c r="A1" s="113" t="s">
        <v>0</v>
      </c>
    </row>
    <row r="2" spans="1:10" ht="14.25" thickBot="1">
      <c r="B2" s="3" t="s">
        <v>1</v>
      </c>
      <c r="F2" s="4"/>
      <c r="G2" s="4"/>
      <c r="H2" s="4"/>
      <c r="I2" s="4"/>
      <c r="J2" s="4" t="s">
        <v>2</v>
      </c>
    </row>
    <row r="3" spans="1:10" ht="19.5" customHeight="1">
      <c r="A3" s="256" t="s">
        <v>3</v>
      </c>
      <c r="B3" s="257"/>
      <c r="C3" s="257"/>
      <c r="D3" s="260" t="s">
        <v>4</v>
      </c>
      <c r="E3" s="261"/>
      <c r="F3" s="261"/>
      <c r="G3" s="261"/>
      <c r="H3" s="262"/>
      <c r="I3" s="5" t="s">
        <v>5</v>
      </c>
      <c r="J3" s="263" t="s">
        <v>6</v>
      </c>
    </row>
    <row r="4" spans="1:10" ht="28.5" customHeight="1" thickBot="1">
      <c r="A4" s="258"/>
      <c r="B4" s="259"/>
      <c r="C4" s="259"/>
      <c r="D4" s="6" t="s">
        <v>7</v>
      </c>
      <c r="E4" s="7" t="s">
        <v>8</v>
      </c>
      <c r="F4" s="8" t="s">
        <v>9</v>
      </c>
      <c r="G4" s="6" t="s">
        <v>10</v>
      </c>
      <c r="H4" s="9" t="s">
        <v>11</v>
      </c>
      <c r="I4" s="8" t="s">
        <v>12</v>
      </c>
      <c r="J4" s="264"/>
    </row>
    <row r="5" spans="1:10" ht="21.95" customHeight="1">
      <c r="A5" s="265" t="s">
        <v>13</v>
      </c>
      <c r="B5" s="268" t="s">
        <v>14</v>
      </c>
      <c r="C5" s="10" t="s">
        <v>15</v>
      </c>
      <c r="D5" s="11">
        <v>60813641</v>
      </c>
      <c r="E5" s="11">
        <v>69297495</v>
      </c>
      <c r="F5" s="12">
        <v>59664670</v>
      </c>
      <c r="G5" s="13">
        <f>IF(D5=0,0,F5/D5)</f>
        <v>0.98110668953368541</v>
      </c>
      <c r="H5" s="14">
        <f>F5-D5</f>
        <v>-1148971</v>
      </c>
      <c r="I5" s="15">
        <v>60810699</v>
      </c>
      <c r="J5" s="16">
        <f>IF(I5=0,0,F5/I5)</f>
        <v>0.98115415512655102</v>
      </c>
    </row>
    <row r="6" spans="1:10" ht="21.95" customHeight="1">
      <c r="A6" s="266"/>
      <c r="B6" s="269"/>
      <c r="C6" s="17" t="s">
        <v>16</v>
      </c>
      <c r="D6" s="18">
        <v>88743991</v>
      </c>
      <c r="E6" s="18">
        <v>95043991</v>
      </c>
      <c r="F6" s="19">
        <v>88792663</v>
      </c>
      <c r="G6" s="20">
        <f t="shared" ref="G6:G15" si="0">IF(D6=0,0,F6/D6)</f>
        <v>1.0005484540356091</v>
      </c>
      <c r="H6" s="21">
        <f t="shared" ref="H6:H15" si="1">F6-D6</f>
        <v>48672</v>
      </c>
      <c r="I6" s="22">
        <v>90594027</v>
      </c>
      <c r="J6" s="23">
        <f t="shared" ref="J6:J18" si="2">IF(I6=0,0,F6/I6)</f>
        <v>0.98011608425354579</v>
      </c>
    </row>
    <row r="7" spans="1:10" ht="21.95" customHeight="1">
      <c r="A7" s="266"/>
      <c r="B7" s="269"/>
      <c r="C7" s="17" t="s">
        <v>17</v>
      </c>
      <c r="D7" s="18">
        <v>10938088</v>
      </c>
      <c r="E7" s="18">
        <v>10938088</v>
      </c>
      <c r="F7" s="19">
        <v>8419822</v>
      </c>
      <c r="G7" s="20">
        <f t="shared" si="0"/>
        <v>0.76977091425850663</v>
      </c>
      <c r="H7" s="21">
        <f t="shared" si="1"/>
        <v>-2518266</v>
      </c>
      <c r="I7" s="22">
        <v>13194292</v>
      </c>
      <c r="J7" s="23">
        <f t="shared" si="2"/>
        <v>0.63814125077723005</v>
      </c>
    </row>
    <row r="8" spans="1:10" ht="21.95" customHeight="1">
      <c r="A8" s="266"/>
      <c r="B8" s="269"/>
      <c r="C8" s="17" t="s">
        <v>18</v>
      </c>
      <c r="D8" s="18">
        <v>63104867</v>
      </c>
      <c r="E8" s="18">
        <v>63104867</v>
      </c>
      <c r="F8" s="19">
        <v>57949447</v>
      </c>
      <c r="G8" s="20">
        <f t="shared" si="0"/>
        <v>0.91830392416483497</v>
      </c>
      <c r="H8" s="21">
        <f t="shared" si="1"/>
        <v>-5155420</v>
      </c>
      <c r="I8" s="22">
        <v>56109075</v>
      </c>
      <c r="J8" s="23">
        <f t="shared" si="2"/>
        <v>1.0327998991250524</v>
      </c>
    </row>
    <row r="9" spans="1:10" ht="21.95" customHeight="1">
      <c r="A9" s="266"/>
      <c r="B9" s="269"/>
      <c r="C9" s="17" t="s">
        <v>19</v>
      </c>
      <c r="D9" s="18">
        <v>15555858</v>
      </c>
      <c r="E9" s="18">
        <v>15555858</v>
      </c>
      <c r="F9" s="19">
        <v>18173888</v>
      </c>
      <c r="G9" s="20">
        <f t="shared" si="0"/>
        <v>1.1682986563646955</v>
      </c>
      <c r="H9" s="21">
        <f t="shared" si="1"/>
        <v>2618030</v>
      </c>
      <c r="I9" s="22">
        <v>19132609</v>
      </c>
      <c r="J9" s="23">
        <f t="shared" si="2"/>
        <v>0.94989073366836696</v>
      </c>
    </row>
    <row r="10" spans="1:10" ht="21.95" customHeight="1">
      <c r="A10" s="266"/>
      <c r="B10" s="269"/>
      <c r="C10" s="17" t="s">
        <v>20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22">
        <v>0</v>
      </c>
      <c r="J10" s="23">
        <f t="shared" si="2"/>
        <v>0</v>
      </c>
    </row>
    <row r="11" spans="1:10" ht="21.95" customHeight="1">
      <c r="A11" s="266"/>
      <c r="B11" s="269"/>
      <c r="C11" s="17" t="s">
        <v>21</v>
      </c>
      <c r="D11" s="18">
        <v>104125719</v>
      </c>
      <c r="E11" s="18">
        <v>104125719</v>
      </c>
      <c r="F11" s="19">
        <v>93477552</v>
      </c>
      <c r="G11" s="20">
        <f t="shared" si="0"/>
        <v>0.89773739761643323</v>
      </c>
      <c r="H11" s="21">
        <f t="shared" si="1"/>
        <v>-10648167</v>
      </c>
      <c r="I11" s="22">
        <v>38366245</v>
      </c>
      <c r="J11" s="23">
        <f t="shared" si="2"/>
        <v>2.4364529809993134</v>
      </c>
    </row>
    <row r="12" spans="1:10" ht="21.95" customHeight="1">
      <c r="A12" s="266"/>
      <c r="B12" s="269"/>
      <c r="C12" s="17" t="s">
        <v>22</v>
      </c>
      <c r="D12" s="18">
        <v>31617707</v>
      </c>
      <c r="E12" s="18">
        <v>31617707</v>
      </c>
      <c r="F12" s="19">
        <v>33984758</v>
      </c>
      <c r="G12" s="20">
        <f t="shared" si="0"/>
        <v>1.0748647269076155</v>
      </c>
      <c r="H12" s="21">
        <f t="shared" si="1"/>
        <v>2367051</v>
      </c>
      <c r="I12" s="22">
        <v>28994000</v>
      </c>
      <c r="J12" s="23">
        <f t="shared" si="2"/>
        <v>1.1721307167000068</v>
      </c>
    </row>
    <row r="13" spans="1:10" ht="21.95" customHeight="1">
      <c r="A13" s="266"/>
      <c r="B13" s="269"/>
      <c r="C13" s="17" t="s">
        <v>23</v>
      </c>
      <c r="D13" s="18">
        <v>13263419</v>
      </c>
      <c r="E13" s="18">
        <v>13263419</v>
      </c>
      <c r="F13" s="19">
        <v>10150412</v>
      </c>
      <c r="G13" s="20">
        <f t="shared" si="0"/>
        <v>0.76529377530785991</v>
      </c>
      <c r="H13" s="21">
        <f t="shared" si="1"/>
        <v>-3113007</v>
      </c>
      <c r="I13" s="22">
        <v>13265715</v>
      </c>
      <c r="J13" s="23">
        <f t="shared" si="2"/>
        <v>0.76516131998916004</v>
      </c>
    </row>
    <row r="14" spans="1:10" ht="21.95" customHeight="1">
      <c r="A14" s="266"/>
      <c r="B14" s="269"/>
      <c r="C14" s="24" t="s">
        <v>24</v>
      </c>
      <c r="D14" s="25">
        <v>712927</v>
      </c>
      <c r="E14" s="25">
        <v>712927</v>
      </c>
      <c r="F14" s="26">
        <v>766759</v>
      </c>
      <c r="G14" s="27">
        <f t="shared" si="0"/>
        <v>1.075508432139616</v>
      </c>
      <c r="H14" s="28">
        <f t="shared" si="1"/>
        <v>53832</v>
      </c>
      <c r="I14" s="29">
        <v>873289</v>
      </c>
      <c r="J14" s="30">
        <f t="shared" si="2"/>
        <v>0.87801289149411021</v>
      </c>
    </row>
    <row r="15" spans="1:10" ht="28.5" customHeight="1">
      <c r="A15" s="266"/>
      <c r="B15" s="270"/>
      <c r="C15" s="31" t="s">
        <v>25</v>
      </c>
      <c r="D15" s="32">
        <f>SUM(D5:D14)</f>
        <v>388876217</v>
      </c>
      <c r="E15" s="32">
        <f>SUM(E5:E14)</f>
        <v>403660071</v>
      </c>
      <c r="F15" s="33">
        <f>SUM(F5:F14)</f>
        <v>371379971</v>
      </c>
      <c r="G15" s="34">
        <f t="shared" si="0"/>
        <v>0.95500818709106094</v>
      </c>
      <c r="H15" s="35">
        <f t="shared" si="1"/>
        <v>-17496246</v>
      </c>
      <c r="I15" s="36">
        <f>SUM(I5:I14)</f>
        <v>321339951</v>
      </c>
      <c r="J15" s="37">
        <f t="shared" si="2"/>
        <v>1.1557229962980855</v>
      </c>
    </row>
    <row r="16" spans="1:10" ht="21.95" customHeight="1">
      <c r="A16" s="266"/>
      <c r="B16" s="38" t="s">
        <v>26</v>
      </c>
      <c r="C16" s="39"/>
      <c r="D16" s="40">
        <v>0</v>
      </c>
      <c r="E16" s="40">
        <v>0</v>
      </c>
      <c r="F16" s="41">
        <v>0</v>
      </c>
      <c r="G16" s="42"/>
      <c r="H16" s="43"/>
      <c r="I16" s="44">
        <v>0</v>
      </c>
      <c r="J16" s="45">
        <f t="shared" si="2"/>
        <v>0</v>
      </c>
    </row>
    <row r="17" spans="1:10" ht="21.95" customHeight="1">
      <c r="A17" s="266"/>
      <c r="B17" s="38" t="s">
        <v>27</v>
      </c>
      <c r="C17" s="39"/>
      <c r="D17" s="40">
        <v>0</v>
      </c>
      <c r="E17" s="40">
        <v>0</v>
      </c>
      <c r="F17" s="41">
        <v>0</v>
      </c>
      <c r="G17" s="42"/>
      <c r="H17" s="43"/>
      <c r="I17" s="44">
        <v>0</v>
      </c>
      <c r="J17" s="45">
        <f t="shared" si="2"/>
        <v>0</v>
      </c>
    </row>
    <row r="18" spans="1:10" ht="21.95" customHeight="1" thickBot="1">
      <c r="A18" s="266"/>
      <c r="B18" s="46" t="s">
        <v>28</v>
      </c>
      <c r="C18" s="47"/>
      <c r="D18" s="48">
        <v>0</v>
      </c>
      <c r="E18" s="48">
        <v>0</v>
      </c>
      <c r="F18" s="49">
        <v>0</v>
      </c>
      <c r="G18" s="50"/>
      <c r="H18" s="51"/>
      <c r="I18" s="52">
        <v>0</v>
      </c>
      <c r="J18" s="53">
        <f t="shared" si="2"/>
        <v>0</v>
      </c>
    </row>
    <row r="19" spans="1:10" ht="28.5" customHeight="1" thickBot="1">
      <c r="A19" s="267"/>
      <c r="B19" s="54" t="s">
        <v>29</v>
      </c>
      <c r="C19" s="55"/>
      <c r="D19" s="56">
        <f>SUM(D16:D18)+D15</f>
        <v>388876217</v>
      </c>
      <c r="E19" s="56">
        <f>SUM(E16:E18)+E15</f>
        <v>403660071</v>
      </c>
      <c r="F19" s="57">
        <f>SUM(F16:F18)+F15</f>
        <v>371379971</v>
      </c>
      <c r="G19" s="58">
        <f>IF(D19=0,0,F19/D19)</f>
        <v>0.95500818709106094</v>
      </c>
      <c r="H19" s="59">
        <f>F19-D19</f>
        <v>-17496246</v>
      </c>
      <c r="I19" s="60">
        <f>SUM(I16:I18)+I15</f>
        <v>321339951</v>
      </c>
      <c r="J19" s="61">
        <f>IF(I19=0,0,F19/I19)</f>
        <v>1.1557229962980855</v>
      </c>
    </row>
    <row r="20" spans="1:10" ht="15" customHeight="1" thickBot="1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>
      <c r="A21" s="256" t="s">
        <v>3</v>
      </c>
      <c r="B21" s="257"/>
      <c r="C21" s="257"/>
      <c r="D21" s="260" t="s">
        <v>4</v>
      </c>
      <c r="E21" s="261"/>
      <c r="F21" s="261"/>
      <c r="G21" s="261"/>
      <c r="H21" s="262"/>
      <c r="I21" s="5" t="s">
        <v>5</v>
      </c>
      <c r="J21" s="263" t="s">
        <v>6</v>
      </c>
    </row>
    <row r="22" spans="1:10" ht="28.5" customHeight="1" thickBot="1">
      <c r="A22" s="258"/>
      <c r="B22" s="259"/>
      <c r="C22" s="259"/>
      <c r="D22" s="6" t="s">
        <v>7</v>
      </c>
      <c r="E22" s="7" t="s">
        <v>8</v>
      </c>
      <c r="F22" s="8" t="s">
        <v>9</v>
      </c>
      <c r="G22" s="6" t="s">
        <v>30</v>
      </c>
      <c r="H22" s="9" t="s">
        <v>31</v>
      </c>
      <c r="I22" s="8" t="s">
        <v>12</v>
      </c>
      <c r="J22" s="264"/>
    </row>
    <row r="23" spans="1:10" ht="21.95" customHeight="1">
      <c r="A23" s="266" t="s">
        <v>32</v>
      </c>
      <c r="B23" s="268" t="s">
        <v>33</v>
      </c>
      <c r="C23" s="10" t="s">
        <v>34</v>
      </c>
      <c r="D23" s="11">
        <v>5809850</v>
      </c>
      <c r="E23" s="11">
        <v>5809850</v>
      </c>
      <c r="F23" s="12">
        <v>5441366</v>
      </c>
      <c r="G23" s="13">
        <f t="shared" ref="G23:G32" si="3">IF(D23=0,0,F23/D23)</f>
        <v>0.93657598733185887</v>
      </c>
      <c r="H23" s="14">
        <f>D23-F23</f>
        <v>368484</v>
      </c>
      <c r="I23" s="15">
        <v>4713413</v>
      </c>
      <c r="J23" s="16">
        <f t="shared" ref="J23:J43" si="4">IF(I23=0,0,F23/I23)</f>
        <v>1.1544428633773447</v>
      </c>
    </row>
    <row r="24" spans="1:10" ht="21.95" customHeight="1">
      <c r="A24" s="266"/>
      <c r="B24" s="269"/>
      <c r="C24" s="17" t="s">
        <v>35</v>
      </c>
      <c r="D24" s="18">
        <v>225606871</v>
      </c>
      <c r="E24" s="18">
        <v>225606871</v>
      </c>
      <c r="F24" s="19">
        <v>218033668</v>
      </c>
      <c r="G24" s="20">
        <f t="shared" si="3"/>
        <v>0.96643186013603277</v>
      </c>
      <c r="H24" s="21">
        <f t="shared" ref="H24:H33" si="5">D24-F24</f>
        <v>7573203</v>
      </c>
      <c r="I24" s="22">
        <v>215238123</v>
      </c>
      <c r="J24" s="23">
        <f t="shared" si="4"/>
        <v>1.0129881498734312</v>
      </c>
    </row>
    <row r="25" spans="1:10" ht="21.95" customHeight="1">
      <c r="A25" s="266"/>
      <c r="B25" s="269"/>
      <c r="C25" s="17" t="s">
        <v>36</v>
      </c>
      <c r="D25" s="18">
        <v>41154589</v>
      </c>
      <c r="E25" s="18">
        <v>41154589</v>
      </c>
      <c r="F25" s="19">
        <v>41136597</v>
      </c>
      <c r="G25" s="20">
        <f t="shared" si="3"/>
        <v>0.99956281910627265</v>
      </c>
      <c r="H25" s="21">
        <f t="shared" si="5"/>
        <v>17992</v>
      </c>
      <c r="I25" s="22">
        <v>41351565</v>
      </c>
      <c r="J25" s="23">
        <f t="shared" si="4"/>
        <v>0.99480145431013312</v>
      </c>
    </row>
    <row r="26" spans="1:10" ht="21.95" customHeight="1">
      <c r="A26" s="266"/>
      <c r="B26" s="269"/>
      <c r="C26" s="17" t="s">
        <v>37</v>
      </c>
      <c r="D26" s="18">
        <v>41364</v>
      </c>
      <c r="E26" s="18">
        <v>41364</v>
      </c>
      <c r="F26" s="19">
        <v>28064</v>
      </c>
      <c r="G26" s="20">
        <f t="shared" si="3"/>
        <v>0.67846436514843822</v>
      </c>
      <c r="H26" s="21">
        <f t="shared" si="5"/>
        <v>13300</v>
      </c>
      <c r="I26" s="22">
        <v>32244</v>
      </c>
      <c r="J26" s="23">
        <f t="shared" si="4"/>
        <v>0.87036347847661577</v>
      </c>
    </row>
    <row r="27" spans="1:10" ht="21.95" customHeight="1">
      <c r="A27" s="266"/>
      <c r="B27" s="269"/>
      <c r="C27" s="17" t="s">
        <v>38</v>
      </c>
      <c r="D27" s="18">
        <v>1488</v>
      </c>
      <c r="E27" s="18">
        <v>1488</v>
      </c>
      <c r="F27" s="19">
        <v>1487</v>
      </c>
      <c r="G27" s="20">
        <f t="shared" si="3"/>
        <v>0.99932795698924726</v>
      </c>
      <c r="H27" s="21">
        <f t="shared" si="5"/>
        <v>1</v>
      </c>
      <c r="I27" s="22">
        <v>1487</v>
      </c>
      <c r="J27" s="23">
        <f t="shared" si="4"/>
        <v>1</v>
      </c>
    </row>
    <row r="28" spans="1:10" ht="21.95" customHeight="1">
      <c r="A28" s="266"/>
      <c r="B28" s="269"/>
      <c r="C28" s="17" t="s">
        <v>39</v>
      </c>
      <c r="D28" s="18">
        <v>16653646</v>
      </c>
      <c r="E28" s="18">
        <v>16653646</v>
      </c>
      <c r="F28" s="19">
        <v>16617152</v>
      </c>
      <c r="G28" s="20">
        <f t="shared" si="3"/>
        <v>0.99780864802818559</v>
      </c>
      <c r="H28" s="21">
        <f t="shared" si="5"/>
        <v>36494</v>
      </c>
      <c r="I28" s="22">
        <v>17975303</v>
      </c>
      <c r="J28" s="23">
        <f t="shared" si="4"/>
        <v>0.92444349894964217</v>
      </c>
    </row>
    <row r="29" spans="1:10" ht="21.95" customHeight="1">
      <c r="A29" s="266"/>
      <c r="B29" s="269"/>
      <c r="C29" s="17" t="s">
        <v>40</v>
      </c>
      <c r="D29" s="18">
        <v>97398124</v>
      </c>
      <c r="E29" s="18">
        <v>97398124</v>
      </c>
      <c r="F29" s="19">
        <v>87412476</v>
      </c>
      <c r="G29" s="20">
        <f t="shared" si="3"/>
        <v>0.89747597191913064</v>
      </c>
      <c r="H29" s="21">
        <f t="shared" si="5"/>
        <v>9985648</v>
      </c>
      <c r="I29" s="22">
        <v>36432254</v>
      </c>
      <c r="J29" s="23">
        <f t="shared" si="4"/>
        <v>2.3993156174196635</v>
      </c>
    </row>
    <row r="30" spans="1:10" ht="21.95" customHeight="1">
      <c r="A30" s="266"/>
      <c r="B30" s="269"/>
      <c r="C30" s="17" t="s">
        <v>41</v>
      </c>
      <c r="D30" s="67">
        <v>1498261</v>
      </c>
      <c r="E30" s="18">
        <v>1498261</v>
      </c>
      <c r="F30" s="19">
        <v>1303668</v>
      </c>
      <c r="G30" s="20">
        <f t="shared" si="3"/>
        <v>0.87012076000109462</v>
      </c>
      <c r="H30" s="21">
        <f t="shared" si="5"/>
        <v>194593</v>
      </c>
      <c r="I30" s="22">
        <v>1293944</v>
      </c>
      <c r="J30" s="23">
        <f t="shared" si="4"/>
        <v>1.0075150083774878</v>
      </c>
    </row>
    <row r="31" spans="1:10" ht="21.95" customHeight="1">
      <c r="A31" s="266"/>
      <c r="B31" s="269"/>
      <c r="C31" s="17" t="s">
        <v>42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22">
        <v>0</v>
      </c>
      <c r="J31" s="23">
        <f t="shared" si="4"/>
        <v>0</v>
      </c>
    </row>
    <row r="32" spans="1:10" ht="21.95" customHeight="1">
      <c r="A32" s="266"/>
      <c r="B32" s="269"/>
      <c r="C32" s="17" t="s">
        <v>43</v>
      </c>
      <c r="D32" s="18">
        <v>712024</v>
      </c>
      <c r="E32" s="18">
        <v>3240489</v>
      </c>
      <c r="F32" s="19">
        <v>2930443</v>
      </c>
      <c r="G32" s="20">
        <f t="shared" si="3"/>
        <v>4.1156520004943653</v>
      </c>
      <c r="H32" s="21">
        <f t="shared" si="5"/>
        <v>-2218419</v>
      </c>
      <c r="I32" s="22">
        <v>3634799</v>
      </c>
      <c r="J32" s="23">
        <f t="shared" si="4"/>
        <v>0.80621872076007506</v>
      </c>
    </row>
    <row r="33" spans="1:10" ht="30" customHeight="1">
      <c r="A33" s="266"/>
      <c r="B33" s="270"/>
      <c r="C33" s="31" t="s">
        <v>44</v>
      </c>
      <c r="D33" s="32">
        <f>SUM(D23:D32)</f>
        <v>388876217</v>
      </c>
      <c r="E33" s="32">
        <f>SUM(E23:E32)</f>
        <v>391404682</v>
      </c>
      <c r="F33" s="33">
        <f>SUM(F23:F32)</f>
        <v>372904921</v>
      </c>
      <c r="G33" s="34">
        <f>IF(D33=0,0,F33/D33)</f>
        <v>0.95892961487022488</v>
      </c>
      <c r="H33" s="35">
        <f t="shared" si="5"/>
        <v>15971296</v>
      </c>
      <c r="I33" s="68">
        <f>SUM(I23:I32)</f>
        <v>320673132</v>
      </c>
      <c r="J33" s="69">
        <f t="shared" si="4"/>
        <v>1.1628817128339894</v>
      </c>
    </row>
    <row r="34" spans="1:10" ht="21.95" customHeight="1">
      <c r="A34" s="266"/>
      <c r="B34" s="38" t="s">
        <v>45</v>
      </c>
      <c r="C34" s="24"/>
      <c r="D34" s="25">
        <v>0</v>
      </c>
      <c r="E34" s="25">
        <v>0</v>
      </c>
      <c r="F34" s="26">
        <v>0</v>
      </c>
      <c r="G34" s="70"/>
      <c r="H34" s="71"/>
      <c r="I34" s="29">
        <v>0</v>
      </c>
      <c r="J34" s="72">
        <f t="shared" si="4"/>
        <v>0</v>
      </c>
    </row>
    <row r="35" spans="1:10" ht="21.95" customHeight="1">
      <c r="A35" s="266"/>
      <c r="B35" s="38" t="s">
        <v>46</v>
      </c>
      <c r="C35" s="39"/>
      <c r="D35" s="40">
        <v>0</v>
      </c>
      <c r="E35" s="40">
        <v>12255389</v>
      </c>
      <c r="F35" s="41">
        <v>12255388</v>
      </c>
      <c r="G35" s="70"/>
      <c r="H35" s="71"/>
      <c r="I35" s="44">
        <v>12922208</v>
      </c>
      <c r="J35" s="73">
        <f t="shared" si="4"/>
        <v>0.94839736367035732</v>
      </c>
    </row>
    <row r="36" spans="1:10" ht="21.95" customHeight="1" thickBot="1">
      <c r="A36" s="266"/>
      <c r="B36" s="46" t="s">
        <v>47</v>
      </c>
      <c r="C36" s="47"/>
      <c r="D36" s="48">
        <v>0</v>
      </c>
      <c r="E36" s="48">
        <v>0</v>
      </c>
      <c r="F36" s="49">
        <v>0</v>
      </c>
      <c r="G36" s="74"/>
      <c r="H36" s="75"/>
      <c r="I36" s="52">
        <v>0</v>
      </c>
      <c r="J36" s="76">
        <f t="shared" si="4"/>
        <v>0</v>
      </c>
    </row>
    <row r="37" spans="1:10" ht="28.5" customHeight="1" thickBot="1">
      <c r="A37" s="267"/>
      <c r="B37" s="54" t="s">
        <v>48</v>
      </c>
      <c r="C37" s="55"/>
      <c r="D37" s="56">
        <f>SUM(D34:D36)+D33</f>
        <v>388876217</v>
      </c>
      <c r="E37" s="56">
        <f>SUM(E34:E36)+E33</f>
        <v>403660071</v>
      </c>
      <c r="F37" s="57">
        <f>SUM(F34:F36)+F33</f>
        <v>385160309</v>
      </c>
      <c r="G37" s="58">
        <f>IF(D37=0,0,F37/D37)</f>
        <v>0.99044449663528789</v>
      </c>
      <c r="H37" s="59">
        <f>D37-F37</f>
        <v>3715908</v>
      </c>
      <c r="I37" s="77">
        <f>SUM(I34:I36)+I33</f>
        <v>333595340</v>
      </c>
      <c r="J37" s="78">
        <f t="shared" si="4"/>
        <v>1.1545734092088937</v>
      </c>
    </row>
    <row r="38" spans="1:10" ht="8.25" customHeight="1" thickBot="1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>
      <c r="A39" s="271" t="s">
        <v>49</v>
      </c>
      <c r="B39" s="272"/>
      <c r="C39" s="272"/>
      <c r="D39" s="82"/>
      <c r="E39" s="82"/>
      <c r="F39" s="83">
        <f>F15-F33</f>
        <v>-1524950</v>
      </c>
      <c r="G39" s="84"/>
      <c r="H39" s="85"/>
      <c r="I39" s="86">
        <f>I15-I33</f>
        <v>666819</v>
      </c>
      <c r="J39" s="87">
        <f t="shared" si="4"/>
        <v>-2.2869024427918219</v>
      </c>
    </row>
    <row r="40" spans="1:10" ht="9" customHeight="1" thickBot="1">
      <c r="A40" s="88"/>
      <c r="B40" s="2"/>
      <c r="C40" s="2"/>
      <c r="F40" s="89"/>
      <c r="G40" s="89"/>
      <c r="H40" s="89"/>
      <c r="I40" s="89"/>
      <c r="J40" s="89"/>
    </row>
    <row r="41" spans="1:10" ht="31.5" customHeight="1">
      <c r="A41" s="273" t="s">
        <v>50</v>
      </c>
      <c r="B41" s="257"/>
      <c r="C41" s="274"/>
      <c r="D41" s="90"/>
      <c r="E41" s="90"/>
      <c r="F41" s="91">
        <f>F19-F37</f>
        <v>-13780338</v>
      </c>
      <c r="G41" s="92"/>
      <c r="H41" s="93"/>
      <c r="I41" s="94">
        <f>I19-I37</f>
        <v>-12255389</v>
      </c>
      <c r="J41" s="95">
        <f t="shared" si="4"/>
        <v>1.1244308932176694</v>
      </c>
    </row>
    <row r="42" spans="1:10" ht="21.95" customHeight="1">
      <c r="A42" s="96"/>
      <c r="B42" s="97" t="s">
        <v>51</v>
      </c>
      <c r="C42" s="98"/>
      <c r="D42" s="99"/>
      <c r="E42" s="99"/>
      <c r="F42" s="100">
        <v>0</v>
      </c>
      <c r="G42" s="101"/>
      <c r="H42" s="43"/>
      <c r="I42" s="102">
        <v>0</v>
      </c>
      <c r="J42" s="72">
        <f t="shared" si="4"/>
        <v>0</v>
      </c>
    </row>
    <row r="43" spans="1:10" ht="21.95" customHeight="1" thickBot="1">
      <c r="A43" s="103"/>
      <c r="B43" s="104" t="s">
        <v>52</v>
      </c>
      <c r="C43" s="105"/>
      <c r="D43" s="106"/>
      <c r="E43" s="106"/>
      <c r="F43" s="107">
        <v>0</v>
      </c>
      <c r="G43" s="108"/>
      <c r="H43" s="51"/>
      <c r="I43" s="109">
        <v>0</v>
      </c>
      <c r="J43" s="110">
        <f t="shared" si="4"/>
        <v>0</v>
      </c>
    </row>
    <row r="44" spans="1:10">
      <c r="A44" s="275"/>
      <c r="B44" s="275"/>
      <c r="C44" s="275"/>
      <c r="D44" s="275"/>
      <c r="E44" s="275"/>
      <c r="F44" s="275"/>
      <c r="G44" s="275"/>
      <c r="H44" s="275"/>
      <c r="I44" s="275"/>
      <c r="J44" s="275"/>
    </row>
    <row r="45" spans="1:10" ht="33.75" customHeight="1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Normal="75" zoomScaleSheetLayoutView="100" workbookViewId="0">
      <selection activeCell="M3" sqref="M3"/>
    </sheetView>
  </sheetViews>
  <sheetFormatPr defaultRowHeight="13.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>
      <c r="A1" s="113" t="str">
        <f>'01 大阪市'!A1</f>
        <v>○国民健康保険財政の予算決算状況【平成27年度】</v>
      </c>
    </row>
    <row r="2" spans="1:10" ht="14.25" thickBot="1">
      <c r="B2" s="3" t="s">
        <v>61</v>
      </c>
      <c r="F2" s="4"/>
      <c r="G2" s="4"/>
      <c r="H2" s="4"/>
      <c r="I2" s="4"/>
      <c r="J2" s="4" t="s">
        <v>2</v>
      </c>
    </row>
    <row r="3" spans="1:10" ht="19.5" customHeight="1">
      <c r="A3" s="256" t="s">
        <v>3</v>
      </c>
      <c r="B3" s="257"/>
      <c r="C3" s="257"/>
      <c r="D3" s="260" t="str">
        <f>'01 大阪市'!D3:H3</f>
        <v>平成27年度</v>
      </c>
      <c r="E3" s="276"/>
      <c r="F3" s="276"/>
      <c r="G3" s="276"/>
      <c r="H3" s="277"/>
      <c r="I3" s="114" t="str">
        <f>'01 大阪市'!I3</f>
        <v>平成26年度</v>
      </c>
      <c r="J3" s="263" t="s">
        <v>6</v>
      </c>
    </row>
    <row r="4" spans="1:10" ht="28.5" customHeight="1" thickBot="1">
      <c r="A4" s="258"/>
      <c r="B4" s="259"/>
      <c r="C4" s="259"/>
      <c r="D4" s="6" t="s">
        <v>7</v>
      </c>
      <c r="E4" s="7" t="s">
        <v>8</v>
      </c>
      <c r="F4" s="8" t="s">
        <v>9</v>
      </c>
      <c r="G4" s="6" t="s">
        <v>10</v>
      </c>
      <c r="H4" s="9" t="s">
        <v>11</v>
      </c>
      <c r="I4" s="115" t="s">
        <v>12</v>
      </c>
      <c r="J4" s="264"/>
    </row>
    <row r="5" spans="1:10" ht="21.95" customHeight="1">
      <c r="A5" s="265" t="s">
        <v>13</v>
      </c>
      <c r="B5" s="268" t="s">
        <v>14</v>
      </c>
      <c r="C5" s="10" t="s">
        <v>15</v>
      </c>
      <c r="D5" s="11">
        <v>3266200</v>
      </c>
      <c r="E5" s="11">
        <v>3266200</v>
      </c>
      <c r="F5" s="12">
        <v>3411291</v>
      </c>
      <c r="G5" s="13">
        <f>IF(D5=0,0,F5/D5)</f>
        <v>1.044421958238932</v>
      </c>
      <c r="H5" s="14">
        <f>F5-D5</f>
        <v>145091</v>
      </c>
      <c r="I5" s="116">
        <v>3562864</v>
      </c>
      <c r="J5" s="117">
        <f>IF(I5=0,0,F5/I5)</f>
        <v>0.95745753977698844</v>
      </c>
    </row>
    <row r="6" spans="1:10" ht="21.95" customHeight="1">
      <c r="A6" s="266"/>
      <c r="B6" s="269"/>
      <c r="C6" s="17" t="s">
        <v>16</v>
      </c>
      <c r="D6" s="18">
        <v>4167474</v>
      </c>
      <c r="E6" s="18">
        <v>4204558</v>
      </c>
      <c r="F6" s="19">
        <v>4379071</v>
      </c>
      <c r="G6" s="20">
        <f t="shared" ref="G6:G15" si="0">IF(D6=0,0,F6/D6)</f>
        <v>1.0507734421378514</v>
      </c>
      <c r="H6" s="21">
        <f t="shared" ref="H6:H15" si="1">F6-D6</f>
        <v>211597</v>
      </c>
      <c r="I6" s="118">
        <v>4361379</v>
      </c>
      <c r="J6" s="119">
        <f t="shared" ref="J6:J18" si="2">IF(I6=0,0,F6/I6)</f>
        <v>1.0040565151526615</v>
      </c>
    </row>
    <row r="7" spans="1:10" ht="21.95" customHeight="1">
      <c r="A7" s="266"/>
      <c r="B7" s="269"/>
      <c r="C7" s="17" t="s">
        <v>17</v>
      </c>
      <c r="D7" s="18">
        <v>377909</v>
      </c>
      <c r="E7" s="18">
        <v>377909</v>
      </c>
      <c r="F7" s="19">
        <v>212897</v>
      </c>
      <c r="G7" s="20">
        <f t="shared" si="0"/>
        <v>0.56335519926754851</v>
      </c>
      <c r="H7" s="21">
        <f t="shared" si="1"/>
        <v>-165012</v>
      </c>
      <c r="I7" s="118">
        <v>388585</v>
      </c>
      <c r="J7" s="119">
        <f t="shared" si="2"/>
        <v>0.54787755574713382</v>
      </c>
    </row>
    <row r="8" spans="1:10" ht="21.95" customHeight="1">
      <c r="A8" s="266"/>
      <c r="B8" s="269"/>
      <c r="C8" s="17" t="s">
        <v>18</v>
      </c>
      <c r="D8" s="18">
        <v>4906000</v>
      </c>
      <c r="E8" s="18">
        <v>4906000</v>
      </c>
      <c r="F8" s="19">
        <v>4905520</v>
      </c>
      <c r="G8" s="20">
        <f t="shared" si="0"/>
        <v>0.99990216061964943</v>
      </c>
      <c r="H8" s="21">
        <f t="shared" si="1"/>
        <v>-480</v>
      </c>
      <c r="I8" s="118">
        <v>5004171</v>
      </c>
      <c r="J8" s="119">
        <f t="shared" si="2"/>
        <v>0.98028624521424224</v>
      </c>
    </row>
    <row r="9" spans="1:10" ht="21.95" customHeight="1">
      <c r="A9" s="266"/>
      <c r="B9" s="269"/>
      <c r="C9" s="17" t="s">
        <v>19</v>
      </c>
      <c r="D9" s="18">
        <v>943706</v>
      </c>
      <c r="E9" s="18">
        <v>951846</v>
      </c>
      <c r="F9" s="19">
        <v>1006510</v>
      </c>
      <c r="G9" s="20">
        <f t="shared" si="0"/>
        <v>1.0665503875147557</v>
      </c>
      <c r="H9" s="21">
        <f t="shared" si="1"/>
        <v>62804</v>
      </c>
      <c r="I9" s="118">
        <v>1035764</v>
      </c>
      <c r="J9" s="119">
        <f t="shared" si="2"/>
        <v>0.97175611432720199</v>
      </c>
    </row>
    <row r="10" spans="1:10" ht="21.95" customHeight="1">
      <c r="A10" s="266"/>
      <c r="B10" s="269"/>
      <c r="C10" s="17" t="s">
        <v>20</v>
      </c>
      <c r="D10" s="18"/>
      <c r="E10" s="18"/>
      <c r="F10" s="19"/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0" ht="21.95" customHeight="1">
      <c r="A11" s="266"/>
      <c r="B11" s="269"/>
      <c r="C11" s="17" t="s">
        <v>21</v>
      </c>
      <c r="D11" s="18">
        <v>5397000</v>
      </c>
      <c r="E11" s="18">
        <v>5397000</v>
      </c>
      <c r="F11" s="19">
        <v>4602088</v>
      </c>
      <c r="G11" s="20">
        <f t="shared" si="0"/>
        <v>0.85271224754493236</v>
      </c>
      <c r="H11" s="21">
        <f t="shared" si="1"/>
        <v>-794912</v>
      </c>
      <c r="I11" s="118">
        <v>1977317</v>
      </c>
      <c r="J11" s="119">
        <f t="shared" si="2"/>
        <v>2.3274406683399778</v>
      </c>
    </row>
    <row r="12" spans="1:10" ht="21.95" customHeight="1">
      <c r="A12" s="266"/>
      <c r="B12" s="269"/>
      <c r="C12" s="17" t="s">
        <v>22</v>
      </c>
      <c r="D12" s="18">
        <v>2186432</v>
      </c>
      <c r="E12" s="18">
        <v>2183837</v>
      </c>
      <c r="F12" s="19">
        <v>2091765</v>
      </c>
      <c r="G12" s="20">
        <f t="shared" si="0"/>
        <v>0.95670251807511053</v>
      </c>
      <c r="H12" s="21">
        <f t="shared" si="1"/>
        <v>-94667</v>
      </c>
      <c r="I12" s="118">
        <v>1882869</v>
      </c>
      <c r="J12" s="119">
        <f t="shared" si="2"/>
        <v>1.110945583574853</v>
      </c>
    </row>
    <row r="13" spans="1:10" ht="21.95" customHeight="1">
      <c r="A13" s="266"/>
      <c r="B13" s="269"/>
      <c r="C13" s="17" t="s">
        <v>23</v>
      </c>
      <c r="D13" s="18">
        <v>250000</v>
      </c>
      <c r="E13" s="18">
        <v>233825</v>
      </c>
      <c r="F13" s="19">
        <v>233825</v>
      </c>
      <c r="G13" s="20">
        <f t="shared" si="0"/>
        <v>0.93530000000000002</v>
      </c>
      <c r="H13" s="21">
        <f t="shared" si="1"/>
        <v>-16175</v>
      </c>
      <c r="I13" s="118">
        <v>299236</v>
      </c>
      <c r="J13" s="119">
        <f t="shared" si="2"/>
        <v>0.78140664893261502</v>
      </c>
    </row>
    <row r="14" spans="1:10" ht="21.95" customHeight="1">
      <c r="A14" s="266"/>
      <c r="B14" s="269"/>
      <c r="C14" s="24" t="s">
        <v>24</v>
      </c>
      <c r="D14" s="25">
        <v>16279</v>
      </c>
      <c r="E14" s="25">
        <v>16279</v>
      </c>
      <c r="F14" s="26">
        <v>45289</v>
      </c>
      <c r="G14" s="27">
        <f t="shared" si="0"/>
        <v>2.7820504945021192</v>
      </c>
      <c r="H14" s="28">
        <f t="shared" si="1"/>
        <v>29010</v>
      </c>
      <c r="I14" s="120">
        <v>23100</v>
      </c>
      <c r="J14" s="121">
        <f t="shared" si="2"/>
        <v>1.9605627705627706</v>
      </c>
    </row>
    <row r="15" spans="1:10" ht="28.5" customHeight="1">
      <c r="A15" s="266"/>
      <c r="B15" s="270"/>
      <c r="C15" s="31" t="s">
        <v>25</v>
      </c>
      <c r="D15" s="32">
        <f>SUM(D5:D14)</f>
        <v>21511000</v>
      </c>
      <c r="E15" s="32">
        <f>SUM(E5:E14)</f>
        <v>21537454</v>
      </c>
      <c r="F15" s="33">
        <f>SUM(F5:F14)</f>
        <v>20888256</v>
      </c>
      <c r="G15" s="34">
        <f t="shared" si="0"/>
        <v>0.97104997443168617</v>
      </c>
      <c r="H15" s="35">
        <f t="shared" si="1"/>
        <v>-622744</v>
      </c>
      <c r="I15" s="36">
        <f>SUM(I5:I14)</f>
        <v>18535285</v>
      </c>
      <c r="J15" s="37">
        <f t="shared" si="2"/>
        <v>1.126945498814828</v>
      </c>
    </row>
    <row r="16" spans="1:10" ht="21.95" customHeight="1">
      <c r="A16" s="266"/>
      <c r="B16" s="38" t="s">
        <v>26</v>
      </c>
      <c r="C16" s="39"/>
      <c r="D16" s="40"/>
      <c r="E16" s="40"/>
      <c r="F16" s="41"/>
      <c r="G16" s="135"/>
      <c r="H16" s="136"/>
      <c r="I16" s="44">
        <v>0</v>
      </c>
      <c r="J16" s="45">
        <f t="shared" si="2"/>
        <v>0</v>
      </c>
    </row>
    <row r="17" spans="1:10" ht="21.95" customHeight="1">
      <c r="A17" s="266"/>
      <c r="B17" s="38" t="s">
        <v>27</v>
      </c>
      <c r="C17" s="39"/>
      <c r="D17" s="40"/>
      <c r="E17" s="40">
        <v>227623</v>
      </c>
      <c r="F17" s="41">
        <v>707880</v>
      </c>
      <c r="G17" s="135"/>
      <c r="H17" s="136"/>
      <c r="I17" s="44">
        <v>218141</v>
      </c>
      <c r="J17" s="45">
        <f t="shared" si="2"/>
        <v>3.2450570960983951</v>
      </c>
    </row>
    <row r="18" spans="1:10" ht="21.95" customHeight="1" thickBot="1">
      <c r="A18" s="266"/>
      <c r="B18" s="46" t="s">
        <v>28</v>
      </c>
      <c r="C18" s="47"/>
      <c r="D18" s="48"/>
      <c r="E18" s="48"/>
      <c r="F18" s="49"/>
      <c r="G18" s="137"/>
      <c r="H18" s="138"/>
      <c r="I18" s="52">
        <v>0</v>
      </c>
      <c r="J18" s="53">
        <f t="shared" si="2"/>
        <v>0</v>
      </c>
    </row>
    <row r="19" spans="1:10" ht="28.5" customHeight="1" thickBot="1">
      <c r="A19" s="267"/>
      <c r="B19" s="54" t="s">
        <v>29</v>
      </c>
      <c r="C19" s="55"/>
      <c r="D19" s="56">
        <f>SUM(D16:D18)+D15</f>
        <v>21511000</v>
      </c>
      <c r="E19" s="56">
        <f>SUM(E16:E18)+E15</f>
        <v>21765077</v>
      </c>
      <c r="F19" s="57">
        <f>SUM(F16:F18)+F15</f>
        <v>21596136</v>
      </c>
      <c r="G19" s="58">
        <f>IF(D19=0,0,F19/D19)</f>
        <v>1.0039577890381666</v>
      </c>
      <c r="H19" s="59">
        <f>F19-D19</f>
        <v>85136</v>
      </c>
      <c r="I19" s="60">
        <f>SUM(I16:I18)+I15</f>
        <v>18753426</v>
      </c>
      <c r="J19" s="61">
        <f>IF(I19=0,0,F19/I19)</f>
        <v>1.1515835026623935</v>
      </c>
    </row>
    <row r="20" spans="1:10" ht="15" customHeight="1" thickBot="1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>
      <c r="A21" s="256" t="s">
        <v>3</v>
      </c>
      <c r="B21" s="257"/>
      <c r="C21" s="257"/>
      <c r="D21" s="260" t="str">
        <f>'01 大阪市'!D21:H21</f>
        <v>平成27年度</v>
      </c>
      <c r="E21" s="276"/>
      <c r="F21" s="276"/>
      <c r="G21" s="276"/>
      <c r="H21" s="277"/>
      <c r="I21" s="114" t="str">
        <f>'01 大阪市'!I21</f>
        <v>平成26年度</v>
      </c>
      <c r="J21" s="263" t="s">
        <v>6</v>
      </c>
    </row>
    <row r="22" spans="1:10" ht="28.5" customHeight="1" thickBot="1">
      <c r="A22" s="258"/>
      <c r="B22" s="259"/>
      <c r="C22" s="259"/>
      <c r="D22" s="6" t="s">
        <v>7</v>
      </c>
      <c r="E22" s="7" t="s">
        <v>8</v>
      </c>
      <c r="F22" s="8" t="s">
        <v>9</v>
      </c>
      <c r="G22" s="6" t="s">
        <v>30</v>
      </c>
      <c r="H22" s="9" t="s">
        <v>31</v>
      </c>
      <c r="I22" s="115" t="s">
        <v>12</v>
      </c>
      <c r="J22" s="264"/>
    </row>
    <row r="23" spans="1:10" ht="21.95" customHeight="1">
      <c r="A23" s="266" t="s">
        <v>32</v>
      </c>
      <c r="B23" s="268" t="s">
        <v>33</v>
      </c>
      <c r="C23" s="10" t="s">
        <v>34</v>
      </c>
      <c r="D23" s="11">
        <v>329436</v>
      </c>
      <c r="E23" s="139">
        <v>329436</v>
      </c>
      <c r="F23" s="12">
        <v>258294</v>
      </c>
      <c r="G23" s="13">
        <f t="shared" ref="G23:G32" si="3">IF(D23=0,0,F23/D23)</f>
        <v>0.78404910210177392</v>
      </c>
      <c r="H23" s="14">
        <f>D23-F23</f>
        <v>71142</v>
      </c>
      <c r="I23" s="116">
        <v>257994</v>
      </c>
      <c r="J23" s="117">
        <f t="shared" ref="J23:J43" si="4">IF(I23=0,0,F23/I23)</f>
        <v>1.0011628177399474</v>
      </c>
    </row>
    <row r="24" spans="1:10" ht="21.95" customHeight="1">
      <c r="A24" s="266"/>
      <c r="B24" s="269"/>
      <c r="C24" s="17" t="s">
        <v>35</v>
      </c>
      <c r="D24" s="18">
        <v>12528349</v>
      </c>
      <c r="E24" s="18">
        <v>12618349</v>
      </c>
      <c r="F24" s="19">
        <v>12329567</v>
      </c>
      <c r="G24" s="20">
        <f t="shared" si="3"/>
        <v>0.98413342412475902</v>
      </c>
      <c r="H24" s="21">
        <f t="shared" ref="H24:H33" si="5">D24-F24</f>
        <v>198782</v>
      </c>
      <c r="I24" s="118">
        <v>12177460</v>
      </c>
      <c r="J24" s="119">
        <f t="shared" si="4"/>
        <v>1.0124908642689034</v>
      </c>
    </row>
    <row r="25" spans="1:10" ht="21.95" customHeight="1">
      <c r="A25" s="266"/>
      <c r="B25" s="269"/>
      <c r="C25" s="17" t="s">
        <v>36</v>
      </c>
      <c r="D25" s="18">
        <v>2245230</v>
      </c>
      <c r="E25" s="18">
        <v>2245602</v>
      </c>
      <c r="F25" s="19">
        <v>2245601</v>
      </c>
      <c r="G25" s="20">
        <f t="shared" si="3"/>
        <v>1.0001652391959843</v>
      </c>
      <c r="H25" s="21">
        <f t="shared" si="5"/>
        <v>-371</v>
      </c>
      <c r="I25" s="118">
        <v>2311328</v>
      </c>
      <c r="J25" s="119">
        <f t="shared" si="4"/>
        <v>0.97156310138586999</v>
      </c>
    </row>
    <row r="26" spans="1:10" ht="21.95" customHeight="1">
      <c r="A26" s="266"/>
      <c r="B26" s="269"/>
      <c r="C26" s="17" t="s">
        <v>37</v>
      </c>
      <c r="D26" s="18">
        <v>1750</v>
      </c>
      <c r="E26" s="18">
        <v>1750</v>
      </c>
      <c r="F26" s="19">
        <v>1496</v>
      </c>
      <c r="G26" s="20">
        <f t="shared" si="3"/>
        <v>0.85485714285714287</v>
      </c>
      <c r="H26" s="21">
        <f t="shared" si="5"/>
        <v>254</v>
      </c>
      <c r="I26" s="118">
        <v>1793</v>
      </c>
      <c r="J26" s="119">
        <f t="shared" si="4"/>
        <v>0.83435582822085885</v>
      </c>
    </row>
    <row r="27" spans="1:10" ht="21.95" customHeight="1">
      <c r="A27" s="266"/>
      <c r="B27" s="269"/>
      <c r="C27" s="17" t="s">
        <v>38</v>
      </c>
      <c r="D27" s="18">
        <v>200</v>
      </c>
      <c r="E27" s="18">
        <v>200</v>
      </c>
      <c r="F27" s="19">
        <v>84</v>
      </c>
      <c r="G27" s="20">
        <f t="shared" si="3"/>
        <v>0.42</v>
      </c>
      <c r="H27" s="21">
        <f t="shared" si="5"/>
        <v>116</v>
      </c>
      <c r="I27" s="118">
        <v>84</v>
      </c>
      <c r="J27" s="119">
        <f t="shared" si="4"/>
        <v>1</v>
      </c>
    </row>
    <row r="28" spans="1:10" ht="21.95" customHeight="1">
      <c r="A28" s="266"/>
      <c r="B28" s="269"/>
      <c r="C28" s="17" t="s">
        <v>39</v>
      </c>
      <c r="D28" s="18">
        <v>850000</v>
      </c>
      <c r="E28" s="18">
        <v>850000</v>
      </c>
      <c r="F28" s="19">
        <v>846501</v>
      </c>
      <c r="G28" s="20">
        <f t="shared" si="3"/>
        <v>0.99588352941176472</v>
      </c>
      <c r="H28" s="21">
        <f t="shared" si="5"/>
        <v>3499</v>
      </c>
      <c r="I28" s="118">
        <v>952037</v>
      </c>
      <c r="J28" s="119">
        <f t="shared" si="4"/>
        <v>0.88914716549881989</v>
      </c>
    </row>
    <row r="29" spans="1:10" ht="21.95" customHeight="1">
      <c r="A29" s="266"/>
      <c r="B29" s="269"/>
      <c r="C29" s="17" t="s">
        <v>40</v>
      </c>
      <c r="D29" s="18">
        <v>5397210</v>
      </c>
      <c r="E29" s="18">
        <v>5397210</v>
      </c>
      <c r="F29" s="19">
        <v>4836525</v>
      </c>
      <c r="G29" s="20">
        <f t="shared" si="3"/>
        <v>0.89611577092608963</v>
      </c>
      <c r="H29" s="21">
        <f t="shared" si="5"/>
        <v>560685</v>
      </c>
      <c r="I29" s="118">
        <v>2075665</v>
      </c>
      <c r="J29" s="119">
        <f t="shared" si="4"/>
        <v>2.3301086639703419</v>
      </c>
    </row>
    <row r="30" spans="1:10" ht="21.95" customHeight="1">
      <c r="A30" s="266"/>
      <c r="B30" s="269"/>
      <c r="C30" s="17" t="s">
        <v>41</v>
      </c>
      <c r="D30" s="18">
        <v>122155</v>
      </c>
      <c r="E30" s="18">
        <v>122155</v>
      </c>
      <c r="F30" s="19">
        <v>111996</v>
      </c>
      <c r="G30" s="20">
        <f t="shared" si="3"/>
        <v>0.91683516843354751</v>
      </c>
      <c r="H30" s="21">
        <f t="shared" si="5"/>
        <v>10159</v>
      </c>
      <c r="I30" s="118">
        <v>103655</v>
      </c>
      <c r="J30" s="119">
        <f t="shared" si="4"/>
        <v>1.0804688630553279</v>
      </c>
    </row>
    <row r="31" spans="1:10" ht="21.95" customHeight="1">
      <c r="A31" s="266"/>
      <c r="B31" s="269"/>
      <c r="C31" s="17" t="s">
        <v>42</v>
      </c>
      <c r="D31" s="18"/>
      <c r="E31" s="18"/>
      <c r="F31" s="19"/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>
      <c r="A32" s="266"/>
      <c r="B32" s="269"/>
      <c r="C32" s="17" t="s">
        <v>43</v>
      </c>
      <c r="D32" s="18">
        <v>21670</v>
      </c>
      <c r="E32" s="18">
        <v>185375</v>
      </c>
      <c r="F32" s="19">
        <v>176996</v>
      </c>
      <c r="G32" s="20">
        <f t="shared" si="3"/>
        <v>8.1677895708352555</v>
      </c>
      <c r="H32" s="21">
        <f t="shared" si="5"/>
        <v>-155326</v>
      </c>
      <c r="I32" s="118">
        <v>157736</v>
      </c>
      <c r="J32" s="119">
        <f t="shared" si="4"/>
        <v>1.1221027539686566</v>
      </c>
    </row>
    <row r="33" spans="1:10" ht="30" customHeight="1">
      <c r="A33" s="266"/>
      <c r="B33" s="270"/>
      <c r="C33" s="31" t="s">
        <v>44</v>
      </c>
      <c r="D33" s="32">
        <f>SUM(D23:D32)</f>
        <v>21496000</v>
      </c>
      <c r="E33" s="32">
        <f>SUM(E23:E32)</f>
        <v>21750077</v>
      </c>
      <c r="F33" s="33">
        <f>SUM(F23:F32)</f>
        <v>20807060</v>
      </c>
      <c r="G33" s="34">
        <f>IF(D33=0,0,F33/D33)</f>
        <v>0.96795031633792339</v>
      </c>
      <c r="H33" s="35">
        <f t="shared" si="5"/>
        <v>688940</v>
      </c>
      <c r="I33" s="36">
        <f>SUM(I23:I32)</f>
        <v>18037752</v>
      </c>
      <c r="J33" s="37">
        <f t="shared" si="4"/>
        <v>1.1535284441209748</v>
      </c>
    </row>
    <row r="34" spans="1:10" ht="21.95" customHeight="1">
      <c r="A34" s="266"/>
      <c r="B34" s="38" t="s">
        <v>45</v>
      </c>
      <c r="C34" s="24"/>
      <c r="D34" s="25"/>
      <c r="E34" s="25"/>
      <c r="F34" s="26"/>
      <c r="G34" s="42"/>
      <c r="H34" s="43"/>
      <c r="I34" s="44">
        <v>0</v>
      </c>
      <c r="J34" s="45">
        <f t="shared" si="4"/>
        <v>0</v>
      </c>
    </row>
    <row r="35" spans="1:10" ht="21.95" customHeight="1">
      <c r="A35" s="266"/>
      <c r="B35" s="38" t="s">
        <v>46</v>
      </c>
      <c r="C35" s="39"/>
      <c r="D35" s="40"/>
      <c r="E35" s="40"/>
      <c r="F35" s="41"/>
      <c r="G35" s="42"/>
      <c r="H35" s="43"/>
      <c r="I35" s="44">
        <v>0</v>
      </c>
      <c r="J35" s="45">
        <f t="shared" si="4"/>
        <v>0</v>
      </c>
    </row>
    <row r="36" spans="1:10" ht="21.95" customHeight="1" thickBot="1">
      <c r="A36" s="266"/>
      <c r="B36" s="46" t="s">
        <v>47</v>
      </c>
      <c r="C36" s="47"/>
      <c r="D36" s="48">
        <v>15000</v>
      </c>
      <c r="E36" s="48">
        <v>15000</v>
      </c>
      <c r="F36" s="49">
        <v>2826</v>
      </c>
      <c r="G36" s="50"/>
      <c r="H36" s="51"/>
      <c r="I36" s="52">
        <v>7794</v>
      </c>
      <c r="J36" s="53">
        <f t="shared" si="4"/>
        <v>0.3625866050808314</v>
      </c>
    </row>
    <row r="37" spans="1:10" ht="28.5" customHeight="1" thickBot="1">
      <c r="A37" s="267"/>
      <c r="B37" s="54" t="s">
        <v>48</v>
      </c>
      <c r="C37" s="55"/>
      <c r="D37" s="56">
        <f>SUM(D34:D36)+D33</f>
        <v>21511000</v>
      </c>
      <c r="E37" s="56">
        <f>SUM(E34:E36)+E33</f>
        <v>21765077</v>
      </c>
      <c r="F37" s="57">
        <f>SUM(F34:F36)+F33</f>
        <v>20809886</v>
      </c>
      <c r="G37" s="58">
        <f>IF(D37=0,0,F37/D37)</f>
        <v>0.96740672214215984</v>
      </c>
      <c r="H37" s="59">
        <f>D37-F37</f>
        <v>701114</v>
      </c>
      <c r="I37" s="77">
        <f>SUM(I34:I36)+I33</f>
        <v>18045546</v>
      </c>
      <c r="J37" s="78">
        <f t="shared" si="4"/>
        <v>1.1531868307004953</v>
      </c>
    </row>
    <row r="38" spans="1:10" ht="8.25" customHeight="1" thickBot="1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>
      <c r="A39" s="271" t="s">
        <v>49</v>
      </c>
      <c r="B39" s="272"/>
      <c r="C39" s="272"/>
      <c r="D39" s="82"/>
      <c r="E39" s="123"/>
      <c r="F39" s="83">
        <f>F15-F33</f>
        <v>81196</v>
      </c>
      <c r="G39" s="84"/>
      <c r="H39" s="85"/>
      <c r="I39" s="86">
        <f>I15-I33</f>
        <v>497533</v>
      </c>
      <c r="J39" s="87">
        <f t="shared" si="4"/>
        <v>0.16319721505910162</v>
      </c>
    </row>
    <row r="40" spans="1:10" ht="9" customHeight="1" thickBot="1">
      <c r="A40" s="88"/>
      <c r="B40" s="2"/>
      <c r="C40" s="2"/>
      <c r="F40" s="89"/>
      <c r="G40" s="89"/>
      <c r="H40" s="89"/>
      <c r="I40" s="89"/>
      <c r="J40" s="89"/>
    </row>
    <row r="41" spans="1:10" ht="31.5" customHeight="1">
      <c r="A41" s="273" t="s">
        <v>50</v>
      </c>
      <c r="B41" s="257"/>
      <c r="C41" s="274"/>
      <c r="D41" s="90"/>
      <c r="E41" s="90"/>
      <c r="F41" s="91">
        <f>F19-F37</f>
        <v>786250</v>
      </c>
      <c r="G41" s="92"/>
      <c r="H41" s="93"/>
      <c r="I41" s="94">
        <f>I19-I37</f>
        <v>707880</v>
      </c>
      <c r="J41" s="95">
        <f t="shared" si="4"/>
        <v>1.1107108549471663</v>
      </c>
    </row>
    <row r="42" spans="1:10" ht="21.95" customHeight="1">
      <c r="A42" s="96"/>
      <c r="B42" s="97" t="s">
        <v>51</v>
      </c>
      <c r="C42" s="98"/>
      <c r="D42" s="99"/>
      <c r="E42" s="99"/>
      <c r="F42" s="100"/>
      <c r="G42" s="101"/>
      <c r="H42" s="43"/>
      <c r="I42" s="102"/>
      <c r="J42" s="72">
        <f t="shared" si="4"/>
        <v>0</v>
      </c>
    </row>
    <row r="43" spans="1:10" ht="21.95" customHeight="1" thickBot="1">
      <c r="A43" s="103"/>
      <c r="B43" s="104" t="s">
        <v>52</v>
      </c>
      <c r="C43" s="105"/>
      <c r="D43" s="106"/>
      <c r="E43" s="106"/>
      <c r="F43" s="107"/>
      <c r="G43" s="108"/>
      <c r="H43" s="51"/>
      <c r="I43" s="109"/>
      <c r="J43" s="110">
        <f t="shared" si="4"/>
        <v>0</v>
      </c>
    </row>
    <row r="44" spans="1:10">
      <c r="A44" s="275"/>
      <c r="B44" s="275"/>
      <c r="C44" s="275"/>
      <c r="D44" s="275"/>
      <c r="E44" s="275"/>
      <c r="F44" s="275"/>
      <c r="G44" s="275"/>
      <c r="H44" s="275"/>
      <c r="I44" s="275"/>
      <c r="J44" s="275"/>
    </row>
    <row r="45" spans="1:10" ht="33.75" customHeight="1">
      <c r="A45" s="111"/>
      <c r="B45" s="111"/>
      <c r="C45" s="111"/>
      <c r="D45" s="111"/>
      <c r="E45" s="111"/>
      <c r="F45" s="111"/>
      <c r="G45" s="112"/>
      <c r="I45" s="1"/>
      <c r="J45" s="11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28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62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60" t="str">
        <f>'01 大阪市'!D3:H3</f>
        <v>平成27年度</v>
      </c>
      <c r="E3" s="276"/>
      <c r="F3" s="276"/>
      <c r="G3" s="276"/>
      <c r="H3" s="277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9523172</v>
      </c>
      <c r="E5" s="151">
        <v>9523172</v>
      </c>
      <c r="F5" s="152">
        <v>8412390</v>
      </c>
      <c r="G5" s="153">
        <f>IF(D5=0,0,F5/D5)</f>
        <v>0.88336008212389738</v>
      </c>
      <c r="H5" s="154">
        <f>F5-D5</f>
        <v>-1110782</v>
      </c>
      <c r="I5" s="155">
        <v>8426400</v>
      </c>
      <c r="J5" s="156">
        <f>IF(I5=0,0,F5/I5)</f>
        <v>0.99833736827114783</v>
      </c>
    </row>
    <row r="6" spans="1:12" ht="21.95" customHeight="1">
      <c r="A6" s="288"/>
      <c r="B6" s="291"/>
      <c r="C6" s="157" t="s">
        <v>16</v>
      </c>
      <c r="D6" s="158">
        <v>9574591</v>
      </c>
      <c r="E6" s="158">
        <v>9578301</v>
      </c>
      <c r="F6" s="159">
        <v>10529102</v>
      </c>
      <c r="G6" s="160">
        <f t="shared" ref="G6:G15" si="0">IF(D6=0,0,F6/D6)</f>
        <v>1.0996920912861969</v>
      </c>
      <c r="H6" s="161">
        <f t="shared" ref="H6:H15" si="1">F6-D6</f>
        <v>954511</v>
      </c>
      <c r="I6" s="162">
        <v>10146810</v>
      </c>
      <c r="J6" s="163">
        <f t="shared" ref="J6:J18" si="2">IF(I6=0,0,F6/I6)</f>
        <v>1.0376760775061324</v>
      </c>
    </row>
    <row r="7" spans="1:12" ht="21.95" customHeight="1">
      <c r="A7" s="288"/>
      <c r="B7" s="291"/>
      <c r="C7" s="157" t="s">
        <v>17</v>
      </c>
      <c r="D7" s="158">
        <v>1018389</v>
      </c>
      <c r="E7" s="158">
        <v>1018389</v>
      </c>
      <c r="F7" s="159">
        <v>1184777</v>
      </c>
      <c r="G7" s="160">
        <f t="shared" si="0"/>
        <v>1.1633835400814423</v>
      </c>
      <c r="H7" s="161">
        <f t="shared" si="1"/>
        <v>166388</v>
      </c>
      <c r="I7" s="162">
        <v>1623841</v>
      </c>
      <c r="J7" s="163">
        <f t="shared" si="2"/>
        <v>0.72961392156005422</v>
      </c>
    </row>
    <row r="8" spans="1:12" ht="21.95" customHeight="1">
      <c r="A8" s="288"/>
      <c r="B8" s="291"/>
      <c r="C8" s="157" t="s">
        <v>18</v>
      </c>
      <c r="D8" s="158">
        <v>13823488</v>
      </c>
      <c r="E8" s="158">
        <v>13823488</v>
      </c>
      <c r="F8" s="159">
        <v>13808323</v>
      </c>
      <c r="G8" s="160">
        <f t="shared" si="0"/>
        <v>0.99890295416033925</v>
      </c>
      <c r="H8" s="161">
        <f t="shared" si="1"/>
        <v>-15165</v>
      </c>
      <c r="I8" s="162">
        <v>13192473</v>
      </c>
      <c r="J8" s="163">
        <f t="shared" si="2"/>
        <v>1.0466819223355621</v>
      </c>
    </row>
    <row r="9" spans="1:12" ht="21.95" customHeight="1">
      <c r="A9" s="288"/>
      <c r="B9" s="291"/>
      <c r="C9" s="157" t="s">
        <v>19</v>
      </c>
      <c r="D9" s="158">
        <v>2525571</v>
      </c>
      <c r="E9" s="158">
        <v>2526372</v>
      </c>
      <c r="F9" s="159">
        <v>2546117</v>
      </c>
      <c r="G9" s="160">
        <f t="shared" si="0"/>
        <v>1.0081351900223752</v>
      </c>
      <c r="H9" s="161">
        <f t="shared" si="1"/>
        <v>20546</v>
      </c>
      <c r="I9" s="162">
        <v>2261803</v>
      </c>
      <c r="J9" s="163">
        <f t="shared" si="2"/>
        <v>1.1257023710729892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9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11976444</v>
      </c>
      <c r="E11" s="158">
        <v>11976444</v>
      </c>
      <c r="F11" s="159">
        <v>10570942</v>
      </c>
      <c r="G11" s="160">
        <f t="shared" si="0"/>
        <v>0.88264446441698385</v>
      </c>
      <c r="H11" s="161">
        <f t="shared" si="1"/>
        <v>-1405502</v>
      </c>
      <c r="I11" s="162">
        <v>4613138</v>
      </c>
      <c r="J11" s="163">
        <f t="shared" si="2"/>
        <v>2.2914861857590214</v>
      </c>
    </row>
    <row r="12" spans="1:12" ht="21.95" customHeight="1">
      <c r="A12" s="288"/>
      <c r="B12" s="291"/>
      <c r="C12" s="157" t="s">
        <v>22</v>
      </c>
      <c r="D12" s="158">
        <v>2295083</v>
      </c>
      <c r="E12" s="158">
        <v>4053978</v>
      </c>
      <c r="F12" s="159">
        <v>3974566</v>
      </c>
      <c r="G12" s="160">
        <f t="shared" si="0"/>
        <v>1.7317744064158029</v>
      </c>
      <c r="H12" s="161">
        <f t="shared" si="1"/>
        <v>1679483</v>
      </c>
      <c r="I12" s="162">
        <v>3334036</v>
      </c>
      <c r="J12" s="163">
        <f t="shared" si="2"/>
        <v>1.1921185014199007</v>
      </c>
      <c r="L12" s="164"/>
    </row>
    <row r="13" spans="1:12" ht="21.95" customHeight="1">
      <c r="A13" s="288"/>
      <c r="B13" s="291"/>
      <c r="C13" s="157" t="s">
        <v>23</v>
      </c>
      <c r="D13" s="158">
        <v>300000</v>
      </c>
      <c r="E13" s="158">
        <v>1796820</v>
      </c>
      <c r="F13" s="159">
        <v>1592017</v>
      </c>
      <c r="G13" s="160">
        <f t="shared" si="0"/>
        <v>5.3067233333333332</v>
      </c>
      <c r="H13" s="161">
        <f t="shared" si="1"/>
        <v>1292017</v>
      </c>
      <c r="I13" s="162">
        <v>1597049</v>
      </c>
      <c r="J13" s="163">
        <f t="shared" si="2"/>
        <v>0.99684918872244999</v>
      </c>
    </row>
    <row r="14" spans="1:12" ht="21.95" customHeight="1">
      <c r="A14" s="288"/>
      <c r="B14" s="291"/>
      <c r="C14" s="165" t="s">
        <v>24</v>
      </c>
      <c r="D14" s="166">
        <v>2567262</v>
      </c>
      <c r="E14" s="166">
        <v>1610524</v>
      </c>
      <c r="F14" s="167">
        <v>74591</v>
      </c>
      <c r="G14" s="168">
        <f t="shared" si="0"/>
        <v>2.9054689392823949E-2</v>
      </c>
      <c r="H14" s="169">
        <f t="shared" si="1"/>
        <v>-2492671</v>
      </c>
      <c r="I14" s="170">
        <v>60732</v>
      </c>
      <c r="J14" s="171">
        <f t="shared" si="2"/>
        <v>1.2281993018507542</v>
      </c>
    </row>
    <row r="15" spans="1:12" ht="28.5" customHeight="1">
      <c r="A15" s="288"/>
      <c r="B15" s="292"/>
      <c r="C15" s="172" t="s">
        <v>25</v>
      </c>
      <c r="D15" s="173">
        <f>SUM(D5:D14)</f>
        <v>53604000</v>
      </c>
      <c r="E15" s="173">
        <f t="shared" ref="E15:F15" si="3">SUM(E5:E14)</f>
        <v>55907488</v>
      </c>
      <c r="F15" s="174">
        <f t="shared" si="3"/>
        <v>52692825</v>
      </c>
      <c r="G15" s="175">
        <f t="shared" si="0"/>
        <v>0.9830017349451533</v>
      </c>
      <c r="H15" s="176">
        <f t="shared" si="1"/>
        <v>-911175</v>
      </c>
      <c r="I15" s="177">
        <f>SUM(I5:I14)</f>
        <v>45256282</v>
      </c>
      <c r="J15" s="178">
        <f t="shared" si="2"/>
        <v>1.1643206792816079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2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2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189">
        <v>0</v>
      </c>
      <c r="E18" s="189">
        <v>0</v>
      </c>
      <c r="F18" s="190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197">
        <f>SUM(D16:D18)+D15</f>
        <v>53604000</v>
      </c>
      <c r="E19" s="197">
        <f t="shared" ref="E19:F19" si="4">SUM(E16:E18)+E15</f>
        <v>55907488</v>
      </c>
      <c r="F19" s="198">
        <f t="shared" si="4"/>
        <v>52692825</v>
      </c>
      <c r="G19" s="199">
        <f>IF(D19=0,0,F19/D19)</f>
        <v>0.9830017349451533</v>
      </c>
      <c r="H19" s="200">
        <f>F19-D19</f>
        <v>-911175</v>
      </c>
      <c r="I19" s="201">
        <f>SUM(I16:I18)+I15</f>
        <v>45256282</v>
      </c>
      <c r="J19" s="202">
        <f>IF(I19=0,0,F19/I19)</f>
        <v>1.1643206792816079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595176</v>
      </c>
      <c r="E23" s="151">
        <v>584853</v>
      </c>
      <c r="F23" s="152">
        <v>544299</v>
      </c>
      <c r="G23" s="153">
        <f t="shared" ref="G23:G32" si="5">IF(D23=0,0,F23/D23)</f>
        <v>0.91451772248881003</v>
      </c>
      <c r="H23" s="154">
        <f>D23-F23</f>
        <v>50877</v>
      </c>
      <c r="I23" s="155">
        <v>655877</v>
      </c>
      <c r="J23" s="156">
        <f t="shared" ref="J23:J43" si="6">IF(I23=0,0,F23/I23)</f>
        <v>0.82987968780731758</v>
      </c>
    </row>
    <row r="24" spans="1:10" ht="21.95" customHeight="1">
      <c r="A24" s="288"/>
      <c r="B24" s="291"/>
      <c r="C24" s="157" t="s">
        <v>35</v>
      </c>
      <c r="D24" s="158">
        <v>31529195</v>
      </c>
      <c r="E24" s="158">
        <v>31529195</v>
      </c>
      <c r="F24" s="159">
        <v>31927442</v>
      </c>
      <c r="G24" s="160">
        <f t="shared" si="5"/>
        <v>1.0126310551220861</v>
      </c>
      <c r="H24" s="161">
        <f t="shared" ref="H24:H33" si="7">D24-F24</f>
        <v>-398247</v>
      </c>
      <c r="I24" s="162">
        <v>31376618</v>
      </c>
      <c r="J24" s="163">
        <f t="shared" si="6"/>
        <v>1.0175552381075614</v>
      </c>
    </row>
    <row r="25" spans="1:10" ht="21.95" customHeight="1">
      <c r="A25" s="288"/>
      <c r="B25" s="291"/>
      <c r="C25" s="157" t="s">
        <v>36</v>
      </c>
      <c r="D25" s="158">
        <v>5575651</v>
      </c>
      <c r="E25" s="158">
        <v>5584552</v>
      </c>
      <c r="F25" s="159">
        <v>5584218</v>
      </c>
      <c r="G25" s="160">
        <f t="shared" si="5"/>
        <v>1.0015365021949902</v>
      </c>
      <c r="H25" s="161">
        <f t="shared" si="7"/>
        <v>-8567</v>
      </c>
      <c r="I25" s="162">
        <v>5625326</v>
      </c>
      <c r="J25" s="163">
        <f t="shared" si="6"/>
        <v>0.99269233463091744</v>
      </c>
    </row>
    <row r="26" spans="1:10" ht="21.95" customHeight="1">
      <c r="A26" s="288"/>
      <c r="B26" s="291"/>
      <c r="C26" s="157" t="s">
        <v>37</v>
      </c>
      <c r="D26" s="158">
        <v>3574</v>
      </c>
      <c r="E26" s="158">
        <v>4097</v>
      </c>
      <c r="F26" s="159">
        <v>3874</v>
      </c>
      <c r="G26" s="160">
        <f t="shared" si="5"/>
        <v>1.0839395635142697</v>
      </c>
      <c r="H26" s="161">
        <f t="shared" si="7"/>
        <v>-300</v>
      </c>
      <c r="I26" s="162">
        <v>4441</v>
      </c>
      <c r="J26" s="163">
        <f t="shared" si="6"/>
        <v>0.87232605269083541</v>
      </c>
    </row>
    <row r="27" spans="1:10" ht="21.95" customHeight="1">
      <c r="A27" s="288"/>
      <c r="B27" s="291"/>
      <c r="C27" s="157" t="s">
        <v>38</v>
      </c>
      <c r="D27" s="158">
        <v>250</v>
      </c>
      <c r="E27" s="158">
        <v>250</v>
      </c>
      <c r="F27" s="159">
        <v>184</v>
      </c>
      <c r="G27" s="160">
        <f t="shared" si="5"/>
        <v>0.73599999999999999</v>
      </c>
      <c r="H27" s="161">
        <f t="shared" si="7"/>
        <v>66</v>
      </c>
      <c r="I27" s="162">
        <v>184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1950514</v>
      </c>
      <c r="E28" s="158">
        <v>1950514</v>
      </c>
      <c r="F28" s="159">
        <v>1946119</v>
      </c>
      <c r="G28" s="160">
        <f t="shared" si="5"/>
        <v>0.99774674778032868</v>
      </c>
      <c r="H28" s="161">
        <f t="shared" si="7"/>
        <v>4395</v>
      </c>
      <c r="I28" s="162">
        <v>2220595</v>
      </c>
      <c r="J28" s="163">
        <f t="shared" si="6"/>
        <v>0.87639529045143305</v>
      </c>
    </row>
    <row r="29" spans="1:10" ht="21.95" customHeight="1">
      <c r="A29" s="288"/>
      <c r="B29" s="291"/>
      <c r="C29" s="157" t="s">
        <v>40</v>
      </c>
      <c r="D29" s="158">
        <v>12588104</v>
      </c>
      <c r="E29" s="158">
        <v>12588104</v>
      </c>
      <c r="F29" s="159">
        <v>11289561</v>
      </c>
      <c r="G29" s="160">
        <f t="shared" si="5"/>
        <v>0.89684363904206699</v>
      </c>
      <c r="H29" s="161">
        <f t="shared" si="7"/>
        <v>1298543</v>
      </c>
      <c r="I29" s="162">
        <v>4596189</v>
      </c>
      <c r="J29" s="163">
        <f t="shared" si="6"/>
        <v>2.4562873719944935</v>
      </c>
    </row>
    <row r="30" spans="1:10" ht="21.95" customHeight="1">
      <c r="A30" s="288"/>
      <c r="B30" s="291"/>
      <c r="C30" s="157" t="s">
        <v>41</v>
      </c>
      <c r="D30" s="158">
        <v>432448</v>
      </c>
      <c r="E30" s="158">
        <v>432509</v>
      </c>
      <c r="F30" s="159">
        <v>309876</v>
      </c>
      <c r="G30" s="160">
        <f t="shared" si="5"/>
        <v>0.71656245375166494</v>
      </c>
      <c r="H30" s="161">
        <f t="shared" si="7"/>
        <v>122572</v>
      </c>
      <c r="I30" s="162">
        <v>295262</v>
      </c>
      <c r="J30" s="163">
        <f t="shared" si="6"/>
        <v>1.0494950247576729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9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923872</v>
      </c>
      <c r="E32" s="158">
        <v>1402822</v>
      </c>
      <c r="F32" s="159">
        <v>499695</v>
      </c>
      <c r="G32" s="160">
        <f t="shared" si="5"/>
        <v>0.54087038031242418</v>
      </c>
      <c r="H32" s="161">
        <f t="shared" si="7"/>
        <v>424177</v>
      </c>
      <c r="I32" s="162">
        <v>431798</v>
      </c>
      <c r="J32" s="163">
        <f t="shared" si="6"/>
        <v>1.1572425069129546</v>
      </c>
    </row>
    <row r="33" spans="1:10" ht="30" customHeight="1">
      <c r="A33" s="288"/>
      <c r="B33" s="292"/>
      <c r="C33" s="172" t="s">
        <v>44</v>
      </c>
      <c r="D33" s="173">
        <f>SUM(D23:D32)</f>
        <v>53598784</v>
      </c>
      <c r="E33" s="173">
        <f>SUM(E23:E32)</f>
        <v>54076896</v>
      </c>
      <c r="F33" s="174">
        <f>SUM(F23:F32)</f>
        <v>52105268</v>
      </c>
      <c r="G33" s="175">
        <f>IF(D33=0,0,F33/D33)</f>
        <v>0.97213526336716893</v>
      </c>
      <c r="H33" s="176">
        <f t="shared" si="7"/>
        <v>1493516</v>
      </c>
      <c r="I33" s="177">
        <f>SUM(I23:I32)</f>
        <v>45206290</v>
      </c>
      <c r="J33" s="178">
        <f t="shared" si="6"/>
        <v>1.1526110193957522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7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81">
        <v>1620573</v>
      </c>
      <c r="F35" s="182">
        <v>1620572</v>
      </c>
      <c r="G35" s="208"/>
      <c r="H35" s="209"/>
      <c r="I35" s="185">
        <v>1669796</v>
      </c>
      <c r="J35" s="186">
        <f t="shared" si="6"/>
        <v>0.9705209498645343</v>
      </c>
    </row>
    <row r="36" spans="1:10" ht="21.95" customHeight="1" thickBot="1">
      <c r="A36" s="288"/>
      <c r="B36" s="187" t="s">
        <v>47</v>
      </c>
      <c r="C36" s="188"/>
      <c r="D36" s="166">
        <v>5216</v>
      </c>
      <c r="E36" s="189">
        <v>5216</v>
      </c>
      <c r="F36" s="190">
        <v>936</v>
      </c>
      <c r="G36" s="210"/>
      <c r="H36" s="211"/>
      <c r="I36" s="193">
        <v>768</v>
      </c>
      <c r="J36" s="194">
        <f t="shared" si="6"/>
        <v>1.21875</v>
      </c>
    </row>
    <row r="37" spans="1:10" ht="28.5" customHeight="1" thickBot="1">
      <c r="A37" s="289"/>
      <c r="B37" s="195" t="s">
        <v>48</v>
      </c>
      <c r="C37" s="196"/>
      <c r="D37" s="197">
        <f>SUM(D34:D36)+D33</f>
        <v>53604000</v>
      </c>
      <c r="E37" s="197">
        <f>SUM(E34:E36)+E33</f>
        <v>55702685</v>
      </c>
      <c r="F37" s="198">
        <f>SUM(F34:F36)+F33</f>
        <v>53726776</v>
      </c>
      <c r="G37" s="199">
        <f>IF(D37=0,0,F37/D37)</f>
        <v>1.0022904260876053</v>
      </c>
      <c r="H37" s="200">
        <f>D37-F37</f>
        <v>-122776</v>
      </c>
      <c r="I37" s="212">
        <f>SUM(I34:I36)+I33</f>
        <v>46876854</v>
      </c>
      <c r="J37" s="213">
        <f t="shared" si="6"/>
        <v>1.1461258897621414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587557</v>
      </c>
      <c r="G39" s="218"/>
      <c r="H39" s="219"/>
      <c r="I39" s="220">
        <f>I15-I33</f>
        <v>49992</v>
      </c>
      <c r="J39" s="221">
        <f t="shared" si="6"/>
        <v>11.753020483277325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-1033951</v>
      </c>
      <c r="G41" s="226"/>
      <c r="H41" s="227"/>
      <c r="I41" s="228">
        <f>I19-I37</f>
        <v>-1620572</v>
      </c>
      <c r="J41" s="229">
        <f t="shared" si="6"/>
        <v>0.63801608321012582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28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0" ht="17.25" customHeight="1">
      <c r="A1" s="164" t="str">
        <f>'01 大阪市'!A1</f>
        <v>○国民健康保険財政の予算決算状況【平成27年度】</v>
      </c>
    </row>
    <row r="2" spans="1:10" ht="14.25" thickBot="1">
      <c r="B2" s="142" t="s">
        <v>63</v>
      </c>
      <c r="F2" s="143"/>
      <c r="G2" s="143"/>
      <c r="H2" s="143"/>
      <c r="I2" s="143"/>
      <c r="J2" s="143" t="s">
        <v>2</v>
      </c>
    </row>
    <row r="3" spans="1:10" ht="19.5" customHeight="1">
      <c r="A3" s="278" t="s">
        <v>3</v>
      </c>
      <c r="B3" s="279"/>
      <c r="C3" s="279"/>
      <c r="D3" s="260" t="str">
        <f>'01 大阪市'!D3:H3</f>
        <v>平成27年度</v>
      </c>
      <c r="E3" s="276"/>
      <c r="F3" s="276"/>
      <c r="G3" s="276"/>
      <c r="H3" s="277"/>
      <c r="I3" s="248" t="str">
        <f>'01 大阪市'!I3</f>
        <v>平成26年度</v>
      </c>
      <c r="J3" s="285" t="s">
        <v>6</v>
      </c>
    </row>
    <row r="4" spans="1:10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0" ht="21.95" customHeight="1">
      <c r="A5" s="287" t="s">
        <v>13</v>
      </c>
      <c r="B5" s="290" t="s">
        <v>14</v>
      </c>
      <c r="C5" s="150" t="s">
        <v>15</v>
      </c>
      <c r="D5" s="151">
        <v>6371485</v>
      </c>
      <c r="E5" s="151">
        <v>6371485</v>
      </c>
      <c r="F5" s="152">
        <v>6388983</v>
      </c>
      <c r="G5" s="153">
        <f>IF(D5=0,0,F5/D5)</f>
        <v>1.0027462985473559</v>
      </c>
      <c r="H5" s="154">
        <f>F5-D5</f>
        <v>17498</v>
      </c>
      <c r="I5" s="155">
        <v>6441833</v>
      </c>
      <c r="J5" s="156">
        <f>IF(I5=0,0,F5/I5)</f>
        <v>0.99179581339659073</v>
      </c>
    </row>
    <row r="6" spans="1:10" ht="21.95" customHeight="1">
      <c r="A6" s="288"/>
      <c r="B6" s="291"/>
      <c r="C6" s="157" t="s">
        <v>16</v>
      </c>
      <c r="D6" s="158">
        <v>6276208</v>
      </c>
      <c r="E6" s="158">
        <v>6272799</v>
      </c>
      <c r="F6" s="159">
        <v>6256649</v>
      </c>
      <c r="G6" s="160">
        <f t="shared" ref="G6:G15" si="0">IF(D6=0,0,F6/D6)</f>
        <v>0.99688362782113016</v>
      </c>
      <c r="H6" s="161">
        <f t="shared" ref="H6:H15" si="1">F6-D6</f>
        <v>-19559</v>
      </c>
      <c r="I6" s="162">
        <v>6148916</v>
      </c>
      <c r="J6" s="163">
        <f t="shared" ref="J6:J18" si="2">IF(I6=0,0,F6/I6)</f>
        <v>1.017520649168081</v>
      </c>
    </row>
    <row r="7" spans="1:10" ht="21.95" customHeight="1">
      <c r="A7" s="288"/>
      <c r="B7" s="291"/>
      <c r="C7" s="157" t="s">
        <v>17</v>
      </c>
      <c r="D7" s="158">
        <v>817969</v>
      </c>
      <c r="E7" s="158">
        <v>817969</v>
      </c>
      <c r="F7" s="159">
        <v>769054</v>
      </c>
      <c r="G7" s="160">
        <f t="shared" si="0"/>
        <v>0.94019944521124887</v>
      </c>
      <c r="H7" s="161">
        <f t="shared" si="1"/>
        <v>-48915</v>
      </c>
      <c r="I7" s="162">
        <v>1137680</v>
      </c>
      <c r="J7" s="163">
        <f t="shared" si="2"/>
        <v>0.67598445960199705</v>
      </c>
    </row>
    <row r="8" spans="1:10" ht="21.95" customHeight="1">
      <c r="A8" s="288"/>
      <c r="B8" s="291"/>
      <c r="C8" s="157" t="s">
        <v>18</v>
      </c>
      <c r="D8" s="158">
        <v>8393877</v>
      </c>
      <c r="E8" s="158">
        <v>8309168</v>
      </c>
      <c r="F8" s="159">
        <v>8309169</v>
      </c>
      <c r="G8" s="160">
        <f t="shared" si="0"/>
        <v>0.98990835819967338</v>
      </c>
      <c r="H8" s="161">
        <f t="shared" si="1"/>
        <v>-84708</v>
      </c>
      <c r="I8" s="162">
        <v>7822797</v>
      </c>
      <c r="J8" s="163">
        <f t="shared" si="2"/>
        <v>1.0621736701080189</v>
      </c>
    </row>
    <row r="9" spans="1:10" ht="21.95" customHeight="1">
      <c r="A9" s="288"/>
      <c r="B9" s="291"/>
      <c r="C9" s="157" t="s">
        <v>19</v>
      </c>
      <c r="D9" s="158">
        <v>1960859</v>
      </c>
      <c r="E9" s="158">
        <v>2004454</v>
      </c>
      <c r="F9" s="159">
        <v>1765091</v>
      </c>
      <c r="G9" s="160">
        <f t="shared" si="0"/>
        <v>0.90016212282474162</v>
      </c>
      <c r="H9" s="161">
        <f t="shared" si="1"/>
        <v>-195768</v>
      </c>
      <c r="I9" s="162">
        <v>1523223</v>
      </c>
      <c r="J9" s="163">
        <f t="shared" si="2"/>
        <v>1.1587869931060653</v>
      </c>
    </row>
    <row r="10" spans="1:10" ht="21.95" customHeight="1">
      <c r="A10" s="288"/>
      <c r="B10" s="291"/>
      <c r="C10" s="157" t="s">
        <v>20</v>
      </c>
      <c r="D10" s="158">
        <v>0</v>
      </c>
      <c r="E10" s="158">
        <v>0</v>
      </c>
      <c r="F10" s="159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0" ht="21.95" customHeight="1">
      <c r="A11" s="288"/>
      <c r="B11" s="291"/>
      <c r="C11" s="157" t="s">
        <v>21</v>
      </c>
      <c r="D11" s="158">
        <v>7508765</v>
      </c>
      <c r="E11" s="158">
        <v>7508765</v>
      </c>
      <c r="F11" s="159">
        <v>6857155</v>
      </c>
      <c r="G11" s="160">
        <f t="shared" si="0"/>
        <v>0.9132200834624602</v>
      </c>
      <c r="H11" s="161">
        <f t="shared" si="1"/>
        <v>-651610</v>
      </c>
      <c r="I11" s="162">
        <v>2863766</v>
      </c>
      <c r="J11" s="163">
        <f t="shared" si="2"/>
        <v>2.3944536669546324</v>
      </c>
    </row>
    <row r="12" spans="1:10" ht="21.95" customHeight="1">
      <c r="A12" s="288"/>
      <c r="B12" s="291"/>
      <c r="C12" s="157" t="s">
        <v>22</v>
      </c>
      <c r="D12" s="158">
        <v>1778349</v>
      </c>
      <c r="E12" s="158">
        <v>1916441</v>
      </c>
      <c r="F12" s="159">
        <v>1864719</v>
      </c>
      <c r="G12" s="160">
        <f t="shared" si="0"/>
        <v>1.0485675196488429</v>
      </c>
      <c r="H12" s="161">
        <f t="shared" si="1"/>
        <v>86370</v>
      </c>
      <c r="I12" s="162">
        <v>1583499</v>
      </c>
      <c r="J12" s="163">
        <f t="shared" si="2"/>
        <v>1.1775940496331225</v>
      </c>
    </row>
    <row r="13" spans="1:10" ht="21.95" customHeight="1">
      <c r="A13" s="288"/>
      <c r="B13" s="291"/>
      <c r="C13" s="157" t="s">
        <v>23</v>
      </c>
      <c r="D13" s="158">
        <v>1105500</v>
      </c>
      <c r="E13" s="158">
        <v>1055500</v>
      </c>
      <c r="F13" s="159">
        <v>983500</v>
      </c>
      <c r="G13" s="160">
        <f t="shared" si="0"/>
        <v>0.88964269561284481</v>
      </c>
      <c r="H13" s="161">
        <f t="shared" si="1"/>
        <v>-122000</v>
      </c>
      <c r="I13" s="162">
        <v>921822</v>
      </c>
      <c r="J13" s="163">
        <f t="shared" si="2"/>
        <v>1.0669087958412795</v>
      </c>
    </row>
    <row r="14" spans="1:10" ht="21.95" customHeight="1">
      <c r="A14" s="288"/>
      <c r="B14" s="291"/>
      <c r="C14" s="165" t="s">
        <v>24</v>
      </c>
      <c r="D14" s="166">
        <v>89871</v>
      </c>
      <c r="E14" s="166">
        <v>89871</v>
      </c>
      <c r="F14" s="167">
        <v>53433</v>
      </c>
      <c r="G14" s="168">
        <f t="shared" si="0"/>
        <v>0.59455219147444671</v>
      </c>
      <c r="H14" s="169">
        <f t="shared" si="1"/>
        <v>-36438</v>
      </c>
      <c r="I14" s="170">
        <v>103385</v>
      </c>
      <c r="J14" s="171">
        <f t="shared" si="2"/>
        <v>0.51683513082168597</v>
      </c>
    </row>
    <row r="15" spans="1:10" ht="28.5" customHeight="1">
      <c r="A15" s="288"/>
      <c r="B15" s="292"/>
      <c r="C15" s="172" t="s">
        <v>25</v>
      </c>
      <c r="D15" s="173">
        <f>SUM(D5:D14)</f>
        <v>34302883</v>
      </c>
      <c r="E15" s="173">
        <f>SUM(E5:E14)</f>
        <v>34346452</v>
      </c>
      <c r="F15" s="174">
        <f>SUM(F5:F14)</f>
        <v>33247753</v>
      </c>
      <c r="G15" s="175">
        <f t="shared" si="0"/>
        <v>0.96924077780867568</v>
      </c>
      <c r="H15" s="176">
        <f t="shared" si="1"/>
        <v>-1055130</v>
      </c>
      <c r="I15" s="177">
        <f>SUM(I5:I14)</f>
        <v>28546921</v>
      </c>
      <c r="J15" s="178">
        <f t="shared" si="2"/>
        <v>1.1646703684786182</v>
      </c>
    </row>
    <row r="16" spans="1:10" ht="21.95" customHeight="1">
      <c r="A16" s="288"/>
      <c r="B16" s="179" t="s">
        <v>26</v>
      </c>
      <c r="C16" s="180"/>
      <c r="D16" s="181">
        <v>0</v>
      </c>
      <c r="E16" s="181">
        <v>0</v>
      </c>
      <c r="F16" s="182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1</v>
      </c>
      <c r="E17" s="181">
        <v>145876</v>
      </c>
      <c r="F17" s="182">
        <v>145876</v>
      </c>
      <c r="G17" s="183"/>
      <c r="H17" s="184"/>
      <c r="I17" s="185">
        <v>138193</v>
      </c>
      <c r="J17" s="186">
        <f t="shared" si="2"/>
        <v>1.0555961589950287</v>
      </c>
    </row>
    <row r="18" spans="1:10" ht="21.95" customHeight="1" thickBot="1">
      <c r="A18" s="288"/>
      <c r="B18" s="187" t="s">
        <v>28</v>
      </c>
      <c r="C18" s="188"/>
      <c r="D18" s="189">
        <v>0</v>
      </c>
      <c r="E18" s="189">
        <v>0</v>
      </c>
      <c r="F18" s="190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197">
        <f>SUM(D16:D18)+D15</f>
        <v>34302884</v>
      </c>
      <c r="E19" s="197">
        <f>SUM(E16:E18)+E15</f>
        <v>34492328</v>
      </c>
      <c r="F19" s="198">
        <f>SUM(F16:F18)+F15</f>
        <v>33393629</v>
      </c>
      <c r="G19" s="199">
        <f>IF(D19=0,0,F19/D19)</f>
        <v>0.97349333659525539</v>
      </c>
      <c r="H19" s="200">
        <f>F19-D19</f>
        <v>-909255</v>
      </c>
      <c r="I19" s="201">
        <f>SUM(I16:I18)+I15</f>
        <v>28685114</v>
      </c>
      <c r="J19" s="202">
        <f>IF(I19=0,0,F19/I19)</f>
        <v>1.1641448941077941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309610</v>
      </c>
      <c r="E23" s="151">
        <v>297674</v>
      </c>
      <c r="F23" s="152">
        <v>272428</v>
      </c>
      <c r="G23" s="153">
        <f t="shared" ref="G23:G32" si="3">IF(D23=0,0,F23/D23)</f>
        <v>0.87990697974871612</v>
      </c>
      <c r="H23" s="154">
        <f>D23-F23</f>
        <v>37182</v>
      </c>
      <c r="I23" s="155">
        <v>321177</v>
      </c>
      <c r="J23" s="156">
        <f t="shared" ref="J23:J43" si="4">IF(I23=0,0,F23/I23)</f>
        <v>0.84821764945808698</v>
      </c>
    </row>
    <row r="24" spans="1:10" ht="21.95" customHeight="1">
      <c r="A24" s="288"/>
      <c r="B24" s="291"/>
      <c r="C24" s="157" t="s">
        <v>35</v>
      </c>
      <c r="D24" s="158">
        <v>20480265</v>
      </c>
      <c r="E24" s="158">
        <v>20480265</v>
      </c>
      <c r="F24" s="159">
        <v>20203120</v>
      </c>
      <c r="G24" s="160">
        <f t="shared" si="3"/>
        <v>0.98646770439737963</v>
      </c>
      <c r="H24" s="161">
        <f t="shared" ref="H24:H33" si="5">D24-F24</f>
        <v>277145</v>
      </c>
      <c r="I24" s="162">
        <v>19662931</v>
      </c>
      <c r="J24" s="163">
        <f t="shared" si="4"/>
        <v>1.0274724556578061</v>
      </c>
    </row>
    <row r="25" spans="1:10" ht="21.95" customHeight="1">
      <c r="A25" s="288"/>
      <c r="B25" s="291"/>
      <c r="C25" s="157" t="s">
        <v>36</v>
      </c>
      <c r="D25" s="158">
        <v>3572898</v>
      </c>
      <c r="E25" s="158">
        <v>3578634</v>
      </c>
      <c r="F25" s="159">
        <v>3578619</v>
      </c>
      <c r="G25" s="160">
        <f t="shared" si="3"/>
        <v>1.0016012211935521</v>
      </c>
      <c r="H25" s="161">
        <f t="shared" si="5"/>
        <v>-5721</v>
      </c>
      <c r="I25" s="162">
        <v>3645085</v>
      </c>
      <c r="J25" s="163">
        <f t="shared" si="4"/>
        <v>0.98176558296994443</v>
      </c>
    </row>
    <row r="26" spans="1:10" ht="21.95" customHeight="1">
      <c r="A26" s="288"/>
      <c r="B26" s="291"/>
      <c r="C26" s="157" t="s">
        <v>37</v>
      </c>
      <c r="D26" s="158">
        <v>2136</v>
      </c>
      <c r="E26" s="158">
        <v>2610</v>
      </c>
      <c r="F26" s="159">
        <v>2466</v>
      </c>
      <c r="G26" s="160">
        <f t="shared" si="3"/>
        <v>1.154494382022472</v>
      </c>
      <c r="H26" s="161">
        <f t="shared" si="5"/>
        <v>-330</v>
      </c>
      <c r="I26" s="162">
        <v>2885</v>
      </c>
      <c r="J26" s="163">
        <f t="shared" si="4"/>
        <v>0.8547660311958406</v>
      </c>
    </row>
    <row r="27" spans="1:10" ht="21.95" customHeight="1">
      <c r="A27" s="288"/>
      <c r="B27" s="291"/>
      <c r="C27" s="157" t="s">
        <v>38</v>
      </c>
      <c r="D27" s="158">
        <v>120</v>
      </c>
      <c r="E27" s="158">
        <v>120</v>
      </c>
      <c r="F27" s="159">
        <v>120</v>
      </c>
      <c r="G27" s="160">
        <f t="shared" si="3"/>
        <v>1</v>
      </c>
      <c r="H27" s="161">
        <f t="shared" si="5"/>
        <v>0</v>
      </c>
      <c r="I27" s="162">
        <v>119</v>
      </c>
      <c r="J27" s="163">
        <f t="shared" si="4"/>
        <v>1.0084033613445378</v>
      </c>
    </row>
    <row r="28" spans="1:10" ht="21.95" customHeight="1">
      <c r="A28" s="288"/>
      <c r="B28" s="291"/>
      <c r="C28" s="157" t="s">
        <v>39</v>
      </c>
      <c r="D28" s="158">
        <v>1304858</v>
      </c>
      <c r="E28" s="158">
        <v>1301940</v>
      </c>
      <c r="F28" s="159">
        <v>1301939</v>
      </c>
      <c r="G28" s="160">
        <f t="shared" si="3"/>
        <v>0.99776297497505473</v>
      </c>
      <c r="H28" s="161">
        <f t="shared" si="5"/>
        <v>2919</v>
      </c>
      <c r="I28" s="162">
        <v>1461935</v>
      </c>
      <c r="J28" s="163">
        <f t="shared" si="4"/>
        <v>0.89055874577187089</v>
      </c>
    </row>
    <row r="29" spans="1:10" ht="21.95" customHeight="1">
      <c r="A29" s="288"/>
      <c r="B29" s="291"/>
      <c r="C29" s="157" t="s">
        <v>40</v>
      </c>
      <c r="D29" s="158">
        <v>8327478</v>
      </c>
      <c r="E29" s="158">
        <v>8327478</v>
      </c>
      <c r="F29" s="159">
        <v>7468652</v>
      </c>
      <c r="G29" s="160">
        <f t="shared" si="3"/>
        <v>0.89686841562355368</v>
      </c>
      <c r="H29" s="161">
        <f t="shared" si="5"/>
        <v>858826</v>
      </c>
      <c r="I29" s="162">
        <v>3073939</v>
      </c>
      <c r="J29" s="163">
        <f t="shared" si="4"/>
        <v>2.429668253013479</v>
      </c>
    </row>
    <row r="30" spans="1:10" ht="21.95" customHeight="1">
      <c r="A30" s="288"/>
      <c r="B30" s="291"/>
      <c r="C30" s="157" t="s">
        <v>41</v>
      </c>
      <c r="D30" s="158">
        <v>229165</v>
      </c>
      <c r="E30" s="158">
        <v>198149</v>
      </c>
      <c r="F30" s="159">
        <v>163654</v>
      </c>
      <c r="G30" s="160">
        <f t="shared" si="3"/>
        <v>0.71413173913992101</v>
      </c>
      <c r="H30" s="161">
        <f t="shared" si="5"/>
        <v>65511</v>
      </c>
      <c r="I30" s="162">
        <v>143268</v>
      </c>
      <c r="J30" s="163">
        <f t="shared" si="4"/>
        <v>1.1422927660049698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9">
        <v>0</v>
      </c>
      <c r="G31" s="160">
        <f t="shared" si="3"/>
        <v>0</v>
      </c>
      <c r="H31" s="161">
        <f t="shared" si="5"/>
        <v>0</v>
      </c>
      <c r="I31" s="162">
        <v>0</v>
      </c>
      <c r="J31" s="163">
        <f t="shared" si="4"/>
        <v>0</v>
      </c>
    </row>
    <row r="32" spans="1:10" ht="21.95" customHeight="1">
      <c r="A32" s="288"/>
      <c r="B32" s="291"/>
      <c r="C32" s="157" t="s">
        <v>43</v>
      </c>
      <c r="D32" s="158">
        <v>76354</v>
      </c>
      <c r="E32" s="158">
        <v>305458</v>
      </c>
      <c r="F32" s="159">
        <v>246534</v>
      </c>
      <c r="G32" s="160">
        <f t="shared" si="3"/>
        <v>3.2288288760248318</v>
      </c>
      <c r="H32" s="161">
        <f t="shared" si="5"/>
        <v>-170180</v>
      </c>
      <c r="I32" s="162">
        <v>227899</v>
      </c>
      <c r="J32" s="163">
        <f t="shared" si="4"/>
        <v>1.0817686782302687</v>
      </c>
    </row>
    <row r="33" spans="1:10" ht="30" customHeight="1">
      <c r="A33" s="288"/>
      <c r="B33" s="292"/>
      <c r="C33" s="172" t="s">
        <v>44</v>
      </c>
      <c r="D33" s="173">
        <f>SUM(D23:D32)</f>
        <v>34302884</v>
      </c>
      <c r="E33" s="173">
        <f>SUM(E23:E32)</f>
        <v>34492328</v>
      </c>
      <c r="F33" s="174">
        <f>SUM(F23:F32)</f>
        <v>33237532</v>
      </c>
      <c r="G33" s="175">
        <f>IF(D33=0,0,F33/D33)</f>
        <v>0.96894278626834995</v>
      </c>
      <c r="H33" s="176">
        <f t="shared" si="5"/>
        <v>1065352</v>
      </c>
      <c r="I33" s="177">
        <f>SUM(I23:I32)</f>
        <v>28539238</v>
      </c>
      <c r="J33" s="178">
        <f t="shared" si="4"/>
        <v>1.1646257689150636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7">
        <v>0</v>
      </c>
      <c r="G34" s="208"/>
      <c r="H34" s="209"/>
      <c r="I34" s="185">
        <v>0</v>
      </c>
      <c r="J34" s="186">
        <f t="shared" si="4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81">
        <v>0</v>
      </c>
      <c r="F35" s="182">
        <v>0</v>
      </c>
      <c r="G35" s="208"/>
      <c r="H35" s="209"/>
      <c r="I35" s="185">
        <v>0</v>
      </c>
      <c r="J35" s="186">
        <f t="shared" si="4"/>
        <v>0</v>
      </c>
    </row>
    <row r="36" spans="1:10" ht="21.95" customHeight="1" thickBot="1">
      <c r="A36" s="288"/>
      <c r="B36" s="187" t="s">
        <v>47</v>
      </c>
      <c r="C36" s="188"/>
      <c r="D36" s="166">
        <v>0</v>
      </c>
      <c r="E36" s="189">
        <v>0</v>
      </c>
      <c r="F36" s="190">
        <v>0</v>
      </c>
      <c r="G36" s="210"/>
      <c r="H36" s="211"/>
      <c r="I36" s="193">
        <v>0</v>
      </c>
      <c r="J36" s="194">
        <f t="shared" si="4"/>
        <v>0</v>
      </c>
    </row>
    <row r="37" spans="1:10" ht="28.5" customHeight="1" thickBot="1">
      <c r="A37" s="289"/>
      <c r="B37" s="195" t="s">
        <v>48</v>
      </c>
      <c r="C37" s="196"/>
      <c r="D37" s="197">
        <f>SUM(D34:D36)+D33</f>
        <v>34302884</v>
      </c>
      <c r="E37" s="197">
        <f>SUM(E34:E36)+E33</f>
        <v>34492328</v>
      </c>
      <c r="F37" s="198">
        <f>SUM(F34:F36)+F33</f>
        <v>33237532</v>
      </c>
      <c r="G37" s="199">
        <f>IF(D37=0,0,F37/D37)</f>
        <v>0.96894278626834995</v>
      </c>
      <c r="H37" s="200">
        <f>D37-F37</f>
        <v>1065352</v>
      </c>
      <c r="I37" s="212">
        <f>SUM(I34:I36)+I33</f>
        <v>28539238</v>
      </c>
      <c r="J37" s="213">
        <f t="shared" si="4"/>
        <v>1.1646257689150636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10221</v>
      </c>
      <c r="G39" s="218"/>
      <c r="H39" s="219"/>
      <c r="I39" s="220">
        <f>I15-I33</f>
        <v>7683</v>
      </c>
      <c r="J39" s="221">
        <f t="shared" si="4"/>
        <v>1.330339711050371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156097</v>
      </c>
      <c r="G41" s="226"/>
      <c r="H41" s="227"/>
      <c r="I41" s="228">
        <f>I19-I37</f>
        <v>145876</v>
      </c>
      <c r="J41" s="229">
        <f t="shared" si="4"/>
        <v>1.0700663577284817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156097</v>
      </c>
      <c r="G42" s="235"/>
      <c r="H42" s="209"/>
      <c r="I42" s="236"/>
      <c r="J42" s="237">
        <f t="shared" si="4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4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37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0" ht="17.25" customHeight="1">
      <c r="A1" s="164" t="str">
        <f>'01 大阪市'!A1</f>
        <v>○国民健康保険財政の予算決算状況【平成27年度】</v>
      </c>
    </row>
    <row r="2" spans="1:10" ht="14.25" thickBot="1">
      <c r="B2" s="142" t="s">
        <v>64</v>
      </c>
      <c r="F2" s="143"/>
      <c r="G2" s="143"/>
      <c r="H2" s="143"/>
      <c r="I2" s="143"/>
      <c r="J2" s="143" t="s">
        <v>2</v>
      </c>
    </row>
    <row r="3" spans="1:10" ht="19.5" customHeight="1">
      <c r="A3" s="278" t="s">
        <v>3</v>
      </c>
      <c r="B3" s="279"/>
      <c r="C3" s="279"/>
      <c r="D3" s="260" t="str">
        <f>'01 大阪市'!D3:H3</f>
        <v>平成27年度</v>
      </c>
      <c r="E3" s="276"/>
      <c r="F3" s="276"/>
      <c r="G3" s="276"/>
      <c r="H3" s="277"/>
      <c r="I3" s="248" t="str">
        <f>'01 大阪市'!I3</f>
        <v>平成26年度</v>
      </c>
      <c r="J3" s="285" t="s">
        <v>6</v>
      </c>
    </row>
    <row r="4" spans="1:10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0" ht="21.95" customHeight="1">
      <c r="A5" s="287" t="s">
        <v>13</v>
      </c>
      <c r="B5" s="290" t="s">
        <v>14</v>
      </c>
      <c r="C5" s="150" t="s">
        <v>15</v>
      </c>
      <c r="D5" s="151">
        <v>6686802</v>
      </c>
      <c r="E5" s="151">
        <v>6687504</v>
      </c>
      <c r="F5" s="152">
        <v>6506395</v>
      </c>
      <c r="G5" s="153">
        <f>IF(D5=0,0,F5/D5)</f>
        <v>0.97302043637601354</v>
      </c>
      <c r="H5" s="154">
        <f>F5-D5</f>
        <v>-180407</v>
      </c>
      <c r="I5" s="155">
        <v>6971787</v>
      </c>
      <c r="J5" s="156">
        <f>IF(I5=0,0,F5/I5)</f>
        <v>0.93324638288576511</v>
      </c>
    </row>
    <row r="6" spans="1:10" ht="21.95" customHeight="1">
      <c r="A6" s="288"/>
      <c r="B6" s="291"/>
      <c r="C6" s="157" t="s">
        <v>16</v>
      </c>
      <c r="D6" s="158">
        <v>8091593</v>
      </c>
      <c r="E6" s="158">
        <v>8439387</v>
      </c>
      <c r="F6" s="159">
        <v>8246756</v>
      </c>
      <c r="G6" s="160">
        <f t="shared" ref="G6:G15" si="0">IF(D6=0,0,F6/D6)</f>
        <v>1.0191758285420436</v>
      </c>
      <c r="H6" s="161">
        <f t="shared" ref="H6:H15" si="1">F6-D6</f>
        <v>155163</v>
      </c>
      <c r="I6" s="162">
        <v>7767126</v>
      </c>
      <c r="J6" s="163">
        <f t="shared" ref="J6:J18" si="2">IF(I6=0,0,F6/I6)</f>
        <v>1.0617512835506981</v>
      </c>
    </row>
    <row r="7" spans="1:10" ht="21.95" customHeight="1">
      <c r="A7" s="288"/>
      <c r="B7" s="291"/>
      <c r="C7" s="157" t="s">
        <v>17</v>
      </c>
      <c r="D7" s="158">
        <v>854250</v>
      </c>
      <c r="E7" s="158">
        <v>856882</v>
      </c>
      <c r="F7" s="159">
        <v>810781</v>
      </c>
      <c r="G7" s="160">
        <f t="shared" si="0"/>
        <v>0.94911442786069655</v>
      </c>
      <c r="H7" s="161">
        <f t="shared" si="1"/>
        <v>-43469</v>
      </c>
      <c r="I7" s="162">
        <v>982324</v>
      </c>
      <c r="J7" s="163">
        <f t="shared" si="2"/>
        <v>0.82537024444073437</v>
      </c>
    </row>
    <row r="8" spans="1:10" ht="21.95" customHeight="1">
      <c r="A8" s="288"/>
      <c r="B8" s="291"/>
      <c r="C8" s="157" t="s">
        <v>18</v>
      </c>
      <c r="D8" s="158">
        <v>8990346</v>
      </c>
      <c r="E8" s="158">
        <v>8988141</v>
      </c>
      <c r="F8" s="159">
        <v>8988141</v>
      </c>
      <c r="G8" s="160">
        <f t="shared" si="0"/>
        <v>0.99975473691446359</v>
      </c>
      <c r="H8" s="161">
        <f t="shared" si="1"/>
        <v>-2205</v>
      </c>
      <c r="I8" s="162">
        <v>9212643</v>
      </c>
      <c r="J8" s="163">
        <f t="shared" si="2"/>
        <v>0.9756310973951775</v>
      </c>
    </row>
    <row r="9" spans="1:10" ht="21.95" customHeight="1">
      <c r="A9" s="288"/>
      <c r="B9" s="291"/>
      <c r="C9" s="157" t="s">
        <v>19</v>
      </c>
      <c r="D9" s="158">
        <v>1894139</v>
      </c>
      <c r="E9" s="158">
        <v>2381076</v>
      </c>
      <c r="F9" s="159">
        <v>1756036</v>
      </c>
      <c r="G9" s="160">
        <f t="shared" si="0"/>
        <v>0.92708930020447289</v>
      </c>
      <c r="H9" s="161">
        <f t="shared" si="1"/>
        <v>-138103</v>
      </c>
      <c r="I9" s="162">
        <v>1778237</v>
      </c>
      <c r="J9" s="163">
        <f t="shared" si="2"/>
        <v>0.98751516248958937</v>
      </c>
    </row>
    <row r="10" spans="1:10" ht="21.95" customHeight="1">
      <c r="A10" s="288"/>
      <c r="B10" s="291"/>
      <c r="C10" s="157" t="s">
        <v>20</v>
      </c>
      <c r="D10" s="158">
        <v>0</v>
      </c>
      <c r="E10" s="158">
        <v>0</v>
      </c>
      <c r="F10" s="159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0" ht="21.95" customHeight="1">
      <c r="A11" s="288"/>
      <c r="B11" s="291"/>
      <c r="C11" s="157" t="s">
        <v>21</v>
      </c>
      <c r="D11" s="158">
        <v>9676670</v>
      </c>
      <c r="E11" s="158">
        <v>9676670</v>
      </c>
      <c r="F11" s="159">
        <v>8492795</v>
      </c>
      <c r="G11" s="160">
        <f t="shared" si="0"/>
        <v>0.87765677655639807</v>
      </c>
      <c r="H11" s="161">
        <f t="shared" si="1"/>
        <v>-1183875</v>
      </c>
      <c r="I11" s="162">
        <v>3276423</v>
      </c>
      <c r="J11" s="163">
        <f t="shared" si="2"/>
        <v>2.5920935727773857</v>
      </c>
    </row>
    <row r="12" spans="1:10" ht="21.95" customHeight="1">
      <c r="A12" s="288"/>
      <c r="B12" s="291"/>
      <c r="C12" s="157" t="s">
        <v>22</v>
      </c>
      <c r="D12" s="158">
        <v>3002969</v>
      </c>
      <c r="E12" s="158">
        <v>3053707</v>
      </c>
      <c r="F12" s="159">
        <v>3047734</v>
      </c>
      <c r="G12" s="160">
        <f t="shared" si="0"/>
        <v>1.014906913790985</v>
      </c>
      <c r="H12" s="161">
        <f t="shared" si="1"/>
        <v>44765</v>
      </c>
      <c r="I12" s="162">
        <v>2412170</v>
      </c>
      <c r="J12" s="163">
        <f t="shared" si="2"/>
        <v>1.2634822587131089</v>
      </c>
    </row>
    <row r="13" spans="1:10" ht="21.95" customHeight="1">
      <c r="A13" s="288"/>
      <c r="B13" s="291"/>
      <c r="C13" s="157" t="s">
        <v>23</v>
      </c>
      <c r="D13" s="158">
        <v>144625</v>
      </c>
      <c r="E13" s="158">
        <v>485327</v>
      </c>
      <c r="F13" s="159">
        <v>485327</v>
      </c>
      <c r="G13" s="160">
        <f t="shared" si="0"/>
        <v>3.355761452031115</v>
      </c>
      <c r="H13" s="161">
        <f t="shared" si="1"/>
        <v>340702</v>
      </c>
      <c r="I13" s="162">
        <v>988779</v>
      </c>
      <c r="J13" s="163">
        <f t="shared" si="2"/>
        <v>0.49083465567128753</v>
      </c>
    </row>
    <row r="14" spans="1:10" ht="21.95" customHeight="1">
      <c r="A14" s="288"/>
      <c r="B14" s="291"/>
      <c r="C14" s="165" t="s">
        <v>24</v>
      </c>
      <c r="D14" s="166">
        <v>59835</v>
      </c>
      <c r="E14" s="166">
        <v>648644</v>
      </c>
      <c r="F14" s="167">
        <v>39684</v>
      </c>
      <c r="G14" s="168">
        <f t="shared" si="0"/>
        <v>0.66322386563048386</v>
      </c>
      <c r="H14" s="169">
        <f t="shared" si="1"/>
        <v>-20151</v>
      </c>
      <c r="I14" s="170">
        <v>57968</v>
      </c>
      <c r="J14" s="171">
        <f t="shared" si="2"/>
        <v>0.68458459839911678</v>
      </c>
    </row>
    <row r="15" spans="1:10" ht="28.5" customHeight="1">
      <c r="A15" s="288"/>
      <c r="B15" s="292"/>
      <c r="C15" s="172" t="s">
        <v>25</v>
      </c>
      <c r="D15" s="173">
        <f>SUM(D5:D14)</f>
        <v>39401229</v>
      </c>
      <c r="E15" s="173">
        <f>SUM(E5:E14)</f>
        <v>41217338</v>
      </c>
      <c r="F15" s="174">
        <f>SUM(F5:F14)</f>
        <v>38373649</v>
      </c>
      <c r="G15" s="175">
        <f t="shared" si="0"/>
        <v>0.97392010284755326</v>
      </c>
      <c r="H15" s="176">
        <f t="shared" si="1"/>
        <v>-1027580</v>
      </c>
      <c r="I15" s="177">
        <f>SUM(I5:I14)</f>
        <v>33447457</v>
      </c>
      <c r="J15" s="178">
        <f t="shared" si="2"/>
        <v>1.1472815108185952</v>
      </c>
    </row>
    <row r="16" spans="1:10" ht="21.95" customHeight="1">
      <c r="A16" s="288"/>
      <c r="B16" s="179" t="s">
        <v>26</v>
      </c>
      <c r="C16" s="180"/>
      <c r="D16" s="181">
        <v>0</v>
      </c>
      <c r="E16" s="181">
        <v>0</v>
      </c>
      <c r="F16" s="182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2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189">
        <v>0</v>
      </c>
      <c r="E18" s="189">
        <v>0</v>
      </c>
      <c r="F18" s="190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197">
        <f>SUM(D16:D18)+D15</f>
        <v>39401229</v>
      </c>
      <c r="E19" s="197">
        <f>SUM(E16:E18)+E15</f>
        <v>41217338</v>
      </c>
      <c r="F19" s="198">
        <f>SUM(F16:F18)+F15</f>
        <v>38373649</v>
      </c>
      <c r="G19" s="199">
        <f>IF(D19=0,0,F19/D19)</f>
        <v>0.97392010284755326</v>
      </c>
      <c r="H19" s="200">
        <f>F19-D19</f>
        <v>-1027580</v>
      </c>
      <c r="I19" s="201">
        <f>SUM(I16:I18)+I15</f>
        <v>33447457</v>
      </c>
      <c r="J19" s="202">
        <f>IF(I19=0,0,F19/I19)</f>
        <v>1.1472815108185952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393480</v>
      </c>
      <c r="E23" s="151">
        <v>395064</v>
      </c>
      <c r="F23" s="152">
        <v>337285</v>
      </c>
      <c r="G23" s="153">
        <f t="shared" ref="G23:G32" si="3">IF(D23=0,0,F23/D23)</f>
        <v>0.85718460912879946</v>
      </c>
      <c r="H23" s="154">
        <f>D23-F23</f>
        <v>56195</v>
      </c>
      <c r="I23" s="155">
        <v>328750</v>
      </c>
      <c r="J23" s="156">
        <f t="shared" ref="J23:J43" si="4">IF(I23=0,0,F23/I23)</f>
        <v>1.0259619771863118</v>
      </c>
    </row>
    <row r="24" spans="1:10" ht="21.95" customHeight="1">
      <c r="A24" s="288"/>
      <c r="B24" s="291"/>
      <c r="C24" s="157" t="s">
        <v>35</v>
      </c>
      <c r="D24" s="158">
        <v>22888450</v>
      </c>
      <c r="E24" s="158">
        <v>23803450</v>
      </c>
      <c r="F24" s="159">
        <v>22671513</v>
      </c>
      <c r="G24" s="160">
        <f t="shared" si="3"/>
        <v>0.99052198816433612</v>
      </c>
      <c r="H24" s="161">
        <f t="shared" ref="H24:H33" si="5">D24-F24</f>
        <v>216937</v>
      </c>
      <c r="I24" s="162">
        <v>22655646</v>
      </c>
      <c r="J24" s="163">
        <f t="shared" si="4"/>
        <v>1.0007003552227114</v>
      </c>
    </row>
    <row r="25" spans="1:10" ht="21.95" customHeight="1">
      <c r="A25" s="288"/>
      <c r="B25" s="291"/>
      <c r="C25" s="157" t="s">
        <v>36</v>
      </c>
      <c r="D25" s="158">
        <v>4213316</v>
      </c>
      <c r="E25" s="158">
        <v>4220124</v>
      </c>
      <c r="F25" s="159">
        <v>4220123</v>
      </c>
      <c r="G25" s="160">
        <f t="shared" si="3"/>
        <v>1.0016155920894612</v>
      </c>
      <c r="H25" s="161">
        <f t="shared" si="5"/>
        <v>-6807</v>
      </c>
      <c r="I25" s="162">
        <v>4275400</v>
      </c>
      <c r="J25" s="163">
        <f t="shared" si="4"/>
        <v>0.98707091734106756</v>
      </c>
    </row>
    <row r="26" spans="1:10" ht="21.95" customHeight="1">
      <c r="A26" s="288"/>
      <c r="B26" s="291"/>
      <c r="C26" s="157" t="s">
        <v>37</v>
      </c>
      <c r="D26" s="158">
        <v>2485</v>
      </c>
      <c r="E26" s="158">
        <v>2879</v>
      </c>
      <c r="F26" s="159">
        <v>2877</v>
      </c>
      <c r="G26" s="160">
        <f t="shared" si="3"/>
        <v>1.1577464788732394</v>
      </c>
      <c r="H26" s="161">
        <f t="shared" si="5"/>
        <v>-392</v>
      </c>
      <c r="I26" s="162">
        <v>3344</v>
      </c>
      <c r="J26" s="163">
        <f t="shared" si="4"/>
        <v>0.86034688995215314</v>
      </c>
    </row>
    <row r="27" spans="1:10" ht="21.95" customHeight="1">
      <c r="A27" s="288"/>
      <c r="B27" s="291"/>
      <c r="C27" s="157" t="s">
        <v>38</v>
      </c>
      <c r="D27" s="158">
        <v>148</v>
      </c>
      <c r="E27" s="158">
        <v>148</v>
      </c>
      <c r="F27" s="159">
        <v>148</v>
      </c>
      <c r="G27" s="160">
        <f t="shared" si="3"/>
        <v>1</v>
      </c>
      <c r="H27" s="161">
        <f t="shared" si="5"/>
        <v>0</v>
      </c>
      <c r="I27" s="162">
        <v>148</v>
      </c>
      <c r="J27" s="163">
        <f t="shared" si="4"/>
        <v>1</v>
      </c>
    </row>
    <row r="28" spans="1:10" ht="21.95" customHeight="1">
      <c r="A28" s="288"/>
      <c r="B28" s="291"/>
      <c r="C28" s="157" t="s">
        <v>39</v>
      </c>
      <c r="D28" s="158">
        <v>1819320</v>
      </c>
      <c r="E28" s="158">
        <v>1609510</v>
      </c>
      <c r="F28" s="159">
        <v>1609509</v>
      </c>
      <c r="G28" s="160">
        <f t="shared" si="3"/>
        <v>0.88467614273464812</v>
      </c>
      <c r="H28" s="161">
        <f t="shared" si="5"/>
        <v>209811</v>
      </c>
      <c r="I28" s="162">
        <v>1760299</v>
      </c>
      <c r="J28" s="163">
        <f t="shared" si="4"/>
        <v>0.91433841637130964</v>
      </c>
    </row>
    <row r="29" spans="1:10" ht="21.95" customHeight="1">
      <c r="A29" s="288"/>
      <c r="B29" s="291"/>
      <c r="C29" s="157" t="s">
        <v>40</v>
      </c>
      <c r="D29" s="158">
        <v>9676956</v>
      </c>
      <c r="E29" s="158">
        <v>9676956</v>
      </c>
      <c r="F29" s="159">
        <v>8679182</v>
      </c>
      <c r="G29" s="160">
        <f t="shared" si="3"/>
        <v>0.89689174984364917</v>
      </c>
      <c r="H29" s="161">
        <f t="shared" si="5"/>
        <v>997774</v>
      </c>
      <c r="I29" s="162">
        <v>3552166</v>
      </c>
      <c r="J29" s="163">
        <f t="shared" si="4"/>
        <v>2.4433492128464716</v>
      </c>
    </row>
    <row r="30" spans="1:10" ht="21.95" customHeight="1">
      <c r="A30" s="288"/>
      <c r="B30" s="291"/>
      <c r="C30" s="157" t="s">
        <v>41</v>
      </c>
      <c r="D30" s="158">
        <v>253474</v>
      </c>
      <c r="E30" s="158">
        <v>254878</v>
      </c>
      <c r="F30" s="159">
        <v>243459</v>
      </c>
      <c r="G30" s="160">
        <f t="shared" si="3"/>
        <v>0.96048904424122394</v>
      </c>
      <c r="H30" s="161">
        <f t="shared" si="5"/>
        <v>10015</v>
      </c>
      <c r="I30" s="162">
        <v>224377</v>
      </c>
      <c r="J30" s="163">
        <f t="shared" si="4"/>
        <v>1.0850443672925478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9">
        <v>0</v>
      </c>
      <c r="G31" s="160">
        <f t="shared" si="3"/>
        <v>0</v>
      </c>
      <c r="H31" s="161">
        <f t="shared" si="5"/>
        <v>0</v>
      </c>
      <c r="I31" s="162">
        <v>0</v>
      </c>
      <c r="J31" s="163">
        <f t="shared" si="4"/>
        <v>0</v>
      </c>
    </row>
    <row r="32" spans="1:10" ht="21.95" customHeight="1">
      <c r="A32" s="288"/>
      <c r="B32" s="291"/>
      <c r="C32" s="157" t="s">
        <v>43</v>
      </c>
      <c r="D32" s="158">
        <v>153600</v>
      </c>
      <c r="E32" s="158">
        <v>365520</v>
      </c>
      <c r="F32" s="159">
        <v>245001</v>
      </c>
      <c r="G32" s="160">
        <f t="shared" si="3"/>
        <v>1.5950585937499999</v>
      </c>
      <c r="H32" s="161">
        <f t="shared" si="5"/>
        <v>-91401</v>
      </c>
      <c r="I32" s="162">
        <v>406736</v>
      </c>
      <c r="J32" s="163">
        <f t="shared" si="4"/>
        <v>0.60235877817552419</v>
      </c>
    </row>
    <row r="33" spans="1:10" ht="30" customHeight="1">
      <c r="A33" s="288"/>
      <c r="B33" s="292"/>
      <c r="C33" s="172" t="s">
        <v>44</v>
      </c>
      <c r="D33" s="173">
        <f>SUM(D23:D32)</f>
        <v>39401229</v>
      </c>
      <c r="E33" s="173">
        <f>SUM(E23:E32)</f>
        <v>40328529</v>
      </c>
      <c r="F33" s="174">
        <f>SUM(F23:F32)</f>
        <v>38009097</v>
      </c>
      <c r="G33" s="175">
        <f>IF(D33=0,0,F33/D33)</f>
        <v>0.96466780262108065</v>
      </c>
      <c r="H33" s="176">
        <f t="shared" si="5"/>
        <v>1392132</v>
      </c>
      <c r="I33" s="177">
        <f>SUM(I23:I32)</f>
        <v>33206866</v>
      </c>
      <c r="J33" s="178">
        <f t="shared" si="4"/>
        <v>1.1446156044957689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7">
        <v>0</v>
      </c>
      <c r="G34" s="208"/>
      <c r="H34" s="209"/>
      <c r="I34" s="167">
        <v>0</v>
      </c>
      <c r="J34" s="186">
        <f t="shared" si="4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81">
        <v>888809</v>
      </c>
      <c r="F35" s="182">
        <v>888809</v>
      </c>
      <c r="G35" s="208"/>
      <c r="H35" s="209"/>
      <c r="I35" s="182">
        <v>1129400</v>
      </c>
      <c r="J35" s="186">
        <f t="shared" si="4"/>
        <v>0.78697449973437228</v>
      </c>
    </row>
    <row r="36" spans="1:10" ht="21.95" customHeight="1" thickBot="1">
      <c r="A36" s="288"/>
      <c r="B36" s="187" t="s">
        <v>47</v>
      </c>
      <c r="C36" s="188"/>
      <c r="D36" s="166">
        <v>0</v>
      </c>
      <c r="E36" s="189">
        <v>0</v>
      </c>
      <c r="F36" s="190">
        <v>0</v>
      </c>
      <c r="G36" s="210"/>
      <c r="H36" s="211"/>
      <c r="I36" s="190">
        <v>0</v>
      </c>
      <c r="J36" s="194">
        <f t="shared" si="4"/>
        <v>0</v>
      </c>
    </row>
    <row r="37" spans="1:10" ht="28.5" customHeight="1" thickBot="1">
      <c r="A37" s="289"/>
      <c r="B37" s="195" t="s">
        <v>48</v>
      </c>
      <c r="C37" s="196"/>
      <c r="D37" s="197">
        <f>SUM(D34:D36)+D33</f>
        <v>39401229</v>
      </c>
      <c r="E37" s="197">
        <f>SUM(E34:E36)+E33</f>
        <v>41217338</v>
      </c>
      <c r="F37" s="198">
        <f>SUM(F34:F36)+F33</f>
        <v>38897906</v>
      </c>
      <c r="G37" s="199">
        <f>IF(D37=0,0,F37/D37)</f>
        <v>0.98722570303581136</v>
      </c>
      <c r="H37" s="200">
        <f>D37-F37</f>
        <v>503323</v>
      </c>
      <c r="I37" s="212">
        <f>SUM(I34:I36)+I33</f>
        <v>34336266</v>
      </c>
      <c r="J37" s="213">
        <f t="shared" si="4"/>
        <v>1.1328519530923951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364552</v>
      </c>
      <c r="G39" s="218"/>
      <c r="H39" s="219"/>
      <c r="I39" s="220">
        <f>I15-I33</f>
        <v>240591</v>
      </c>
      <c r="J39" s="221">
        <f t="shared" si="4"/>
        <v>1.5152353994954093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-524257</v>
      </c>
      <c r="G41" s="226"/>
      <c r="H41" s="227"/>
      <c r="I41" s="228">
        <f>I19-I37</f>
        <v>-888809</v>
      </c>
      <c r="J41" s="229">
        <f t="shared" si="4"/>
        <v>0.58984213706206845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4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4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26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10.62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0" ht="17.25" customHeight="1">
      <c r="A1" s="164" t="str">
        <f>'01 大阪市'!A1</f>
        <v>○国民健康保険財政の予算決算状況【平成27年度】</v>
      </c>
    </row>
    <row r="2" spans="1:10" ht="14.25" thickBot="1">
      <c r="B2" s="250" t="s">
        <v>94</v>
      </c>
      <c r="F2" s="143"/>
      <c r="G2" s="143"/>
      <c r="H2" s="143"/>
      <c r="I2" s="143"/>
      <c r="J2" s="143" t="s">
        <v>2</v>
      </c>
    </row>
    <row r="3" spans="1:10" ht="19.5" customHeight="1">
      <c r="A3" s="278" t="s">
        <v>3</v>
      </c>
      <c r="B3" s="279"/>
      <c r="C3" s="279"/>
      <c r="D3" s="260" t="str">
        <f>'01 大阪市'!D3:H3</f>
        <v>平成27年度</v>
      </c>
      <c r="E3" s="276"/>
      <c r="F3" s="276"/>
      <c r="G3" s="276"/>
      <c r="H3" s="277"/>
      <c r="I3" s="248" t="str">
        <f>'01 大阪市'!I3</f>
        <v>平成26年度</v>
      </c>
      <c r="J3" s="285" t="s">
        <v>6</v>
      </c>
    </row>
    <row r="4" spans="1:10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0" ht="21.95" customHeight="1">
      <c r="A5" s="287" t="s">
        <v>13</v>
      </c>
      <c r="B5" s="290" t="s">
        <v>14</v>
      </c>
      <c r="C5" s="150" t="s">
        <v>15</v>
      </c>
      <c r="D5" s="151">
        <v>2569798</v>
      </c>
      <c r="E5" s="151">
        <v>2569798</v>
      </c>
      <c r="F5" s="152">
        <v>2264969</v>
      </c>
      <c r="G5" s="153">
        <f>IF(D5=0,0,F5/D5)</f>
        <v>0.88138017073715524</v>
      </c>
      <c r="H5" s="154">
        <f>F5-D5</f>
        <v>-304829</v>
      </c>
      <c r="I5" s="155">
        <v>2398509</v>
      </c>
      <c r="J5" s="156">
        <f>IF(I5=0,0,F5/I5)</f>
        <v>0.9443237444595789</v>
      </c>
    </row>
    <row r="6" spans="1:10" ht="21.95" customHeight="1">
      <c r="A6" s="288"/>
      <c r="B6" s="291"/>
      <c r="C6" s="157" t="s">
        <v>16</v>
      </c>
      <c r="D6" s="158">
        <v>2935770</v>
      </c>
      <c r="E6" s="158">
        <v>2936797</v>
      </c>
      <c r="F6" s="159">
        <v>3145240</v>
      </c>
      <c r="G6" s="160">
        <f t="shared" ref="G6:G15" si="0">IF(D6=0,0,F6/D6)</f>
        <v>1.0713509573297635</v>
      </c>
      <c r="H6" s="161">
        <f t="shared" ref="H6:H15" si="1">F6-D6</f>
        <v>209470</v>
      </c>
      <c r="I6" s="162">
        <v>3283839</v>
      </c>
      <c r="J6" s="163">
        <f t="shared" ref="J6:J18" si="2">IF(I6=0,0,F6/I6)</f>
        <v>0.95779360681202708</v>
      </c>
    </row>
    <row r="7" spans="1:10" ht="21.95" customHeight="1">
      <c r="A7" s="288"/>
      <c r="B7" s="291"/>
      <c r="C7" s="157" t="s">
        <v>17</v>
      </c>
      <c r="D7" s="158">
        <v>335711</v>
      </c>
      <c r="E7" s="158">
        <v>335711</v>
      </c>
      <c r="F7" s="159">
        <v>270013</v>
      </c>
      <c r="G7" s="160">
        <f t="shared" si="0"/>
        <v>0.80430191444426902</v>
      </c>
      <c r="H7" s="161">
        <f t="shared" si="1"/>
        <v>-65698</v>
      </c>
      <c r="I7" s="162">
        <v>317526</v>
      </c>
      <c r="J7" s="163">
        <f t="shared" si="2"/>
        <v>0.85036500947953864</v>
      </c>
    </row>
    <row r="8" spans="1:10" ht="21.95" customHeight="1">
      <c r="A8" s="288"/>
      <c r="B8" s="291"/>
      <c r="C8" s="157" t="s">
        <v>18</v>
      </c>
      <c r="D8" s="158">
        <v>3061841</v>
      </c>
      <c r="E8" s="158">
        <v>3061841</v>
      </c>
      <c r="F8" s="159">
        <v>3060998</v>
      </c>
      <c r="G8" s="160">
        <f t="shared" si="0"/>
        <v>0.99972467544852917</v>
      </c>
      <c r="H8" s="161">
        <f t="shared" si="1"/>
        <v>-843</v>
      </c>
      <c r="I8" s="162">
        <v>2875307</v>
      </c>
      <c r="J8" s="163">
        <f t="shared" si="2"/>
        <v>1.0645812777557317</v>
      </c>
    </row>
    <row r="9" spans="1:10" ht="21.95" customHeight="1">
      <c r="A9" s="288"/>
      <c r="B9" s="291"/>
      <c r="C9" s="157" t="s">
        <v>19</v>
      </c>
      <c r="D9" s="158">
        <v>639369</v>
      </c>
      <c r="E9" s="158">
        <v>639509</v>
      </c>
      <c r="F9" s="159">
        <v>629994</v>
      </c>
      <c r="G9" s="160">
        <f t="shared" si="0"/>
        <v>0.98533710580275236</v>
      </c>
      <c r="H9" s="161">
        <f t="shared" si="1"/>
        <v>-9375</v>
      </c>
      <c r="I9" s="162">
        <v>707686</v>
      </c>
      <c r="J9" s="163">
        <f t="shared" si="2"/>
        <v>0.8902168475849459</v>
      </c>
    </row>
    <row r="10" spans="1:10" ht="21.95" customHeight="1">
      <c r="A10" s="288"/>
      <c r="B10" s="291"/>
      <c r="C10" s="157" t="s">
        <v>20</v>
      </c>
      <c r="D10" s="158">
        <v>0</v>
      </c>
      <c r="E10" s="158">
        <v>0</v>
      </c>
      <c r="F10" s="159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0" ht="21.95" customHeight="1">
      <c r="A11" s="288"/>
      <c r="B11" s="291"/>
      <c r="C11" s="157" t="s">
        <v>21</v>
      </c>
      <c r="D11" s="158">
        <v>3493240</v>
      </c>
      <c r="E11" s="158">
        <v>3493240</v>
      </c>
      <c r="F11" s="159">
        <v>3178003</v>
      </c>
      <c r="G11" s="160">
        <f t="shared" si="0"/>
        <v>0.9097579897172825</v>
      </c>
      <c r="H11" s="161">
        <f t="shared" si="1"/>
        <v>-315237</v>
      </c>
      <c r="I11" s="162">
        <v>1410877</v>
      </c>
      <c r="J11" s="163">
        <f t="shared" si="2"/>
        <v>2.2525018127023122</v>
      </c>
    </row>
    <row r="12" spans="1:10" ht="21.95" customHeight="1">
      <c r="A12" s="288"/>
      <c r="B12" s="291"/>
      <c r="C12" s="157" t="s">
        <v>22</v>
      </c>
      <c r="D12" s="158">
        <v>992372</v>
      </c>
      <c r="E12" s="158">
        <v>992372</v>
      </c>
      <c r="F12" s="159">
        <v>944888</v>
      </c>
      <c r="G12" s="160">
        <f t="shared" si="0"/>
        <v>0.95215100788817097</v>
      </c>
      <c r="H12" s="161">
        <f t="shared" si="1"/>
        <v>-47484</v>
      </c>
      <c r="I12" s="162">
        <v>819150</v>
      </c>
      <c r="J12" s="163">
        <f t="shared" si="2"/>
        <v>1.1534981383141061</v>
      </c>
    </row>
    <row r="13" spans="1:10" ht="21.95" customHeight="1">
      <c r="A13" s="288"/>
      <c r="B13" s="291"/>
      <c r="C13" s="157" t="s">
        <v>23</v>
      </c>
      <c r="D13" s="158">
        <v>0</v>
      </c>
      <c r="E13" s="158">
        <v>0</v>
      </c>
      <c r="F13" s="159">
        <v>0</v>
      </c>
      <c r="G13" s="160">
        <f t="shared" si="0"/>
        <v>0</v>
      </c>
      <c r="H13" s="161">
        <f t="shared" si="1"/>
        <v>0</v>
      </c>
      <c r="I13" s="162">
        <v>0</v>
      </c>
      <c r="J13" s="163">
        <f t="shared" si="2"/>
        <v>0</v>
      </c>
    </row>
    <row r="14" spans="1:10" ht="21.95" customHeight="1">
      <c r="A14" s="288"/>
      <c r="B14" s="291"/>
      <c r="C14" s="165" t="s">
        <v>24</v>
      </c>
      <c r="D14" s="166">
        <v>6615</v>
      </c>
      <c r="E14" s="166">
        <v>6615</v>
      </c>
      <c r="F14" s="167">
        <v>21954</v>
      </c>
      <c r="G14" s="168">
        <f t="shared" si="0"/>
        <v>3.3188208616780046</v>
      </c>
      <c r="H14" s="169">
        <f t="shared" si="1"/>
        <v>15339</v>
      </c>
      <c r="I14" s="170">
        <v>26166</v>
      </c>
      <c r="J14" s="171">
        <f t="shared" si="2"/>
        <v>0.83902774592983265</v>
      </c>
    </row>
    <row r="15" spans="1:10" ht="28.5" customHeight="1">
      <c r="A15" s="288"/>
      <c r="B15" s="292"/>
      <c r="C15" s="172" t="s">
        <v>25</v>
      </c>
      <c r="D15" s="173">
        <f>SUM(D5:D14)</f>
        <v>14034716</v>
      </c>
      <c r="E15" s="173">
        <f>SUM(E5:E14)</f>
        <v>14035883</v>
      </c>
      <c r="F15" s="174">
        <f>SUM(F5:F14)</f>
        <v>13516059</v>
      </c>
      <c r="G15" s="175">
        <f t="shared" si="0"/>
        <v>0.96304470998914404</v>
      </c>
      <c r="H15" s="176">
        <f t="shared" si="1"/>
        <v>-518657</v>
      </c>
      <c r="I15" s="177">
        <f>SUM(I5:I14)</f>
        <v>11839060</v>
      </c>
      <c r="J15" s="178">
        <f t="shared" si="2"/>
        <v>1.1416496748897293</v>
      </c>
    </row>
    <row r="16" spans="1:10" ht="21.95" customHeight="1">
      <c r="A16" s="288"/>
      <c r="B16" s="179" t="s">
        <v>26</v>
      </c>
      <c r="C16" s="180"/>
      <c r="D16" s="181">
        <v>0</v>
      </c>
      <c r="E16" s="181">
        <v>0</v>
      </c>
      <c r="F16" s="182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107332</v>
      </c>
      <c r="F17" s="182">
        <v>419012</v>
      </c>
      <c r="G17" s="183"/>
      <c r="H17" s="184"/>
      <c r="I17" s="185">
        <v>419240</v>
      </c>
      <c r="J17" s="186">
        <f t="shared" si="2"/>
        <v>0.99945615876347682</v>
      </c>
    </row>
    <row r="18" spans="1:10" ht="21.95" customHeight="1" thickBot="1">
      <c r="A18" s="288"/>
      <c r="B18" s="187" t="s">
        <v>28</v>
      </c>
      <c r="C18" s="188"/>
      <c r="D18" s="189">
        <v>0</v>
      </c>
      <c r="E18" s="189">
        <v>0</v>
      </c>
      <c r="F18" s="190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197">
        <f>SUM(D16:D18)+D15</f>
        <v>14034716</v>
      </c>
      <c r="E19" s="197">
        <f>SUM(E16:E18)+E15</f>
        <v>14143215</v>
      </c>
      <c r="F19" s="198">
        <f>SUM(F16:F18)+F15</f>
        <v>13935071</v>
      </c>
      <c r="G19" s="199">
        <f>IF(D19=0,0,F19/D19)</f>
        <v>0.99290010570929976</v>
      </c>
      <c r="H19" s="200">
        <f>F19-D19</f>
        <v>-99645</v>
      </c>
      <c r="I19" s="201">
        <f>SUM(I16:I18)+I15</f>
        <v>12258300</v>
      </c>
      <c r="J19" s="202">
        <f>IF(I19=0,0,F19/I19)</f>
        <v>1.1367865854155961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209748</v>
      </c>
      <c r="E23" s="151">
        <v>209748</v>
      </c>
      <c r="F23" s="152">
        <v>203046</v>
      </c>
      <c r="G23" s="153">
        <f t="shared" ref="G23:G32" si="3">IF(D23=0,0,F23/D23)</f>
        <v>0.96804737113107153</v>
      </c>
      <c r="H23" s="154">
        <f>D23-F23</f>
        <v>6702</v>
      </c>
      <c r="I23" s="155">
        <v>199564</v>
      </c>
      <c r="J23" s="156">
        <f t="shared" ref="J23:J43" si="4">IF(I23=0,0,F23/I23)</f>
        <v>1.0174480367200498</v>
      </c>
    </row>
    <row r="24" spans="1:10" ht="21.95" customHeight="1">
      <c r="A24" s="288"/>
      <c r="B24" s="291"/>
      <c r="C24" s="157" t="s">
        <v>35</v>
      </c>
      <c r="D24" s="158">
        <v>8373314</v>
      </c>
      <c r="E24" s="158">
        <v>8373314</v>
      </c>
      <c r="F24" s="159">
        <v>8318335</v>
      </c>
      <c r="G24" s="160">
        <f t="shared" si="3"/>
        <v>0.99343402146390303</v>
      </c>
      <c r="H24" s="161">
        <f t="shared" ref="H24:H33" si="5">D24-F24</f>
        <v>54979</v>
      </c>
      <c r="I24" s="162">
        <v>8135856</v>
      </c>
      <c r="J24" s="163">
        <f t="shared" si="4"/>
        <v>1.0224289859604201</v>
      </c>
    </row>
    <row r="25" spans="1:10" ht="21.95" customHeight="1">
      <c r="A25" s="288"/>
      <c r="B25" s="291"/>
      <c r="C25" s="157" t="s">
        <v>36</v>
      </c>
      <c r="D25" s="158">
        <v>1401459</v>
      </c>
      <c r="E25" s="158">
        <v>1403664</v>
      </c>
      <c r="F25" s="159">
        <v>1403645</v>
      </c>
      <c r="G25" s="160">
        <f t="shared" si="3"/>
        <v>1.0015598030338384</v>
      </c>
      <c r="H25" s="161">
        <f t="shared" si="5"/>
        <v>-2186</v>
      </c>
      <c r="I25" s="162">
        <v>1424005</v>
      </c>
      <c r="J25" s="163">
        <f t="shared" si="4"/>
        <v>0.9857022973936187</v>
      </c>
    </row>
    <row r="26" spans="1:10" ht="21.95" customHeight="1">
      <c r="A26" s="288"/>
      <c r="B26" s="291"/>
      <c r="C26" s="157" t="s">
        <v>37</v>
      </c>
      <c r="D26" s="158">
        <v>821</v>
      </c>
      <c r="E26" s="158">
        <v>955</v>
      </c>
      <c r="F26" s="159">
        <v>951</v>
      </c>
      <c r="G26" s="160">
        <f t="shared" si="3"/>
        <v>1.1583434835566382</v>
      </c>
      <c r="H26" s="161">
        <f t="shared" si="5"/>
        <v>-130</v>
      </c>
      <c r="I26" s="162">
        <v>1110</v>
      </c>
      <c r="J26" s="163">
        <f t="shared" si="4"/>
        <v>0.85675675675675678</v>
      </c>
    </row>
    <row r="27" spans="1:10" ht="21.95" customHeight="1">
      <c r="A27" s="288"/>
      <c r="B27" s="291"/>
      <c r="C27" s="157" t="s">
        <v>38</v>
      </c>
      <c r="D27" s="158">
        <v>51</v>
      </c>
      <c r="E27" s="158">
        <v>51</v>
      </c>
      <c r="F27" s="159">
        <v>51</v>
      </c>
      <c r="G27" s="160">
        <f t="shared" si="3"/>
        <v>1</v>
      </c>
      <c r="H27" s="161">
        <f t="shared" si="5"/>
        <v>0</v>
      </c>
      <c r="I27" s="162">
        <v>51</v>
      </c>
      <c r="J27" s="163">
        <f t="shared" si="4"/>
        <v>1</v>
      </c>
    </row>
    <row r="28" spans="1:10" ht="21.95" customHeight="1">
      <c r="A28" s="288"/>
      <c r="B28" s="291"/>
      <c r="C28" s="157" t="s">
        <v>39</v>
      </c>
      <c r="D28" s="158">
        <v>567482</v>
      </c>
      <c r="E28" s="158">
        <v>567482</v>
      </c>
      <c r="F28" s="159">
        <v>566228</v>
      </c>
      <c r="G28" s="160">
        <f t="shared" si="3"/>
        <v>0.99779023828068558</v>
      </c>
      <c r="H28" s="161">
        <f t="shared" si="5"/>
        <v>1254</v>
      </c>
      <c r="I28" s="162">
        <v>619392</v>
      </c>
      <c r="J28" s="163">
        <f t="shared" si="4"/>
        <v>0.9141674416201695</v>
      </c>
    </row>
    <row r="29" spans="1:10" ht="21.95" customHeight="1">
      <c r="A29" s="288"/>
      <c r="B29" s="291"/>
      <c r="C29" s="157" t="s">
        <v>40</v>
      </c>
      <c r="D29" s="158">
        <v>3353350</v>
      </c>
      <c r="E29" s="158">
        <v>3353350</v>
      </c>
      <c r="F29" s="159">
        <v>3008459</v>
      </c>
      <c r="G29" s="160">
        <f t="shared" si="3"/>
        <v>0.89715031237419296</v>
      </c>
      <c r="H29" s="161">
        <f t="shared" si="5"/>
        <v>344891</v>
      </c>
      <c r="I29" s="162">
        <v>1254782</v>
      </c>
      <c r="J29" s="163">
        <f t="shared" si="4"/>
        <v>2.3975949607182763</v>
      </c>
    </row>
    <row r="30" spans="1:10" ht="21.95" customHeight="1">
      <c r="A30" s="288"/>
      <c r="B30" s="291"/>
      <c r="C30" s="157" t="s">
        <v>41</v>
      </c>
      <c r="D30" s="158">
        <v>119915</v>
      </c>
      <c r="E30" s="158">
        <v>119915</v>
      </c>
      <c r="F30" s="159">
        <v>89008</v>
      </c>
      <c r="G30" s="160">
        <f t="shared" si="3"/>
        <v>0.74225910019597219</v>
      </c>
      <c r="H30" s="161">
        <f t="shared" si="5"/>
        <v>30907</v>
      </c>
      <c r="I30" s="162">
        <v>90294</v>
      </c>
      <c r="J30" s="163">
        <f t="shared" si="4"/>
        <v>0.98575763616630119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9">
        <v>0</v>
      </c>
      <c r="G31" s="160">
        <f t="shared" si="3"/>
        <v>0</v>
      </c>
      <c r="H31" s="161">
        <f t="shared" si="5"/>
        <v>0</v>
      </c>
      <c r="I31" s="162">
        <v>0</v>
      </c>
      <c r="J31" s="163">
        <f t="shared" si="4"/>
        <v>0</v>
      </c>
    </row>
    <row r="32" spans="1:10" ht="21.95" customHeight="1">
      <c r="A32" s="288"/>
      <c r="B32" s="291"/>
      <c r="C32" s="157" t="s">
        <v>43</v>
      </c>
      <c r="D32" s="158">
        <v>8000</v>
      </c>
      <c r="E32" s="158">
        <v>114160</v>
      </c>
      <c r="F32" s="159">
        <v>110655</v>
      </c>
      <c r="G32" s="160">
        <f t="shared" si="3"/>
        <v>13.831875</v>
      </c>
      <c r="H32" s="161">
        <f t="shared" si="5"/>
        <v>-102655</v>
      </c>
      <c r="I32" s="162">
        <v>113909</v>
      </c>
      <c r="J32" s="163">
        <f t="shared" si="4"/>
        <v>0.97143333713753965</v>
      </c>
    </row>
    <row r="33" spans="1:10" ht="30" customHeight="1">
      <c r="A33" s="288"/>
      <c r="B33" s="292"/>
      <c r="C33" s="172" t="s">
        <v>44</v>
      </c>
      <c r="D33" s="173">
        <f>SUM(D23:D32)</f>
        <v>14034140</v>
      </c>
      <c r="E33" s="173">
        <f>SUM(E23:E32)</f>
        <v>14142639</v>
      </c>
      <c r="F33" s="174">
        <f>SUM(F23:F32)</f>
        <v>13700378</v>
      </c>
      <c r="G33" s="175">
        <f>IF(D33=0,0,F33/D33)</f>
        <v>0.97621785161042995</v>
      </c>
      <c r="H33" s="176">
        <f t="shared" si="5"/>
        <v>333762</v>
      </c>
      <c r="I33" s="177">
        <f>SUM(I23:I32)</f>
        <v>11838963</v>
      </c>
      <c r="J33" s="178">
        <f t="shared" si="4"/>
        <v>1.1572278754482128</v>
      </c>
    </row>
    <row r="34" spans="1:10" ht="21.95" customHeight="1">
      <c r="A34" s="288"/>
      <c r="B34" s="179" t="s">
        <v>45</v>
      </c>
      <c r="C34" s="165"/>
      <c r="D34" s="166">
        <v>76</v>
      </c>
      <c r="E34" s="166">
        <v>76</v>
      </c>
      <c r="F34" s="167">
        <v>75</v>
      </c>
      <c r="G34" s="208"/>
      <c r="H34" s="209"/>
      <c r="I34" s="185">
        <v>74</v>
      </c>
      <c r="J34" s="186">
        <f t="shared" si="4"/>
        <v>1.0135135135135136</v>
      </c>
    </row>
    <row r="35" spans="1:10" ht="21.95" customHeight="1">
      <c r="A35" s="288"/>
      <c r="B35" s="179" t="s">
        <v>46</v>
      </c>
      <c r="C35" s="180"/>
      <c r="D35" s="166">
        <v>0</v>
      </c>
      <c r="E35" s="181">
        <v>0</v>
      </c>
      <c r="F35" s="182">
        <v>0</v>
      </c>
      <c r="G35" s="208"/>
      <c r="H35" s="209"/>
      <c r="I35" s="185">
        <v>0</v>
      </c>
      <c r="J35" s="186">
        <f t="shared" si="4"/>
        <v>0</v>
      </c>
    </row>
    <row r="36" spans="1:10" ht="21.95" customHeight="1" thickBot="1">
      <c r="A36" s="288"/>
      <c r="B36" s="187" t="s">
        <v>47</v>
      </c>
      <c r="C36" s="188"/>
      <c r="D36" s="166">
        <v>500</v>
      </c>
      <c r="E36" s="189">
        <v>500</v>
      </c>
      <c r="F36" s="190">
        <v>224</v>
      </c>
      <c r="G36" s="210"/>
      <c r="H36" s="211"/>
      <c r="I36" s="193">
        <v>251</v>
      </c>
      <c r="J36" s="194">
        <f t="shared" si="4"/>
        <v>0.89243027888446214</v>
      </c>
    </row>
    <row r="37" spans="1:10" ht="28.5" customHeight="1" thickBot="1">
      <c r="A37" s="289"/>
      <c r="B37" s="195" t="s">
        <v>48</v>
      </c>
      <c r="C37" s="196"/>
      <c r="D37" s="197">
        <f>SUM(D34:D36)+D33</f>
        <v>14034716</v>
      </c>
      <c r="E37" s="197">
        <f>SUM(E34:E36)+E33</f>
        <v>14143215</v>
      </c>
      <c r="F37" s="198">
        <f>SUM(F34:F36)+F33</f>
        <v>13700677</v>
      </c>
      <c r="G37" s="199">
        <f>IF(D37=0,0,F37/D37)</f>
        <v>0.976199090882922</v>
      </c>
      <c r="H37" s="200">
        <f>D37-F37</f>
        <v>334039</v>
      </c>
      <c r="I37" s="212">
        <f>SUM(I34:I36)+I33</f>
        <v>11839288</v>
      </c>
      <c r="J37" s="213">
        <f t="shared" si="4"/>
        <v>1.1572213633117128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-184319</v>
      </c>
      <c r="G39" s="218"/>
      <c r="H39" s="219"/>
      <c r="I39" s="220">
        <f>I15-I33</f>
        <v>97</v>
      </c>
      <c r="J39" s="229">
        <f>IF(I39=0,0,F39/I39)</f>
        <v>-1900.1958762886597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234394</v>
      </c>
      <c r="G41" s="226"/>
      <c r="H41" s="227"/>
      <c r="I41" s="228">
        <f>I19-I37</f>
        <v>419012</v>
      </c>
      <c r="J41" s="229">
        <f t="shared" si="4"/>
        <v>0.55939686691550605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234394</v>
      </c>
      <c r="G42" s="235"/>
      <c r="H42" s="209"/>
      <c r="I42" s="236"/>
      <c r="J42" s="237">
        <f t="shared" si="4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4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29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0" ht="17.25" customHeight="1">
      <c r="A1" s="164" t="str">
        <f>'01 大阪市'!A1</f>
        <v>○国民健康保険財政の予算決算状況【平成27年度】</v>
      </c>
    </row>
    <row r="2" spans="1:10" ht="14.25" thickBot="1">
      <c r="B2" s="142" t="s">
        <v>65</v>
      </c>
      <c r="F2" s="143"/>
      <c r="G2" s="143"/>
      <c r="H2" s="143"/>
      <c r="I2" s="143"/>
      <c r="J2" s="143" t="s">
        <v>2</v>
      </c>
    </row>
    <row r="3" spans="1:10" ht="19.5" customHeight="1">
      <c r="A3" s="278" t="s">
        <v>3</v>
      </c>
      <c r="B3" s="279"/>
      <c r="C3" s="279"/>
      <c r="D3" s="260" t="str">
        <f>'01 大阪市'!D3:H3</f>
        <v>平成27年度</v>
      </c>
      <c r="E3" s="276"/>
      <c r="F3" s="276"/>
      <c r="G3" s="276"/>
      <c r="H3" s="277"/>
      <c r="I3" s="248" t="str">
        <f>'01 大阪市'!I3</f>
        <v>平成26年度</v>
      </c>
      <c r="J3" s="285" t="s">
        <v>6</v>
      </c>
    </row>
    <row r="4" spans="1:10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0" ht="21.95" customHeight="1">
      <c r="A5" s="287" t="s">
        <v>13</v>
      </c>
      <c r="B5" s="290" t="s">
        <v>14</v>
      </c>
      <c r="C5" s="150" t="s">
        <v>15</v>
      </c>
      <c r="D5" s="151">
        <v>3032824</v>
      </c>
      <c r="E5" s="151">
        <v>3057824</v>
      </c>
      <c r="F5" s="152">
        <v>2597866</v>
      </c>
      <c r="G5" s="153">
        <f>IF(D5=0,0,F5/D5)</f>
        <v>0.85658317132810868</v>
      </c>
      <c r="H5" s="154">
        <f>F5-D5</f>
        <v>-434958</v>
      </c>
      <c r="I5" s="155">
        <v>2656892</v>
      </c>
      <c r="J5" s="156">
        <f>IF(I5=0,0,F5/I5)</f>
        <v>0.97778381657967284</v>
      </c>
    </row>
    <row r="6" spans="1:10" ht="21.95" customHeight="1">
      <c r="A6" s="288"/>
      <c r="B6" s="291"/>
      <c r="C6" s="157" t="s">
        <v>16</v>
      </c>
      <c r="D6" s="158">
        <v>2975554</v>
      </c>
      <c r="E6" s="158">
        <v>2983192</v>
      </c>
      <c r="F6" s="159">
        <v>3194636</v>
      </c>
      <c r="G6" s="160">
        <f t="shared" ref="G6:G15" si="0">IF(D6=0,0,F6/D6)</f>
        <v>1.0736272976393639</v>
      </c>
      <c r="H6" s="161">
        <f t="shared" ref="H6:H15" si="1">F6-D6</f>
        <v>219082</v>
      </c>
      <c r="I6" s="162">
        <v>3342708</v>
      </c>
      <c r="J6" s="163">
        <f t="shared" ref="J6:J18" si="2">IF(I6=0,0,F6/I6)</f>
        <v>0.95570298093641448</v>
      </c>
    </row>
    <row r="7" spans="1:10" ht="21.95" customHeight="1">
      <c r="A7" s="288"/>
      <c r="B7" s="291"/>
      <c r="C7" s="157" t="s">
        <v>17</v>
      </c>
      <c r="D7" s="158">
        <v>445968</v>
      </c>
      <c r="E7" s="158">
        <v>448322</v>
      </c>
      <c r="F7" s="159">
        <v>334203</v>
      </c>
      <c r="G7" s="160">
        <f t="shared" si="0"/>
        <v>0.74938784845549455</v>
      </c>
      <c r="H7" s="161">
        <f t="shared" si="1"/>
        <v>-111765</v>
      </c>
      <c r="I7" s="162">
        <v>434551</v>
      </c>
      <c r="J7" s="163">
        <f t="shared" si="2"/>
        <v>0.76907658709794713</v>
      </c>
    </row>
    <row r="8" spans="1:10" ht="21.95" customHeight="1">
      <c r="A8" s="288"/>
      <c r="B8" s="291"/>
      <c r="C8" s="157" t="s">
        <v>18</v>
      </c>
      <c r="D8" s="158">
        <v>3803045</v>
      </c>
      <c r="E8" s="158">
        <v>3999534</v>
      </c>
      <c r="F8" s="159">
        <v>4002239</v>
      </c>
      <c r="G8" s="160">
        <f t="shared" si="0"/>
        <v>1.0523775027642324</v>
      </c>
      <c r="H8" s="161">
        <f t="shared" si="1"/>
        <v>199194</v>
      </c>
      <c r="I8" s="162">
        <v>3724944</v>
      </c>
      <c r="J8" s="163">
        <f t="shared" si="2"/>
        <v>1.0744427298772814</v>
      </c>
    </row>
    <row r="9" spans="1:10" ht="21.95" customHeight="1">
      <c r="A9" s="288"/>
      <c r="B9" s="291"/>
      <c r="C9" s="157" t="s">
        <v>19</v>
      </c>
      <c r="D9" s="158">
        <v>847872</v>
      </c>
      <c r="E9" s="158">
        <v>847872</v>
      </c>
      <c r="F9" s="159">
        <v>790819</v>
      </c>
      <c r="G9" s="160">
        <f t="shared" si="0"/>
        <v>0.93271036194142509</v>
      </c>
      <c r="H9" s="161">
        <f t="shared" si="1"/>
        <v>-57053</v>
      </c>
      <c r="I9" s="162">
        <v>716782</v>
      </c>
      <c r="J9" s="163">
        <f t="shared" si="2"/>
        <v>1.1032908192449029</v>
      </c>
    </row>
    <row r="10" spans="1:10" ht="21.95" customHeight="1">
      <c r="A10" s="288"/>
      <c r="B10" s="291"/>
      <c r="C10" s="157" t="s">
        <v>20</v>
      </c>
      <c r="D10" s="158">
        <v>0</v>
      </c>
      <c r="E10" s="158">
        <v>0</v>
      </c>
      <c r="F10" s="159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0" ht="21.95" customHeight="1">
      <c r="A11" s="288"/>
      <c r="B11" s="291"/>
      <c r="C11" s="157" t="s">
        <v>21</v>
      </c>
      <c r="D11" s="158">
        <v>3167890</v>
      </c>
      <c r="E11" s="158">
        <v>3787418</v>
      </c>
      <c r="F11" s="159">
        <v>3188485</v>
      </c>
      <c r="G11" s="160">
        <f t="shared" si="0"/>
        <v>1.0065011727048603</v>
      </c>
      <c r="H11" s="161">
        <f t="shared" si="1"/>
        <v>20595</v>
      </c>
      <c r="I11" s="162">
        <v>1428170</v>
      </c>
      <c r="J11" s="163">
        <f t="shared" si="2"/>
        <v>2.232566851285211</v>
      </c>
    </row>
    <row r="12" spans="1:10" ht="21.95" customHeight="1">
      <c r="A12" s="288"/>
      <c r="B12" s="291"/>
      <c r="C12" s="157" t="s">
        <v>22</v>
      </c>
      <c r="D12" s="158">
        <v>915767</v>
      </c>
      <c r="E12" s="158">
        <v>1192854</v>
      </c>
      <c r="F12" s="159">
        <v>1207248</v>
      </c>
      <c r="G12" s="160">
        <f t="shared" si="0"/>
        <v>1.3182916615252569</v>
      </c>
      <c r="H12" s="161">
        <f t="shared" si="1"/>
        <v>291481</v>
      </c>
      <c r="I12" s="162">
        <v>993628</v>
      </c>
      <c r="J12" s="163">
        <f t="shared" si="2"/>
        <v>1.2149899157431152</v>
      </c>
    </row>
    <row r="13" spans="1:10" ht="21.95" customHeight="1">
      <c r="A13" s="288"/>
      <c r="B13" s="291"/>
      <c r="C13" s="157" t="s">
        <v>23</v>
      </c>
      <c r="D13" s="158">
        <v>95764</v>
      </c>
      <c r="E13" s="158">
        <v>95764</v>
      </c>
      <c r="F13" s="159">
        <v>72186</v>
      </c>
      <c r="G13" s="160">
        <f t="shared" si="0"/>
        <v>0.7537905684808488</v>
      </c>
      <c r="H13" s="161">
        <f t="shared" si="1"/>
        <v>-23578</v>
      </c>
      <c r="I13" s="162">
        <v>93112</v>
      </c>
      <c r="J13" s="163">
        <f t="shared" si="2"/>
        <v>0.77525990205344097</v>
      </c>
    </row>
    <row r="14" spans="1:10" ht="21.95" customHeight="1">
      <c r="A14" s="288"/>
      <c r="B14" s="291"/>
      <c r="C14" s="165" t="s">
        <v>24</v>
      </c>
      <c r="D14" s="166">
        <v>18236</v>
      </c>
      <c r="E14" s="166">
        <v>18236</v>
      </c>
      <c r="F14" s="167">
        <v>36866</v>
      </c>
      <c r="G14" s="168">
        <f t="shared" si="0"/>
        <v>2.0216056152665058</v>
      </c>
      <c r="H14" s="169">
        <f t="shared" si="1"/>
        <v>18630</v>
      </c>
      <c r="I14" s="170">
        <v>30425</v>
      </c>
      <c r="J14" s="171">
        <f t="shared" si="2"/>
        <v>1.2117009038619557</v>
      </c>
    </row>
    <row r="15" spans="1:10" ht="28.5" customHeight="1">
      <c r="A15" s="288"/>
      <c r="B15" s="292"/>
      <c r="C15" s="172" t="s">
        <v>25</v>
      </c>
      <c r="D15" s="173">
        <f>SUM(D5:D14)</f>
        <v>15302920</v>
      </c>
      <c r="E15" s="173">
        <f>SUM(E5:E14)</f>
        <v>16431016</v>
      </c>
      <c r="F15" s="174">
        <f>SUM(F5:F14)</f>
        <v>15424548</v>
      </c>
      <c r="G15" s="175">
        <f t="shared" si="0"/>
        <v>1.0079480256055706</v>
      </c>
      <c r="H15" s="176">
        <f t="shared" si="1"/>
        <v>121628</v>
      </c>
      <c r="I15" s="177">
        <f>SUM(I5:I14)</f>
        <v>13421212</v>
      </c>
      <c r="J15" s="178">
        <f t="shared" si="2"/>
        <v>1.1492664000836885</v>
      </c>
    </row>
    <row r="16" spans="1:10" ht="21.95" customHeight="1">
      <c r="A16" s="288"/>
      <c r="B16" s="179" t="s">
        <v>26</v>
      </c>
      <c r="C16" s="180"/>
      <c r="D16" s="181">
        <v>0</v>
      </c>
      <c r="E16" s="181">
        <v>0</v>
      </c>
      <c r="F16" s="182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2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189">
        <v>0</v>
      </c>
      <c r="E18" s="189">
        <v>0</v>
      </c>
      <c r="F18" s="190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197">
        <f>SUM(D16:D18)+D15</f>
        <v>15302920</v>
      </c>
      <c r="E19" s="197">
        <f>SUM(E16:E18)+E15</f>
        <v>16431016</v>
      </c>
      <c r="F19" s="198">
        <f>SUM(F16:F18)+F15</f>
        <v>15424548</v>
      </c>
      <c r="G19" s="199">
        <f>IF(D19=0,0,F19/D19)</f>
        <v>1.0079480256055706</v>
      </c>
      <c r="H19" s="200">
        <f>F19-D19</f>
        <v>121628</v>
      </c>
      <c r="I19" s="201">
        <f>SUM(I16:I18)+I15</f>
        <v>13421212</v>
      </c>
      <c r="J19" s="202">
        <f>IF(I19=0,0,F19/I19)</f>
        <v>1.1492664000836885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193327</v>
      </c>
      <c r="E23" s="151">
        <v>203950</v>
      </c>
      <c r="F23" s="152">
        <v>196408</v>
      </c>
      <c r="G23" s="153">
        <f t="shared" ref="G23:G32" si="3">IF(D23=0,0,F23/D23)</f>
        <v>1.0159367289618109</v>
      </c>
      <c r="H23" s="154">
        <f>D23-F23</f>
        <v>-3081</v>
      </c>
      <c r="I23" s="155">
        <v>185040</v>
      </c>
      <c r="J23" s="156">
        <f t="shared" ref="J23:J43" si="4">IF(I23=0,0,F23/I23)</f>
        <v>1.0614353653264159</v>
      </c>
    </row>
    <row r="24" spans="1:10" ht="21.95" customHeight="1">
      <c r="A24" s="288"/>
      <c r="B24" s="291"/>
      <c r="C24" s="157" t="s">
        <v>35</v>
      </c>
      <c r="D24" s="158">
        <v>9455514</v>
      </c>
      <c r="E24" s="158">
        <v>9455514</v>
      </c>
      <c r="F24" s="159">
        <v>9263661</v>
      </c>
      <c r="G24" s="160">
        <f t="shared" si="3"/>
        <v>0.97970993433038123</v>
      </c>
      <c r="H24" s="161">
        <f t="shared" ref="H24:H33" si="5">D24-F24</f>
        <v>191853</v>
      </c>
      <c r="I24" s="162">
        <v>9104934</v>
      </c>
      <c r="J24" s="163">
        <f t="shared" si="4"/>
        <v>1.0174330752974157</v>
      </c>
    </row>
    <row r="25" spans="1:10" ht="21.95" customHeight="1">
      <c r="A25" s="288"/>
      <c r="B25" s="291"/>
      <c r="C25" s="157" t="s">
        <v>36</v>
      </c>
      <c r="D25" s="158">
        <v>1670247</v>
      </c>
      <c r="E25" s="158">
        <v>1752073</v>
      </c>
      <c r="F25" s="159">
        <v>1672943</v>
      </c>
      <c r="G25" s="160">
        <f t="shared" si="3"/>
        <v>1.0016141325205195</v>
      </c>
      <c r="H25" s="161">
        <f t="shared" si="5"/>
        <v>-2696</v>
      </c>
      <c r="I25" s="162">
        <v>1683705</v>
      </c>
      <c r="J25" s="163">
        <f t="shared" si="4"/>
        <v>0.99360814394445585</v>
      </c>
    </row>
    <row r="26" spans="1:10" ht="21.95" customHeight="1">
      <c r="A26" s="288"/>
      <c r="B26" s="291"/>
      <c r="C26" s="157" t="s">
        <v>37</v>
      </c>
      <c r="D26" s="158">
        <v>892</v>
      </c>
      <c r="E26" s="158">
        <v>1146</v>
      </c>
      <c r="F26" s="159">
        <v>1144</v>
      </c>
      <c r="G26" s="160">
        <f t="shared" si="3"/>
        <v>1.2825112107623318</v>
      </c>
      <c r="H26" s="161">
        <f t="shared" si="5"/>
        <v>-252</v>
      </c>
      <c r="I26" s="162">
        <v>1316</v>
      </c>
      <c r="J26" s="163">
        <f t="shared" si="4"/>
        <v>0.8693009118541033</v>
      </c>
    </row>
    <row r="27" spans="1:10" ht="21.95" customHeight="1">
      <c r="A27" s="288"/>
      <c r="B27" s="291"/>
      <c r="C27" s="157" t="s">
        <v>38</v>
      </c>
      <c r="D27" s="158">
        <v>696</v>
      </c>
      <c r="E27" s="158">
        <v>696</v>
      </c>
      <c r="F27" s="159">
        <v>60</v>
      </c>
      <c r="G27" s="160">
        <f t="shared" si="3"/>
        <v>8.6206896551724144E-2</v>
      </c>
      <c r="H27" s="161">
        <f t="shared" si="5"/>
        <v>636</v>
      </c>
      <c r="I27" s="162">
        <v>60</v>
      </c>
      <c r="J27" s="163">
        <f t="shared" si="4"/>
        <v>1</v>
      </c>
    </row>
    <row r="28" spans="1:10" ht="21.95" customHeight="1">
      <c r="A28" s="288"/>
      <c r="B28" s="291"/>
      <c r="C28" s="157" t="s">
        <v>39</v>
      </c>
      <c r="D28" s="158">
        <v>617754</v>
      </c>
      <c r="E28" s="158">
        <v>617754</v>
      </c>
      <c r="F28" s="159">
        <v>616362</v>
      </c>
      <c r="G28" s="160">
        <f t="shared" si="3"/>
        <v>0.9977466758612652</v>
      </c>
      <c r="H28" s="161">
        <f t="shared" si="5"/>
        <v>1392</v>
      </c>
      <c r="I28" s="162">
        <v>690124</v>
      </c>
      <c r="J28" s="163">
        <f t="shared" si="4"/>
        <v>0.89311775854773923</v>
      </c>
    </row>
    <row r="29" spans="1:10" ht="21.95" customHeight="1">
      <c r="A29" s="288"/>
      <c r="B29" s="291"/>
      <c r="C29" s="157" t="s">
        <v>40</v>
      </c>
      <c r="D29" s="158">
        <v>3219281</v>
      </c>
      <c r="E29" s="158">
        <v>3801196</v>
      </c>
      <c r="F29" s="159">
        <v>3409305</v>
      </c>
      <c r="G29" s="160">
        <f t="shared" si="3"/>
        <v>1.059026844814106</v>
      </c>
      <c r="H29" s="161">
        <f t="shared" si="5"/>
        <v>-190024</v>
      </c>
      <c r="I29" s="162">
        <v>1433706</v>
      </c>
      <c r="J29" s="163">
        <f t="shared" si="4"/>
        <v>2.3779666124017056</v>
      </c>
    </row>
    <row r="30" spans="1:10" ht="21.95" customHeight="1">
      <c r="A30" s="288"/>
      <c r="B30" s="291"/>
      <c r="C30" s="157" t="s">
        <v>41</v>
      </c>
      <c r="D30" s="158">
        <v>108678</v>
      </c>
      <c r="E30" s="158">
        <v>115478</v>
      </c>
      <c r="F30" s="159">
        <v>105825</v>
      </c>
      <c r="G30" s="160">
        <f t="shared" si="3"/>
        <v>0.97374813669739968</v>
      </c>
      <c r="H30" s="161">
        <f t="shared" si="5"/>
        <v>2853</v>
      </c>
      <c r="I30" s="162">
        <v>95622</v>
      </c>
      <c r="J30" s="163">
        <f t="shared" si="4"/>
        <v>1.1067013867101714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9">
        <v>0</v>
      </c>
      <c r="G31" s="160">
        <f t="shared" si="3"/>
        <v>0</v>
      </c>
      <c r="H31" s="161">
        <f t="shared" si="5"/>
        <v>0</v>
      </c>
      <c r="I31" s="162">
        <v>0</v>
      </c>
      <c r="J31" s="163">
        <f t="shared" si="4"/>
        <v>0</v>
      </c>
    </row>
    <row r="32" spans="1:10" ht="21.95" customHeight="1">
      <c r="A32" s="288"/>
      <c r="B32" s="291"/>
      <c r="C32" s="157" t="s">
        <v>43</v>
      </c>
      <c r="D32" s="158">
        <v>36431</v>
      </c>
      <c r="E32" s="158">
        <v>388109</v>
      </c>
      <c r="F32" s="159">
        <v>357276</v>
      </c>
      <c r="G32" s="160">
        <f t="shared" si="3"/>
        <v>9.806922675743186</v>
      </c>
      <c r="H32" s="161">
        <f t="shared" si="5"/>
        <v>-320845</v>
      </c>
      <c r="I32" s="162">
        <v>260848</v>
      </c>
      <c r="J32" s="163">
        <f t="shared" si="4"/>
        <v>1.3696712261546955</v>
      </c>
    </row>
    <row r="33" spans="1:10" ht="30" customHeight="1">
      <c r="A33" s="288"/>
      <c r="B33" s="292"/>
      <c r="C33" s="172" t="s">
        <v>44</v>
      </c>
      <c r="D33" s="173">
        <f>SUM(D23:D32)</f>
        <v>15302820</v>
      </c>
      <c r="E33" s="173">
        <f>SUM(E23:E32)</f>
        <v>16335916</v>
      </c>
      <c r="F33" s="174">
        <f>SUM(F23:F32)</f>
        <v>15622984</v>
      </c>
      <c r="G33" s="175">
        <f>IF(D33=0,0,F33/D33)</f>
        <v>1.0209218954414938</v>
      </c>
      <c r="H33" s="176">
        <f t="shared" si="5"/>
        <v>-320164</v>
      </c>
      <c r="I33" s="177">
        <f>SUM(I23:I32)</f>
        <v>13455355</v>
      </c>
      <c r="J33" s="178">
        <f t="shared" si="4"/>
        <v>1.1610978677262696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7">
        <v>0</v>
      </c>
      <c r="G34" s="208"/>
      <c r="H34" s="209"/>
      <c r="I34" s="185">
        <v>0</v>
      </c>
      <c r="J34" s="186">
        <f t="shared" si="4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81">
        <v>95000</v>
      </c>
      <c r="F35" s="182">
        <v>87516</v>
      </c>
      <c r="G35" s="208"/>
      <c r="H35" s="209"/>
      <c r="I35" s="185">
        <v>53373</v>
      </c>
      <c r="J35" s="186">
        <f t="shared" si="4"/>
        <v>1.6397054690573887</v>
      </c>
    </row>
    <row r="36" spans="1:10" ht="21.95" customHeight="1" thickBot="1">
      <c r="A36" s="288"/>
      <c r="B36" s="187" t="s">
        <v>47</v>
      </c>
      <c r="C36" s="188"/>
      <c r="D36" s="166">
        <v>100</v>
      </c>
      <c r="E36" s="189">
        <v>100</v>
      </c>
      <c r="F36" s="190">
        <v>0</v>
      </c>
      <c r="G36" s="210"/>
      <c r="H36" s="211"/>
      <c r="I36" s="193">
        <v>0</v>
      </c>
      <c r="J36" s="194">
        <f t="shared" si="4"/>
        <v>0</v>
      </c>
    </row>
    <row r="37" spans="1:10" ht="28.5" customHeight="1" thickBot="1">
      <c r="A37" s="289"/>
      <c r="B37" s="195" t="s">
        <v>48</v>
      </c>
      <c r="C37" s="196"/>
      <c r="D37" s="197">
        <f>SUM(D34:D36)+D33</f>
        <v>15302920</v>
      </c>
      <c r="E37" s="197">
        <f>SUM(E34:E36)+E33</f>
        <v>16431016</v>
      </c>
      <c r="F37" s="198">
        <f>SUM(F34:F36)+F33</f>
        <v>15710500</v>
      </c>
      <c r="G37" s="199">
        <f>IF(D37=0,0,F37/D37)</f>
        <v>1.0266341325707773</v>
      </c>
      <c r="H37" s="200">
        <f>D37-F37</f>
        <v>-407580</v>
      </c>
      <c r="I37" s="212">
        <f>SUM(I34:I36)+I33</f>
        <v>13508728</v>
      </c>
      <c r="J37" s="213">
        <f t="shared" si="4"/>
        <v>1.1629888469143801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-198436</v>
      </c>
      <c r="G39" s="218"/>
      <c r="H39" s="219"/>
      <c r="I39" s="220">
        <f>I15-I33</f>
        <v>-34143</v>
      </c>
      <c r="J39" s="221">
        <f t="shared" si="4"/>
        <v>5.8119087367835283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-285952</v>
      </c>
      <c r="G41" s="226"/>
      <c r="H41" s="227"/>
      <c r="I41" s="228">
        <f>I19-I37</f>
        <v>-87516</v>
      </c>
      <c r="J41" s="229">
        <f t="shared" si="4"/>
        <v>3.267425385072444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4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4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34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0" ht="17.25" customHeight="1">
      <c r="A1" s="164" t="str">
        <f>'01 大阪市'!A1</f>
        <v>○国民健康保険財政の予算決算状況【平成27年度】</v>
      </c>
    </row>
    <row r="2" spans="1:10" ht="14.25" thickBot="1">
      <c r="B2" s="142" t="s">
        <v>66</v>
      </c>
      <c r="F2" s="143"/>
      <c r="G2" s="143"/>
      <c r="H2" s="143"/>
      <c r="I2" s="143"/>
      <c r="J2" s="143" t="s">
        <v>2</v>
      </c>
    </row>
    <row r="3" spans="1:10" ht="19.5" customHeight="1">
      <c r="A3" s="278" t="s">
        <v>3</v>
      </c>
      <c r="B3" s="279"/>
      <c r="C3" s="279"/>
      <c r="D3" s="260" t="str">
        <f>'01 大阪市'!D3:H3</f>
        <v>平成27年度</v>
      </c>
      <c r="E3" s="276"/>
      <c r="F3" s="276"/>
      <c r="G3" s="276"/>
      <c r="H3" s="277"/>
      <c r="I3" s="248" t="str">
        <f>'01 大阪市'!I3</f>
        <v>平成26年度</v>
      </c>
      <c r="J3" s="285" t="s">
        <v>6</v>
      </c>
    </row>
    <row r="4" spans="1:10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0" ht="21.95" customHeight="1">
      <c r="A5" s="287" t="s">
        <v>13</v>
      </c>
      <c r="B5" s="290" t="s">
        <v>14</v>
      </c>
      <c r="C5" s="150" t="s">
        <v>15</v>
      </c>
      <c r="D5" s="151">
        <v>5932921</v>
      </c>
      <c r="E5" s="151">
        <v>5932921</v>
      </c>
      <c r="F5" s="152">
        <v>5265223</v>
      </c>
      <c r="G5" s="153">
        <f>IF(D5=0,0,F5/D5)</f>
        <v>0.88745880823290924</v>
      </c>
      <c r="H5" s="154">
        <f>F5-D5</f>
        <v>-667698</v>
      </c>
      <c r="I5" s="155">
        <v>5472951</v>
      </c>
      <c r="J5" s="156">
        <f>IF(I5=0,0,F5/I5)</f>
        <v>0.96204460810995751</v>
      </c>
    </row>
    <row r="6" spans="1:10" ht="21.95" customHeight="1">
      <c r="A6" s="288"/>
      <c r="B6" s="291"/>
      <c r="C6" s="157" t="s">
        <v>16</v>
      </c>
      <c r="D6" s="158">
        <v>6933200</v>
      </c>
      <c r="E6" s="158">
        <v>6933200</v>
      </c>
      <c r="F6" s="159">
        <v>7306200</v>
      </c>
      <c r="G6" s="160">
        <f t="shared" ref="G6:G15" si="0">IF(D6=0,0,F6/D6)</f>
        <v>1.0537991115213754</v>
      </c>
      <c r="H6" s="161">
        <f t="shared" ref="H6:H15" si="1">F6-D6</f>
        <v>373000</v>
      </c>
      <c r="I6" s="162">
        <v>7574391</v>
      </c>
      <c r="J6" s="163">
        <f t="shared" ref="J6:J18" si="2">IF(I6=0,0,F6/I6)</f>
        <v>0.96459240089401244</v>
      </c>
    </row>
    <row r="7" spans="1:10" ht="21.95" customHeight="1">
      <c r="A7" s="288"/>
      <c r="B7" s="291"/>
      <c r="C7" s="157" t="s">
        <v>17</v>
      </c>
      <c r="D7" s="158">
        <v>932247</v>
      </c>
      <c r="E7" s="158">
        <v>932247</v>
      </c>
      <c r="F7" s="159">
        <v>779292</v>
      </c>
      <c r="G7" s="160">
        <f t="shared" si="0"/>
        <v>0.83592867555486905</v>
      </c>
      <c r="H7" s="161">
        <f t="shared" si="1"/>
        <v>-152955</v>
      </c>
      <c r="I7" s="162">
        <v>1046525</v>
      </c>
      <c r="J7" s="163">
        <f t="shared" si="2"/>
        <v>0.74464728506246869</v>
      </c>
    </row>
    <row r="8" spans="1:10" ht="21.95" customHeight="1">
      <c r="A8" s="288"/>
      <c r="B8" s="291"/>
      <c r="C8" s="157" t="s">
        <v>18</v>
      </c>
      <c r="D8" s="158">
        <v>8225698</v>
      </c>
      <c r="E8" s="158">
        <v>8225698</v>
      </c>
      <c r="F8" s="159">
        <v>8224255</v>
      </c>
      <c r="G8" s="160">
        <f t="shared" si="0"/>
        <v>0.99982457415771886</v>
      </c>
      <c r="H8" s="161">
        <f t="shared" si="1"/>
        <v>-1443</v>
      </c>
      <c r="I8" s="162">
        <v>7652413</v>
      </c>
      <c r="J8" s="163">
        <f t="shared" si="2"/>
        <v>1.0747270174780164</v>
      </c>
    </row>
    <row r="9" spans="1:10" ht="21.95" customHeight="1">
      <c r="A9" s="288"/>
      <c r="B9" s="291"/>
      <c r="C9" s="157" t="s">
        <v>19</v>
      </c>
      <c r="D9" s="158">
        <v>1717692</v>
      </c>
      <c r="E9" s="158">
        <v>1717692</v>
      </c>
      <c r="F9" s="159">
        <v>1643744</v>
      </c>
      <c r="G9" s="160">
        <f t="shared" si="0"/>
        <v>0.95694920858919996</v>
      </c>
      <c r="H9" s="161">
        <f t="shared" si="1"/>
        <v>-73948</v>
      </c>
      <c r="I9" s="162">
        <v>1670456</v>
      </c>
      <c r="J9" s="163">
        <f t="shared" si="2"/>
        <v>0.98400915678114242</v>
      </c>
    </row>
    <row r="10" spans="1:10" ht="21.95" customHeight="1">
      <c r="A10" s="288"/>
      <c r="B10" s="291"/>
      <c r="C10" s="157" t="s">
        <v>20</v>
      </c>
      <c r="D10" s="158">
        <v>0</v>
      </c>
      <c r="E10" s="158">
        <v>0</v>
      </c>
      <c r="F10" s="159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0" ht="21.95" customHeight="1">
      <c r="A11" s="288"/>
      <c r="B11" s="291"/>
      <c r="C11" s="157" t="s">
        <v>21</v>
      </c>
      <c r="D11" s="158">
        <v>7822077</v>
      </c>
      <c r="E11" s="158">
        <v>7822077</v>
      </c>
      <c r="F11" s="159">
        <v>7149997</v>
      </c>
      <c r="G11" s="160">
        <f t="shared" si="0"/>
        <v>0.91407908666713455</v>
      </c>
      <c r="H11" s="161">
        <f t="shared" si="1"/>
        <v>-672080</v>
      </c>
      <c r="I11" s="162">
        <v>2924170</v>
      </c>
      <c r="J11" s="163">
        <f t="shared" si="2"/>
        <v>2.4451372526221116</v>
      </c>
    </row>
    <row r="12" spans="1:10" ht="21.95" customHeight="1">
      <c r="A12" s="288"/>
      <c r="B12" s="291"/>
      <c r="C12" s="157" t="s">
        <v>22</v>
      </c>
      <c r="D12" s="158">
        <v>2897048</v>
      </c>
      <c r="E12" s="158">
        <v>2877576</v>
      </c>
      <c r="F12" s="159">
        <v>2885366</v>
      </c>
      <c r="G12" s="160">
        <f t="shared" si="0"/>
        <v>0.99596761945262902</v>
      </c>
      <c r="H12" s="161">
        <f t="shared" si="1"/>
        <v>-11682</v>
      </c>
      <c r="I12" s="162">
        <v>2418556</v>
      </c>
      <c r="J12" s="163">
        <f t="shared" si="2"/>
        <v>1.1930118632770959</v>
      </c>
    </row>
    <row r="13" spans="1:10" ht="21.95" customHeight="1">
      <c r="A13" s="288"/>
      <c r="B13" s="291"/>
      <c r="C13" s="157" t="s">
        <v>23</v>
      </c>
      <c r="D13" s="158">
        <v>374876</v>
      </c>
      <c r="E13" s="158">
        <v>374876</v>
      </c>
      <c r="F13" s="159">
        <v>222338</v>
      </c>
      <c r="G13" s="160">
        <f t="shared" si="0"/>
        <v>0.59309745089042776</v>
      </c>
      <c r="H13" s="161">
        <f t="shared" si="1"/>
        <v>-152538</v>
      </c>
      <c r="I13" s="162">
        <v>405005</v>
      </c>
      <c r="J13" s="163">
        <f t="shared" si="2"/>
        <v>0.54897593856865967</v>
      </c>
    </row>
    <row r="14" spans="1:10" ht="21.95" customHeight="1">
      <c r="A14" s="288"/>
      <c r="B14" s="291"/>
      <c r="C14" s="165" t="s">
        <v>24</v>
      </c>
      <c r="D14" s="166">
        <v>60241</v>
      </c>
      <c r="E14" s="166">
        <v>217121</v>
      </c>
      <c r="F14" s="167">
        <v>88586</v>
      </c>
      <c r="G14" s="168">
        <f t="shared" si="0"/>
        <v>1.4705267176839694</v>
      </c>
      <c r="H14" s="169">
        <f t="shared" si="1"/>
        <v>28345</v>
      </c>
      <c r="I14" s="170">
        <v>92232</v>
      </c>
      <c r="J14" s="171">
        <f t="shared" si="2"/>
        <v>0.960469251452858</v>
      </c>
    </row>
    <row r="15" spans="1:10" ht="28.5" customHeight="1">
      <c r="A15" s="288"/>
      <c r="B15" s="292"/>
      <c r="C15" s="172" t="s">
        <v>25</v>
      </c>
      <c r="D15" s="173">
        <f>SUM(D5:D14)</f>
        <v>34896000</v>
      </c>
      <c r="E15" s="173">
        <f>SUM(E5:E14)</f>
        <v>35033408</v>
      </c>
      <c r="F15" s="174">
        <f>SUM(F5:F14)</f>
        <v>33565001</v>
      </c>
      <c r="G15" s="175">
        <f t="shared" si="0"/>
        <v>0.96185812127464465</v>
      </c>
      <c r="H15" s="176">
        <f t="shared" si="1"/>
        <v>-1330999</v>
      </c>
      <c r="I15" s="177">
        <f>SUM(I5:I14)</f>
        <v>29256699</v>
      </c>
      <c r="J15" s="178">
        <f t="shared" si="2"/>
        <v>1.1472586500616491</v>
      </c>
    </row>
    <row r="16" spans="1:10" ht="21.95" customHeight="1">
      <c r="A16" s="288"/>
      <c r="B16" s="179" t="s">
        <v>26</v>
      </c>
      <c r="C16" s="180"/>
      <c r="D16" s="181">
        <v>0</v>
      </c>
      <c r="E16" s="181">
        <v>0</v>
      </c>
      <c r="F16" s="182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97047</v>
      </c>
      <c r="F17" s="182">
        <v>97047</v>
      </c>
      <c r="G17" s="183"/>
      <c r="H17" s="184"/>
      <c r="I17" s="185">
        <v>70381</v>
      </c>
      <c r="J17" s="186">
        <f t="shared" si="2"/>
        <v>1.3788806638155184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2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34896000</v>
      </c>
      <c r="E19" s="253">
        <f>SUM(E16:E18)+E15</f>
        <v>35130455</v>
      </c>
      <c r="F19" s="253">
        <f>SUM(F16:F18)+F15</f>
        <v>33662048</v>
      </c>
      <c r="G19" s="199">
        <f>IF(D19=0,0,F19/D19)</f>
        <v>0.96463915635029807</v>
      </c>
      <c r="H19" s="200">
        <f>F19-D19</f>
        <v>-1233952</v>
      </c>
      <c r="I19" s="201">
        <f>SUM(I16:I18)+I15</f>
        <v>29327080</v>
      </c>
      <c r="J19" s="202">
        <f>IF(I19=0,0,F19/I19)</f>
        <v>1.1478145113662868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464024</v>
      </c>
      <c r="E23" s="151">
        <v>450714</v>
      </c>
      <c r="F23" s="152">
        <v>429193</v>
      </c>
      <c r="G23" s="153">
        <f t="shared" ref="G23:G32" si="3">IF(D23=0,0,F23/D23)</f>
        <v>0.92493707222040245</v>
      </c>
      <c r="H23" s="154">
        <f>D23-F23</f>
        <v>34831</v>
      </c>
      <c r="I23" s="155">
        <v>434978</v>
      </c>
      <c r="J23" s="156">
        <f t="shared" ref="J23:J43" si="4">IF(I23=0,0,F23/I23)</f>
        <v>0.98670047680572348</v>
      </c>
    </row>
    <row r="24" spans="1:10" ht="21.95" customHeight="1">
      <c r="A24" s="288"/>
      <c r="B24" s="291"/>
      <c r="C24" s="157" t="s">
        <v>35</v>
      </c>
      <c r="D24" s="158">
        <v>20883093</v>
      </c>
      <c r="E24" s="158">
        <v>20883093</v>
      </c>
      <c r="F24" s="159">
        <v>20283545</v>
      </c>
      <c r="G24" s="160">
        <f t="shared" si="3"/>
        <v>0.97129026816094721</v>
      </c>
      <c r="H24" s="161">
        <f t="shared" ref="H24:H33" si="5">D24-F24</f>
        <v>599548</v>
      </c>
      <c r="I24" s="162">
        <v>19947474</v>
      </c>
      <c r="J24" s="163">
        <f t="shared" si="4"/>
        <v>1.0168477973702335</v>
      </c>
    </row>
    <row r="25" spans="1:10" ht="21.95" customHeight="1">
      <c r="A25" s="288"/>
      <c r="B25" s="291"/>
      <c r="C25" s="157" t="s">
        <v>36</v>
      </c>
      <c r="D25" s="158">
        <v>3690757</v>
      </c>
      <c r="E25" s="158">
        <v>3694171</v>
      </c>
      <c r="F25" s="159">
        <v>3694170</v>
      </c>
      <c r="G25" s="160">
        <f t="shared" si="3"/>
        <v>1.0009247425392678</v>
      </c>
      <c r="H25" s="161">
        <f t="shared" si="5"/>
        <v>-3413</v>
      </c>
      <c r="I25" s="162">
        <v>3809704</v>
      </c>
      <c r="J25" s="163">
        <f t="shared" si="4"/>
        <v>0.96967375943117895</v>
      </c>
    </row>
    <row r="26" spans="1:10" ht="21.95" customHeight="1">
      <c r="A26" s="288"/>
      <c r="B26" s="291"/>
      <c r="C26" s="157" t="s">
        <v>37</v>
      </c>
      <c r="D26" s="158">
        <v>4653</v>
      </c>
      <c r="E26" s="158">
        <v>4653</v>
      </c>
      <c r="F26" s="159">
        <v>2508</v>
      </c>
      <c r="G26" s="160">
        <f t="shared" si="3"/>
        <v>0.53900709219858156</v>
      </c>
      <c r="H26" s="161">
        <f t="shared" si="5"/>
        <v>2145</v>
      </c>
      <c r="I26" s="162">
        <v>2994</v>
      </c>
      <c r="J26" s="163">
        <f t="shared" si="4"/>
        <v>0.83767535070140275</v>
      </c>
    </row>
    <row r="27" spans="1:10" ht="21.95" customHeight="1">
      <c r="A27" s="288"/>
      <c r="B27" s="291"/>
      <c r="C27" s="157" t="s">
        <v>38</v>
      </c>
      <c r="D27" s="158">
        <v>139</v>
      </c>
      <c r="E27" s="158">
        <v>139</v>
      </c>
      <c r="F27" s="159">
        <v>128</v>
      </c>
      <c r="G27" s="160">
        <f t="shared" si="3"/>
        <v>0.92086330935251803</v>
      </c>
      <c r="H27" s="161">
        <f t="shared" si="5"/>
        <v>11</v>
      </c>
      <c r="I27" s="162">
        <v>128</v>
      </c>
      <c r="J27" s="163">
        <f t="shared" si="4"/>
        <v>1</v>
      </c>
    </row>
    <row r="28" spans="1:10" ht="21.95" customHeight="1">
      <c r="A28" s="288"/>
      <c r="B28" s="291"/>
      <c r="C28" s="157" t="s">
        <v>39</v>
      </c>
      <c r="D28" s="158">
        <v>1213565</v>
      </c>
      <c r="E28" s="158">
        <v>1213565</v>
      </c>
      <c r="F28" s="159">
        <v>1210703</v>
      </c>
      <c r="G28" s="160">
        <f t="shared" si="3"/>
        <v>0.99764165907882973</v>
      </c>
      <c r="H28" s="161">
        <f t="shared" si="5"/>
        <v>2862</v>
      </c>
      <c r="I28" s="162">
        <v>1538332</v>
      </c>
      <c r="J28" s="163">
        <f t="shared" si="4"/>
        <v>0.78702321735490133</v>
      </c>
    </row>
    <row r="29" spans="1:10" ht="21.95" customHeight="1">
      <c r="A29" s="288"/>
      <c r="B29" s="291"/>
      <c r="C29" s="157" t="s">
        <v>40</v>
      </c>
      <c r="D29" s="158">
        <v>8222928</v>
      </c>
      <c r="E29" s="158">
        <v>8222928</v>
      </c>
      <c r="F29" s="159">
        <v>7374696</v>
      </c>
      <c r="G29" s="160">
        <f t="shared" si="3"/>
        <v>0.89684550320761658</v>
      </c>
      <c r="H29" s="161">
        <f t="shared" si="5"/>
        <v>848232</v>
      </c>
      <c r="I29" s="162">
        <v>3018120</v>
      </c>
      <c r="J29" s="163">
        <f t="shared" si="4"/>
        <v>2.4434734205399389</v>
      </c>
    </row>
    <row r="30" spans="1:10" ht="21.95" customHeight="1">
      <c r="A30" s="288"/>
      <c r="B30" s="291"/>
      <c r="C30" s="157" t="s">
        <v>41</v>
      </c>
      <c r="D30" s="158">
        <v>285999</v>
      </c>
      <c r="E30" s="158">
        <v>279837</v>
      </c>
      <c r="F30" s="159">
        <v>204149</v>
      </c>
      <c r="G30" s="160">
        <f t="shared" si="3"/>
        <v>0.71381018814751096</v>
      </c>
      <c r="H30" s="161">
        <f t="shared" si="5"/>
        <v>81850</v>
      </c>
      <c r="I30" s="162">
        <v>212712</v>
      </c>
      <c r="J30" s="163">
        <f t="shared" si="4"/>
        <v>0.95974369100003765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9">
        <v>0</v>
      </c>
      <c r="G31" s="160">
        <f t="shared" si="3"/>
        <v>0</v>
      </c>
      <c r="H31" s="161">
        <f t="shared" si="5"/>
        <v>0</v>
      </c>
      <c r="I31" s="162">
        <v>0</v>
      </c>
      <c r="J31" s="163">
        <f t="shared" si="4"/>
        <v>0</v>
      </c>
    </row>
    <row r="32" spans="1:10" ht="21.95" customHeight="1">
      <c r="A32" s="288"/>
      <c r="B32" s="291"/>
      <c r="C32" s="157" t="s">
        <v>43</v>
      </c>
      <c r="D32" s="158">
        <v>113360</v>
      </c>
      <c r="E32" s="158">
        <v>363873</v>
      </c>
      <c r="F32" s="159">
        <v>268790</v>
      </c>
      <c r="G32" s="160">
        <f t="shared" si="3"/>
        <v>2.3711185603387439</v>
      </c>
      <c r="H32" s="161">
        <f t="shared" si="5"/>
        <v>-155430</v>
      </c>
      <c r="I32" s="162">
        <v>263148</v>
      </c>
      <c r="J32" s="163">
        <f t="shared" si="4"/>
        <v>1.0214404061592717</v>
      </c>
    </row>
    <row r="33" spans="1:10" ht="30" customHeight="1">
      <c r="A33" s="288"/>
      <c r="B33" s="292"/>
      <c r="C33" s="172" t="s">
        <v>44</v>
      </c>
      <c r="D33" s="173">
        <f>SUM(D23:D32)</f>
        <v>34878518</v>
      </c>
      <c r="E33" s="173">
        <f>SUM(E23:E32)</f>
        <v>35112973</v>
      </c>
      <c r="F33" s="174">
        <f>SUM(F23:F32)</f>
        <v>33467882</v>
      </c>
      <c r="G33" s="175">
        <f>IF(D33=0,0,F33/D33)</f>
        <v>0.95955573571101849</v>
      </c>
      <c r="H33" s="176">
        <f t="shared" si="5"/>
        <v>1410636</v>
      </c>
      <c r="I33" s="177">
        <f>SUM(I23:I32)</f>
        <v>29227590</v>
      </c>
      <c r="J33" s="178">
        <f t="shared" si="4"/>
        <v>1.1450784002375838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7">
        <v>0</v>
      </c>
      <c r="G34" s="208"/>
      <c r="H34" s="209"/>
      <c r="I34" s="185">
        <v>0</v>
      </c>
      <c r="J34" s="186">
        <f t="shared" si="4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81">
        <v>0</v>
      </c>
      <c r="F35" s="182">
        <v>0</v>
      </c>
      <c r="G35" s="208"/>
      <c r="H35" s="209"/>
      <c r="I35" s="185">
        <v>0</v>
      </c>
      <c r="J35" s="186">
        <f t="shared" si="4"/>
        <v>0</v>
      </c>
    </row>
    <row r="36" spans="1:10" ht="21.95" customHeight="1" thickBot="1">
      <c r="A36" s="288"/>
      <c r="B36" s="187" t="s">
        <v>47</v>
      </c>
      <c r="C36" s="188"/>
      <c r="D36" s="151">
        <v>17482</v>
      </c>
      <c r="E36" s="251">
        <v>17482</v>
      </c>
      <c r="F36" s="252">
        <v>1181</v>
      </c>
      <c r="G36" s="210"/>
      <c r="H36" s="211"/>
      <c r="I36" s="193">
        <v>2443</v>
      </c>
      <c r="J36" s="194">
        <f t="shared" si="4"/>
        <v>0.48342202210397051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34896000</v>
      </c>
      <c r="E37" s="253">
        <f>SUM(E34:E36)+E33</f>
        <v>35130455</v>
      </c>
      <c r="F37" s="253">
        <f>SUM(F34:F36)+F33</f>
        <v>33469063</v>
      </c>
      <c r="G37" s="199">
        <f>IF(D37=0,0,F37/D37)</f>
        <v>0.95910886634571302</v>
      </c>
      <c r="H37" s="200">
        <f>D37-F37</f>
        <v>1426937</v>
      </c>
      <c r="I37" s="212">
        <f>SUM(I34:I36)+I33</f>
        <v>29230033</v>
      </c>
      <c r="J37" s="213">
        <f t="shared" si="4"/>
        <v>1.1450231000423434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97119</v>
      </c>
      <c r="G39" s="218"/>
      <c r="H39" s="219"/>
      <c r="I39" s="220">
        <f>I15-I33</f>
        <v>29109</v>
      </c>
      <c r="J39" s="221">
        <f t="shared" si="4"/>
        <v>3.3363908069669175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192985</v>
      </c>
      <c r="G41" s="226"/>
      <c r="H41" s="227"/>
      <c r="I41" s="228">
        <f>I19-I37</f>
        <v>97047</v>
      </c>
      <c r="J41" s="229">
        <f t="shared" si="4"/>
        <v>1.9885725473224314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>
        <v>97047</v>
      </c>
      <c r="J42" s="237">
        <f t="shared" si="4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4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28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67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3372562</v>
      </c>
      <c r="E5" s="151">
        <v>3372562</v>
      </c>
      <c r="F5" s="151">
        <v>2951715</v>
      </c>
      <c r="G5" s="153">
        <f>IF(D5=0,0,F5/D5)</f>
        <v>0.87521445120949592</v>
      </c>
      <c r="H5" s="154">
        <f>F5-D5</f>
        <v>-420847</v>
      </c>
      <c r="I5" s="155">
        <v>3116255</v>
      </c>
      <c r="J5" s="156">
        <f>IF(I5=0,0,F5/I5)</f>
        <v>0.94719944292107028</v>
      </c>
    </row>
    <row r="6" spans="1:12" ht="21.95" customHeight="1">
      <c r="A6" s="288"/>
      <c r="B6" s="291"/>
      <c r="C6" s="157" t="s">
        <v>16</v>
      </c>
      <c r="D6" s="158">
        <v>2481443</v>
      </c>
      <c r="E6" s="158">
        <v>2481473</v>
      </c>
      <c r="F6" s="158">
        <v>2555905</v>
      </c>
      <c r="G6" s="160">
        <f t="shared" ref="G6:G15" si="0">IF(D6=0,0,F6/D6)</f>
        <v>1.030007539967672</v>
      </c>
      <c r="H6" s="161">
        <f t="shared" ref="H6:H15" si="1">F6-D6</f>
        <v>74462</v>
      </c>
      <c r="I6" s="162">
        <v>2645943</v>
      </c>
      <c r="J6" s="163">
        <f t="shared" ref="J6:J18" si="2">IF(I6=0,0,F6/I6)</f>
        <v>0.96597130021319433</v>
      </c>
    </row>
    <row r="7" spans="1:12" ht="21.95" customHeight="1">
      <c r="A7" s="288"/>
      <c r="B7" s="291"/>
      <c r="C7" s="157" t="s">
        <v>17</v>
      </c>
      <c r="D7" s="158">
        <v>662702</v>
      </c>
      <c r="E7" s="158">
        <v>662702</v>
      </c>
      <c r="F7" s="158">
        <v>549867</v>
      </c>
      <c r="G7" s="160">
        <f t="shared" si="0"/>
        <v>0.82973493365041906</v>
      </c>
      <c r="H7" s="161">
        <f t="shared" si="1"/>
        <v>-112835</v>
      </c>
      <c r="I7" s="162">
        <v>707968</v>
      </c>
      <c r="J7" s="163">
        <f t="shared" si="2"/>
        <v>0.77668340941963476</v>
      </c>
    </row>
    <row r="8" spans="1:12" ht="21.95" customHeight="1">
      <c r="A8" s="288"/>
      <c r="B8" s="291"/>
      <c r="C8" s="157" t="s">
        <v>18</v>
      </c>
      <c r="D8" s="158">
        <v>5064084</v>
      </c>
      <c r="E8" s="158">
        <v>5064084</v>
      </c>
      <c r="F8" s="158">
        <v>5063477</v>
      </c>
      <c r="G8" s="160">
        <f t="shared" si="0"/>
        <v>0.99988013626946159</v>
      </c>
      <c r="H8" s="161">
        <f t="shared" si="1"/>
        <v>-607</v>
      </c>
      <c r="I8" s="162">
        <v>4684338</v>
      </c>
      <c r="J8" s="163">
        <f t="shared" si="2"/>
        <v>1.080937583923278</v>
      </c>
    </row>
    <row r="9" spans="1:12" ht="21.95" customHeight="1">
      <c r="A9" s="288"/>
      <c r="B9" s="291"/>
      <c r="C9" s="157" t="s">
        <v>19</v>
      </c>
      <c r="D9" s="158">
        <v>859463</v>
      </c>
      <c r="E9" s="158">
        <v>859468</v>
      </c>
      <c r="F9" s="158">
        <v>772953</v>
      </c>
      <c r="G9" s="160">
        <f t="shared" si="0"/>
        <v>0.89934412534338304</v>
      </c>
      <c r="H9" s="161">
        <f t="shared" si="1"/>
        <v>-86510</v>
      </c>
      <c r="I9" s="162">
        <v>659628</v>
      </c>
      <c r="J9" s="163">
        <f t="shared" si="2"/>
        <v>1.1718013789590496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3128602</v>
      </c>
      <c r="E11" s="158">
        <v>3128602</v>
      </c>
      <c r="F11" s="158">
        <v>2891272</v>
      </c>
      <c r="G11" s="160">
        <f t="shared" si="0"/>
        <v>0.92414183715282416</v>
      </c>
      <c r="H11" s="161">
        <f t="shared" si="1"/>
        <v>-237330</v>
      </c>
      <c r="I11" s="162">
        <v>1223763</v>
      </c>
      <c r="J11" s="163">
        <f t="shared" si="2"/>
        <v>2.362607792521918</v>
      </c>
    </row>
    <row r="12" spans="1:12" ht="21.95" customHeight="1">
      <c r="A12" s="288"/>
      <c r="B12" s="291"/>
      <c r="C12" s="157" t="s">
        <v>22</v>
      </c>
      <c r="D12" s="158">
        <v>956214</v>
      </c>
      <c r="E12" s="158">
        <v>1001967</v>
      </c>
      <c r="F12" s="158">
        <v>969132</v>
      </c>
      <c r="G12" s="160">
        <f t="shared" si="0"/>
        <v>1.013509528201846</v>
      </c>
      <c r="H12" s="161">
        <f t="shared" si="1"/>
        <v>12918</v>
      </c>
      <c r="I12" s="162">
        <v>805410</v>
      </c>
      <c r="J12" s="163">
        <f t="shared" si="2"/>
        <v>1.2032778336499423</v>
      </c>
      <c r="L12" s="164"/>
    </row>
    <row r="13" spans="1:12" ht="21.95" customHeight="1">
      <c r="A13" s="288"/>
      <c r="B13" s="291"/>
      <c r="C13" s="157" t="s">
        <v>23</v>
      </c>
      <c r="D13" s="158">
        <v>0</v>
      </c>
      <c r="E13" s="158">
        <v>0</v>
      </c>
      <c r="F13" s="158">
        <v>0</v>
      </c>
      <c r="G13" s="160">
        <f t="shared" si="0"/>
        <v>0</v>
      </c>
      <c r="H13" s="161">
        <f t="shared" si="1"/>
        <v>0</v>
      </c>
      <c r="I13" s="162">
        <v>0</v>
      </c>
      <c r="J13" s="163">
        <f t="shared" si="2"/>
        <v>0</v>
      </c>
    </row>
    <row r="14" spans="1:12" ht="21.95" customHeight="1">
      <c r="A14" s="288"/>
      <c r="B14" s="291"/>
      <c r="C14" s="165" t="s">
        <v>24</v>
      </c>
      <c r="D14" s="166">
        <v>17518</v>
      </c>
      <c r="E14" s="166">
        <v>131308</v>
      </c>
      <c r="F14" s="166">
        <v>526621</v>
      </c>
      <c r="G14" s="168">
        <f t="shared" si="0"/>
        <v>30.0617079575294</v>
      </c>
      <c r="H14" s="169">
        <f t="shared" si="1"/>
        <v>509103</v>
      </c>
      <c r="I14" s="170">
        <v>11631</v>
      </c>
      <c r="J14" s="171">
        <f t="shared" si="2"/>
        <v>45.277362221649042</v>
      </c>
    </row>
    <row r="15" spans="1:12" ht="28.5" customHeight="1">
      <c r="A15" s="288"/>
      <c r="B15" s="292"/>
      <c r="C15" s="172" t="s">
        <v>25</v>
      </c>
      <c r="D15" s="173">
        <f>SUM(D5:D14)</f>
        <v>16542588</v>
      </c>
      <c r="E15" s="173">
        <f t="shared" ref="E15:F15" si="3">SUM(E5:E14)</f>
        <v>16702166</v>
      </c>
      <c r="F15" s="174">
        <f t="shared" si="3"/>
        <v>16280942</v>
      </c>
      <c r="G15" s="175">
        <f t="shared" si="0"/>
        <v>0.98418349051551068</v>
      </c>
      <c r="H15" s="176">
        <f t="shared" si="1"/>
        <v>-261646</v>
      </c>
      <c r="I15" s="177">
        <f>SUM(I5:I14)</f>
        <v>13854936</v>
      </c>
      <c r="J15" s="178">
        <f t="shared" si="2"/>
        <v>1.1751004840440982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1">
        <v>0</v>
      </c>
      <c r="G17" s="183"/>
      <c r="H17" s="184"/>
      <c r="I17" s="185">
        <v>412052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16542588</v>
      </c>
      <c r="E19" s="253">
        <f t="shared" ref="E19:F19" si="4">SUM(E16:E18)+E15</f>
        <v>16702166</v>
      </c>
      <c r="F19" s="253">
        <f t="shared" si="4"/>
        <v>16280942</v>
      </c>
      <c r="G19" s="199">
        <f>IF(D19=0,0,F19/D19)</f>
        <v>0.98418349051551068</v>
      </c>
      <c r="H19" s="200">
        <f>F19-D19</f>
        <v>-261646</v>
      </c>
      <c r="I19" s="201">
        <f>SUM(I16:I18)+I15</f>
        <v>14266988</v>
      </c>
      <c r="J19" s="202">
        <f>IF(I19=0,0,F19/I19)</f>
        <v>1.141161820560864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180142</v>
      </c>
      <c r="E23" s="151">
        <v>192355</v>
      </c>
      <c r="F23" s="151">
        <v>188716</v>
      </c>
      <c r="G23" s="153">
        <f t="shared" ref="G23:G32" si="5">IF(D23=0,0,F23/D23)</f>
        <v>1.0475957855469573</v>
      </c>
      <c r="H23" s="154">
        <f>D23-F23</f>
        <v>-8574</v>
      </c>
      <c r="I23" s="155">
        <v>182808</v>
      </c>
      <c r="J23" s="156">
        <f t="shared" ref="J23:J43" si="6">IF(I23=0,0,F23/I23)</f>
        <v>1.0323180604787536</v>
      </c>
    </row>
    <row r="24" spans="1:10" ht="21.95" customHeight="1">
      <c r="A24" s="288"/>
      <c r="B24" s="291"/>
      <c r="C24" s="157" t="s">
        <v>35</v>
      </c>
      <c r="D24" s="158">
        <v>10345601</v>
      </c>
      <c r="E24" s="158">
        <v>10345601</v>
      </c>
      <c r="F24" s="158">
        <v>9689920</v>
      </c>
      <c r="G24" s="160">
        <f t="shared" si="5"/>
        <v>0.93662224166580554</v>
      </c>
      <c r="H24" s="161">
        <f t="shared" ref="H24:H33" si="7">D24-F24</f>
        <v>655681</v>
      </c>
      <c r="I24" s="162">
        <v>9708808</v>
      </c>
      <c r="J24" s="163">
        <f t="shared" si="6"/>
        <v>0.9980545500539304</v>
      </c>
    </row>
    <row r="25" spans="1:10" ht="21.95" customHeight="1">
      <c r="A25" s="288"/>
      <c r="B25" s="291"/>
      <c r="C25" s="157" t="s">
        <v>36</v>
      </c>
      <c r="D25" s="158">
        <v>1652057</v>
      </c>
      <c r="E25" s="158">
        <v>1652057</v>
      </c>
      <c r="F25" s="158">
        <v>1651368</v>
      </c>
      <c r="G25" s="160">
        <f t="shared" si="5"/>
        <v>0.99958294417202309</v>
      </c>
      <c r="H25" s="161">
        <f t="shared" si="7"/>
        <v>689</v>
      </c>
      <c r="I25" s="162">
        <v>1647441</v>
      </c>
      <c r="J25" s="163">
        <f t="shared" si="6"/>
        <v>1.0023836968971878</v>
      </c>
    </row>
    <row r="26" spans="1:10" ht="21.95" customHeight="1">
      <c r="A26" s="288"/>
      <c r="B26" s="291"/>
      <c r="C26" s="157" t="s">
        <v>37</v>
      </c>
      <c r="D26" s="158">
        <v>956</v>
      </c>
      <c r="E26" s="158">
        <v>1163</v>
      </c>
      <c r="F26" s="158">
        <v>1150</v>
      </c>
      <c r="G26" s="160">
        <f t="shared" si="5"/>
        <v>1.2029288702928871</v>
      </c>
      <c r="H26" s="161">
        <f t="shared" si="7"/>
        <v>-194</v>
      </c>
      <c r="I26" s="162">
        <v>1298</v>
      </c>
      <c r="J26" s="163">
        <f t="shared" si="6"/>
        <v>0.88597842835130969</v>
      </c>
    </row>
    <row r="27" spans="1:10" ht="21.95" customHeight="1">
      <c r="A27" s="288"/>
      <c r="B27" s="291"/>
      <c r="C27" s="157" t="s">
        <v>38</v>
      </c>
      <c r="D27" s="158">
        <v>63</v>
      </c>
      <c r="E27" s="158">
        <v>63</v>
      </c>
      <c r="F27" s="158">
        <v>57</v>
      </c>
      <c r="G27" s="160">
        <f t="shared" si="5"/>
        <v>0.90476190476190477</v>
      </c>
      <c r="H27" s="161">
        <f t="shared" si="7"/>
        <v>6</v>
      </c>
      <c r="I27" s="162">
        <v>57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570621</v>
      </c>
      <c r="E28" s="158">
        <v>570621</v>
      </c>
      <c r="F28" s="158">
        <v>568137</v>
      </c>
      <c r="G28" s="160">
        <f t="shared" si="5"/>
        <v>0.99564684790780567</v>
      </c>
      <c r="H28" s="161">
        <f t="shared" si="7"/>
        <v>2484</v>
      </c>
      <c r="I28" s="162">
        <v>637242</v>
      </c>
      <c r="J28" s="163">
        <f t="shared" si="6"/>
        <v>0.89155611212066999</v>
      </c>
    </row>
    <row r="29" spans="1:10" ht="21.95" customHeight="1">
      <c r="A29" s="288"/>
      <c r="B29" s="291"/>
      <c r="C29" s="157" t="s">
        <v>40</v>
      </c>
      <c r="D29" s="158">
        <v>3642648</v>
      </c>
      <c r="E29" s="158">
        <v>3642648</v>
      </c>
      <c r="F29" s="158">
        <v>3266496</v>
      </c>
      <c r="G29" s="160">
        <f t="shared" si="5"/>
        <v>0.89673665970469829</v>
      </c>
      <c r="H29" s="161">
        <f t="shared" si="7"/>
        <v>376152</v>
      </c>
      <c r="I29" s="162">
        <v>1334071</v>
      </c>
      <c r="J29" s="163">
        <f t="shared" si="6"/>
        <v>2.4485173577718129</v>
      </c>
    </row>
    <row r="30" spans="1:10" ht="21.95" customHeight="1">
      <c r="A30" s="288"/>
      <c r="B30" s="291"/>
      <c r="C30" s="157" t="s">
        <v>41</v>
      </c>
      <c r="D30" s="158">
        <v>130900</v>
      </c>
      <c r="E30" s="158">
        <v>130900</v>
      </c>
      <c r="F30" s="158">
        <v>104058</v>
      </c>
      <c r="G30" s="160">
        <f t="shared" si="5"/>
        <v>0.79494270435446901</v>
      </c>
      <c r="H30" s="161">
        <f t="shared" si="7"/>
        <v>26842</v>
      </c>
      <c r="I30" s="162">
        <v>98688</v>
      </c>
      <c r="J30" s="163">
        <f t="shared" si="6"/>
        <v>1.0544139105058365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19600</v>
      </c>
      <c r="E32" s="158">
        <v>166758</v>
      </c>
      <c r="F32" s="158">
        <v>156252</v>
      </c>
      <c r="G32" s="160">
        <f t="shared" si="5"/>
        <v>7.9720408163265306</v>
      </c>
      <c r="H32" s="161">
        <f t="shared" si="7"/>
        <v>-136652</v>
      </c>
      <c r="I32" s="162">
        <v>145655</v>
      </c>
      <c r="J32" s="163">
        <f t="shared" si="6"/>
        <v>1.0727541107411349</v>
      </c>
    </row>
    <row r="33" spans="1:10" ht="30" customHeight="1">
      <c r="A33" s="288"/>
      <c r="B33" s="292"/>
      <c r="C33" s="172" t="s">
        <v>44</v>
      </c>
      <c r="D33" s="173">
        <f>SUM(D23:D32)</f>
        <v>16542588</v>
      </c>
      <c r="E33" s="173">
        <f>SUM(E23:E32)</f>
        <v>16702166</v>
      </c>
      <c r="F33" s="174">
        <f>SUM(F23:F32)</f>
        <v>15626154</v>
      </c>
      <c r="G33" s="175">
        <f>IF(D33=0,0,F33/D33)</f>
        <v>0.94460153393169199</v>
      </c>
      <c r="H33" s="176">
        <f t="shared" si="7"/>
        <v>916434</v>
      </c>
      <c r="I33" s="177">
        <f>SUM(I23:I32)</f>
        <v>13756068</v>
      </c>
      <c r="J33" s="178">
        <f t="shared" si="6"/>
        <v>1.1359462602249422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0</v>
      </c>
      <c r="E36" s="151">
        <v>0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16542588</v>
      </c>
      <c r="E37" s="253">
        <f>SUM(E34:E36)+E33</f>
        <v>16702166</v>
      </c>
      <c r="F37" s="253">
        <f>SUM(F34:F36)+F33</f>
        <v>15626154</v>
      </c>
      <c r="G37" s="199">
        <f>IF(D37=0,0,F37/D37)</f>
        <v>0.94460153393169199</v>
      </c>
      <c r="H37" s="200">
        <f>D37-F37</f>
        <v>916434</v>
      </c>
      <c r="I37" s="212">
        <f>SUM(I34:I36)+I33</f>
        <v>13756068</v>
      </c>
      <c r="J37" s="213">
        <f t="shared" si="6"/>
        <v>1.1359462602249422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654788</v>
      </c>
      <c r="G39" s="218"/>
      <c r="H39" s="219"/>
      <c r="I39" s="220">
        <f>I15-I33</f>
        <v>98868</v>
      </c>
      <c r="J39" s="221">
        <f t="shared" si="6"/>
        <v>6.6228506695796412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654788</v>
      </c>
      <c r="G41" s="226"/>
      <c r="H41" s="227"/>
      <c r="I41" s="228">
        <f>I19-I37</f>
        <v>510920</v>
      </c>
      <c r="J41" s="229">
        <f t="shared" si="6"/>
        <v>1.2815861583026698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68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3693667</v>
      </c>
      <c r="E5" s="151">
        <v>3693667</v>
      </c>
      <c r="F5" s="151">
        <v>3180060</v>
      </c>
      <c r="G5" s="153">
        <f>IF(D5=0,0,F5/D5)</f>
        <v>0.86094929510429608</v>
      </c>
      <c r="H5" s="154">
        <f>F5-D5</f>
        <v>-513607</v>
      </c>
      <c r="I5" s="155">
        <v>3269067</v>
      </c>
      <c r="J5" s="156">
        <f>IF(I5=0,0,F5/I5)</f>
        <v>0.97277296549749515</v>
      </c>
    </row>
    <row r="6" spans="1:12" ht="21.95" customHeight="1">
      <c r="A6" s="288"/>
      <c r="B6" s="291"/>
      <c r="C6" s="157" t="s">
        <v>16</v>
      </c>
      <c r="D6" s="158">
        <v>3950081</v>
      </c>
      <c r="E6" s="158">
        <v>3964090</v>
      </c>
      <c r="F6" s="158">
        <v>3966122</v>
      </c>
      <c r="G6" s="160">
        <f t="shared" ref="G6:G15" si="0">IF(D6=0,0,F6/D6)</f>
        <v>1.0040609293834735</v>
      </c>
      <c r="H6" s="161">
        <f t="shared" ref="H6:H15" si="1">F6-D6</f>
        <v>16041</v>
      </c>
      <c r="I6" s="162">
        <v>4038984</v>
      </c>
      <c r="J6" s="163">
        <f t="shared" ref="J6:J18" si="2">IF(I6=0,0,F6/I6)</f>
        <v>0.98196031477222989</v>
      </c>
    </row>
    <row r="7" spans="1:12" ht="21.95" customHeight="1">
      <c r="A7" s="288"/>
      <c r="B7" s="291"/>
      <c r="C7" s="157" t="s">
        <v>17</v>
      </c>
      <c r="D7" s="158">
        <v>333296</v>
      </c>
      <c r="E7" s="158">
        <v>352461</v>
      </c>
      <c r="F7" s="158">
        <v>325721</v>
      </c>
      <c r="G7" s="160">
        <f t="shared" si="0"/>
        <v>0.97727245451490563</v>
      </c>
      <c r="H7" s="161">
        <f t="shared" si="1"/>
        <v>-7575</v>
      </c>
      <c r="I7" s="162">
        <v>436142</v>
      </c>
      <c r="J7" s="163">
        <f t="shared" si="2"/>
        <v>0.74682328232548112</v>
      </c>
    </row>
    <row r="8" spans="1:12" ht="21.95" customHeight="1">
      <c r="A8" s="288"/>
      <c r="B8" s="291"/>
      <c r="C8" s="157" t="s">
        <v>18</v>
      </c>
      <c r="D8" s="158">
        <v>4849433</v>
      </c>
      <c r="E8" s="158">
        <v>4875355</v>
      </c>
      <c r="F8" s="158">
        <v>4848215</v>
      </c>
      <c r="G8" s="160">
        <f t="shared" si="0"/>
        <v>0.99974883661656944</v>
      </c>
      <c r="H8" s="161">
        <f t="shared" si="1"/>
        <v>-1218</v>
      </c>
      <c r="I8" s="162">
        <v>4771007</v>
      </c>
      <c r="J8" s="163">
        <f t="shared" si="2"/>
        <v>1.0161827471642779</v>
      </c>
    </row>
    <row r="9" spans="1:12" ht="21.95" customHeight="1">
      <c r="A9" s="288"/>
      <c r="B9" s="291"/>
      <c r="C9" s="157" t="s">
        <v>19</v>
      </c>
      <c r="D9" s="158">
        <v>975700</v>
      </c>
      <c r="E9" s="158">
        <v>979347</v>
      </c>
      <c r="F9" s="158">
        <v>822884</v>
      </c>
      <c r="G9" s="160">
        <f t="shared" si="0"/>
        <v>0.8433780875269038</v>
      </c>
      <c r="H9" s="161">
        <f t="shared" si="1"/>
        <v>-152816</v>
      </c>
      <c r="I9" s="162">
        <v>924593</v>
      </c>
      <c r="J9" s="163">
        <f t="shared" si="2"/>
        <v>0.88999592253023763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4669568</v>
      </c>
      <c r="E11" s="158">
        <v>4686914</v>
      </c>
      <c r="F11" s="158">
        <v>4235263</v>
      </c>
      <c r="G11" s="160">
        <f t="shared" si="0"/>
        <v>0.90699246696910718</v>
      </c>
      <c r="H11" s="161">
        <f t="shared" si="1"/>
        <v>-434305</v>
      </c>
      <c r="I11" s="162">
        <v>1636246</v>
      </c>
      <c r="J11" s="163">
        <f t="shared" si="2"/>
        <v>2.5884023551470867</v>
      </c>
    </row>
    <row r="12" spans="1:12" ht="21.95" customHeight="1">
      <c r="A12" s="288"/>
      <c r="B12" s="291"/>
      <c r="C12" s="157" t="s">
        <v>22</v>
      </c>
      <c r="D12" s="158">
        <v>1284144</v>
      </c>
      <c r="E12" s="158">
        <v>1562212</v>
      </c>
      <c r="F12" s="158">
        <v>1555117</v>
      </c>
      <c r="G12" s="160">
        <f t="shared" si="0"/>
        <v>1.2110144968165564</v>
      </c>
      <c r="H12" s="161">
        <f t="shared" si="1"/>
        <v>270973</v>
      </c>
      <c r="I12" s="162">
        <v>1307309</v>
      </c>
      <c r="J12" s="163">
        <f t="shared" si="2"/>
        <v>1.1895557974434505</v>
      </c>
      <c r="L12" s="164"/>
    </row>
    <row r="13" spans="1:12" ht="21.95" customHeight="1">
      <c r="A13" s="288"/>
      <c r="B13" s="291"/>
      <c r="C13" s="157" t="s">
        <v>23</v>
      </c>
      <c r="D13" s="158">
        <v>140000</v>
      </c>
      <c r="E13" s="158">
        <v>140000</v>
      </c>
      <c r="F13" s="158">
        <v>147095</v>
      </c>
      <c r="G13" s="160">
        <f t="shared" si="0"/>
        <v>1.0506785714285714</v>
      </c>
      <c r="H13" s="161">
        <f t="shared" si="1"/>
        <v>7095</v>
      </c>
      <c r="I13" s="162">
        <v>147677</v>
      </c>
      <c r="J13" s="163">
        <f t="shared" si="2"/>
        <v>0.99605896652830161</v>
      </c>
    </row>
    <row r="14" spans="1:12" ht="21.95" customHeight="1">
      <c r="A14" s="288"/>
      <c r="B14" s="291"/>
      <c r="C14" s="165" t="s">
        <v>24</v>
      </c>
      <c r="D14" s="166">
        <v>267111</v>
      </c>
      <c r="E14" s="166">
        <v>2771035</v>
      </c>
      <c r="F14" s="166">
        <v>24330</v>
      </c>
      <c r="G14" s="168">
        <f t="shared" si="0"/>
        <v>9.1085728405045099E-2</v>
      </c>
      <c r="H14" s="169">
        <f t="shared" si="1"/>
        <v>-242781</v>
      </c>
      <c r="I14" s="170">
        <v>28860</v>
      </c>
      <c r="J14" s="171">
        <f t="shared" si="2"/>
        <v>0.843035343035343</v>
      </c>
    </row>
    <row r="15" spans="1:12" ht="28.5" customHeight="1">
      <c r="A15" s="288"/>
      <c r="B15" s="292"/>
      <c r="C15" s="172" t="s">
        <v>25</v>
      </c>
      <c r="D15" s="173">
        <f>SUM(D5:D14)</f>
        <v>20163000</v>
      </c>
      <c r="E15" s="173">
        <f t="shared" ref="E15:F15" si="3">SUM(E5:E14)</f>
        <v>23025081</v>
      </c>
      <c r="F15" s="174">
        <f t="shared" si="3"/>
        <v>19104807</v>
      </c>
      <c r="G15" s="175">
        <f t="shared" si="0"/>
        <v>0.94751807766701379</v>
      </c>
      <c r="H15" s="176">
        <f t="shared" si="1"/>
        <v>-1058193</v>
      </c>
      <c r="I15" s="177">
        <f>SUM(I5:I14)</f>
        <v>16559885</v>
      </c>
      <c r="J15" s="178">
        <f t="shared" si="2"/>
        <v>1.1536799319560491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1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20163000</v>
      </c>
      <c r="E19" s="253">
        <f t="shared" ref="E19:F19" si="4">SUM(E16:E18)+E15</f>
        <v>23025081</v>
      </c>
      <c r="F19" s="253">
        <f t="shared" si="4"/>
        <v>19104807</v>
      </c>
      <c r="G19" s="199">
        <f>IF(D19=0,0,F19/D19)</f>
        <v>0.94751807766701379</v>
      </c>
      <c r="H19" s="200">
        <f>F19-D19</f>
        <v>-1058193</v>
      </c>
      <c r="I19" s="201">
        <f>SUM(I16:I18)+I15</f>
        <v>16559885</v>
      </c>
      <c r="J19" s="202">
        <f>IF(I19=0,0,F19/I19)</f>
        <v>1.1536799319560491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288228</v>
      </c>
      <c r="E23" s="151">
        <v>292523</v>
      </c>
      <c r="F23" s="151">
        <v>279415</v>
      </c>
      <c r="G23" s="153">
        <f t="shared" ref="G23:G32" si="5">IF(D23=0,0,F23/D23)</f>
        <v>0.96942351194193488</v>
      </c>
      <c r="H23" s="154">
        <f>D23-F23</f>
        <v>8813</v>
      </c>
      <c r="I23" s="155">
        <v>236456</v>
      </c>
      <c r="J23" s="156">
        <f t="shared" ref="J23:J43" si="6">IF(I23=0,0,F23/I23)</f>
        <v>1.1816786209696519</v>
      </c>
    </row>
    <row r="24" spans="1:10" ht="21.95" customHeight="1">
      <c r="A24" s="288"/>
      <c r="B24" s="291"/>
      <c r="C24" s="157" t="s">
        <v>35</v>
      </c>
      <c r="D24" s="158">
        <v>11828349</v>
      </c>
      <c r="E24" s="158">
        <v>11908408</v>
      </c>
      <c r="F24" s="158">
        <v>11613190</v>
      </c>
      <c r="G24" s="160">
        <f t="shared" si="5"/>
        <v>0.98180988741539499</v>
      </c>
      <c r="H24" s="161">
        <f t="shared" ref="H24:H33" si="7">D24-F24</f>
        <v>215159</v>
      </c>
      <c r="I24" s="162">
        <v>11564231</v>
      </c>
      <c r="J24" s="163">
        <f t="shared" si="6"/>
        <v>1.0042336580789506</v>
      </c>
    </row>
    <row r="25" spans="1:10" ht="21.95" customHeight="1">
      <c r="A25" s="288"/>
      <c r="B25" s="291"/>
      <c r="C25" s="157" t="s">
        <v>36</v>
      </c>
      <c r="D25" s="158">
        <v>2033245</v>
      </c>
      <c r="E25" s="158">
        <v>2033245</v>
      </c>
      <c r="F25" s="158">
        <v>2014416</v>
      </c>
      <c r="G25" s="160">
        <f t="shared" si="5"/>
        <v>0.99073943376228635</v>
      </c>
      <c r="H25" s="161">
        <f t="shared" si="7"/>
        <v>18829</v>
      </c>
      <c r="I25" s="162">
        <v>2084314</v>
      </c>
      <c r="J25" s="163">
        <f t="shared" si="6"/>
        <v>0.96646474571489704</v>
      </c>
    </row>
    <row r="26" spans="1:10" ht="21.95" customHeight="1">
      <c r="A26" s="288"/>
      <c r="B26" s="291"/>
      <c r="C26" s="157" t="s">
        <v>37</v>
      </c>
      <c r="D26" s="158">
        <v>1255</v>
      </c>
      <c r="E26" s="158">
        <v>1357</v>
      </c>
      <c r="F26" s="158">
        <v>1335</v>
      </c>
      <c r="G26" s="160">
        <f t="shared" si="5"/>
        <v>1.0637450199203187</v>
      </c>
      <c r="H26" s="161">
        <f t="shared" si="7"/>
        <v>-80</v>
      </c>
      <c r="I26" s="162">
        <v>1616</v>
      </c>
      <c r="J26" s="163">
        <f t="shared" si="6"/>
        <v>0.82611386138613863</v>
      </c>
    </row>
    <row r="27" spans="1:10" ht="21.95" customHeight="1">
      <c r="A27" s="288"/>
      <c r="B27" s="291"/>
      <c r="C27" s="157" t="s">
        <v>38</v>
      </c>
      <c r="D27" s="158">
        <v>85</v>
      </c>
      <c r="E27" s="158">
        <v>85</v>
      </c>
      <c r="F27" s="158">
        <v>74</v>
      </c>
      <c r="G27" s="160">
        <f t="shared" si="5"/>
        <v>0.87058823529411766</v>
      </c>
      <c r="H27" s="161">
        <f t="shared" si="7"/>
        <v>11</v>
      </c>
      <c r="I27" s="162">
        <v>74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767207</v>
      </c>
      <c r="E28" s="158">
        <v>767207</v>
      </c>
      <c r="F28" s="158">
        <v>757085</v>
      </c>
      <c r="G28" s="160">
        <f t="shared" si="5"/>
        <v>0.98680668971998431</v>
      </c>
      <c r="H28" s="161">
        <f t="shared" si="7"/>
        <v>10122</v>
      </c>
      <c r="I28" s="162">
        <v>861266</v>
      </c>
      <c r="J28" s="163">
        <f t="shared" si="6"/>
        <v>0.87903737056844222</v>
      </c>
    </row>
    <row r="29" spans="1:10" ht="21.95" customHeight="1">
      <c r="A29" s="288"/>
      <c r="B29" s="291"/>
      <c r="C29" s="157" t="s">
        <v>40</v>
      </c>
      <c r="D29" s="158">
        <v>4755664</v>
      </c>
      <c r="E29" s="158">
        <v>4755664</v>
      </c>
      <c r="F29" s="158">
        <v>4265720</v>
      </c>
      <c r="G29" s="160">
        <f t="shared" si="5"/>
        <v>0.89697674183878429</v>
      </c>
      <c r="H29" s="161">
        <f t="shared" si="7"/>
        <v>489944</v>
      </c>
      <c r="I29" s="162">
        <v>1773193</v>
      </c>
      <c r="J29" s="163">
        <f t="shared" si="6"/>
        <v>2.4056715766416854</v>
      </c>
    </row>
    <row r="30" spans="1:10" ht="21.95" customHeight="1">
      <c r="A30" s="288"/>
      <c r="B30" s="291"/>
      <c r="C30" s="157" t="s">
        <v>41</v>
      </c>
      <c r="D30" s="158">
        <v>117644</v>
      </c>
      <c r="E30" s="158">
        <v>117822</v>
      </c>
      <c r="F30" s="158">
        <v>101927</v>
      </c>
      <c r="G30" s="160">
        <f t="shared" si="5"/>
        <v>0.86640202645268782</v>
      </c>
      <c r="H30" s="161">
        <f t="shared" si="7"/>
        <v>15717</v>
      </c>
      <c r="I30" s="162">
        <v>100276</v>
      </c>
      <c r="J30" s="163">
        <f t="shared" si="6"/>
        <v>1.0164645578204157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311323</v>
      </c>
      <c r="E32" s="158">
        <v>408770</v>
      </c>
      <c r="F32" s="158">
        <v>104949</v>
      </c>
      <c r="G32" s="160">
        <f t="shared" si="5"/>
        <v>0.33710647783812953</v>
      </c>
      <c r="H32" s="161">
        <f t="shared" si="7"/>
        <v>206374</v>
      </c>
      <c r="I32" s="162">
        <v>176500</v>
      </c>
      <c r="J32" s="163">
        <f t="shared" si="6"/>
        <v>0.59461189801699721</v>
      </c>
    </row>
    <row r="33" spans="1:10" ht="30" customHeight="1">
      <c r="A33" s="288"/>
      <c r="B33" s="292"/>
      <c r="C33" s="172" t="s">
        <v>44</v>
      </c>
      <c r="D33" s="173">
        <f>SUM(D23:D32)</f>
        <v>20103000</v>
      </c>
      <c r="E33" s="173">
        <f>SUM(E23:E32)</f>
        <v>20285081</v>
      </c>
      <c r="F33" s="174">
        <f>SUM(F23:F32)</f>
        <v>19138111</v>
      </c>
      <c r="G33" s="175">
        <f>IF(D33=0,0,F33/D33)</f>
        <v>0.95200273591006312</v>
      </c>
      <c r="H33" s="176">
        <f t="shared" si="7"/>
        <v>964889</v>
      </c>
      <c r="I33" s="177">
        <f>SUM(I23:I32)</f>
        <v>16797926</v>
      </c>
      <c r="J33" s="178">
        <f t="shared" si="6"/>
        <v>1.1393139248261959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2680000</v>
      </c>
      <c r="F35" s="166">
        <v>2662336</v>
      </c>
      <c r="G35" s="208"/>
      <c r="H35" s="209"/>
      <c r="I35" s="185">
        <v>2406230</v>
      </c>
      <c r="J35" s="186">
        <f t="shared" si="6"/>
        <v>1.1064345469884425</v>
      </c>
    </row>
    <row r="36" spans="1:10" ht="21.95" customHeight="1" thickBot="1">
      <c r="A36" s="288"/>
      <c r="B36" s="187" t="s">
        <v>47</v>
      </c>
      <c r="C36" s="188"/>
      <c r="D36" s="151">
        <v>60000</v>
      </c>
      <c r="E36" s="151">
        <v>60000</v>
      </c>
      <c r="F36" s="151">
        <v>13575</v>
      </c>
      <c r="G36" s="210"/>
      <c r="H36" s="211"/>
      <c r="I36" s="193">
        <v>18065</v>
      </c>
      <c r="J36" s="194">
        <f t="shared" si="6"/>
        <v>0.7514530860780515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20163000</v>
      </c>
      <c r="E37" s="253">
        <f>SUM(E34:E36)+E33</f>
        <v>23025081</v>
      </c>
      <c r="F37" s="253">
        <f>SUM(F34:F36)+F33</f>
        <v>21814022</v>
      </c>
      <c r="G37" s="199">
        <f>IF(D37=0,0,F37/D37)</f>
        <v>1.0818837474582155</v>
      </c>
      <c r="H37" s="200">
        <f>D37-F37</f>
        <v>-1651022</v>
      </c>
      <c r="I37" s="212">
        <f>SUM(I34:I36)+I33</f>
        <v>19222221</v>
      </c>
      <c r="J37" s="213">
        <f t="shared" si="6"/>
        <v>1.134833586607916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-33304</v>
      </c>
      <c r="G39" s="218"/>
      <c r="H39" s="219"/>
      <c r="I39" s="220">
        <f>I15-I33</f>
        <v>-238041</v>
      </c>
      <c r="J39" s="221">
        <f t="shared" si="6"/>
        <v>0.13990867119529829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-2709215</v>
      </c>
      <c r="G41" s="226"/>
      <c r="H41" s="227"/>
      <c r="I41" s="228">
        <f>I19-I37</f>
        <v>-2662336</v>
      </c>
      <c r="J41" s="229">
        <f t="shared" si="6"/>
        <v>1.0176082207504988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69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3793285</v>
      </c>
      <c r="E5" s="151">
        <v>3793285</v>
      </c>
      <c r="F5" s="151">
        <v>2981583</v>
      </c>
      <c r="G5" s="153">
        <f>IF(D5=0,0,F5/D5)</f>
        <v>0.78601607841224685</v>
      </c>
      <c r="H5" s="154">
        <f>F5-D5</f>
        <v>-811702</v>
      </c>
      <c r="I5" s="155">
        <v>3017199</v>
      </c>
      <c r="J5" s="156">
        <f>IF(I5=0,0,F5/I5)</f>
        <v>0.98819567419981247</v>
      </c>
    </row>
    <row r="6" spans="1:12" ht="21.95" customHeight="1">
      <c r="A6" s="288"/>
      <c r="B6" s="291"/>
      <c r="C6" s="157" t="s">
        <v>16</v>
      </c>
      <c r="D6" s="158">
        <v>3703710</v>
      </c>
      <c r="E6" s="158">
        <v>3829626</v>
      </c>
      <c r="F6" s="158">
        <v>4013181</v>
      </c>
      <c r="G6" s="160">
        <f t="shared" ref="G6:G15" si="0">IF(D6=0,0,F6/D6)</f>
        <v>1.0835570279530524</v>
      </c>
      <c r="H6" s="161">
        <f t="shared" ref="H6:H15" si="1">F6-D6</f>
        <v>309471</v>
      </c>
      <c r="I6" s="162">
        <v>4063377</v>
      </c>
      <c r="J6" s="163">
        <f t="shared" ref="J6:J18" si="2">IF(I6=0,0,F6/I6)</f>
        <v>0.98764672832474076</v>
      </c>
    </row>
    <row r="7" spans="1:12" ht="21.95" customHeight="1">
      <c r="A7" s="288"/>
      <c r="B7" s="291"/>
      <c r="C7" s="157" t="s">
        <v>17</v>
      </c>
      <c r="D7" s="158">
        <v>258472</v>
      </c>
      <c r="E7" s="158">
        <v>295057</v>
      </c>
      <c r="F7" s="158">
        <v>273883</v>
      </c>
      <c r="G7" s="160">
        <f t="shared" si="0"/>
        <v>1.0596234795258288</v>
      </c>
      <c r="H7" s="161">
        <f t="shared" si="1"/>
        <v>15411</v>
      </c>
      <c r="I7" s="162">
        <v>380243</v>
      </c>
      <c r="J7" s="163">
        <f t="shared" si="2"/>
        <v>0.72028413409319825</v>
      </c>
    </row>
    <row r="8" spans="1:12" ht="21.95" customHeight="1">
      <c r="A8" s="288"/>
      <c r="B8" s="291"/>
      <c r="C8" s="157" t="s">
        <v>18</v>
      </c>
      <c r="D8" s="158">
        <v>3724766</v>
      </c>
      <c r="E8" s="158">
        <v>3723774</v>
      </c>
      <c r="F8" s="158">
        <v>3723774</v>
      </c>
      <c r="G8" s="160">
        <f t="shared" si="0"/>
        <v>0.99973367454492446</v>
      </c>
      <c r="H8" s="161">
        <f t="shared" si="1"/>
        <v>-992</v>
      </c>
      <c r="I8" s="162">
        <v>3556288</v>
      </c>
      <c r="J8" s="163">
        <f t="shared" si="2"/>
        <v>1.0470957357784296</v>
      </c>
    </row>
    <row r="9" spans="1:12" ht="21.95" customHeight="1">
      <c r="A9" s="288"/>
      <c r="B9" s="291"/>
      <c r="C9" s="157" t="s">
        <v>19</v>
      </c>
      <c r="D9" s="158">
        <v>740887</v>
      </c>
      <c r="E9" s="158">
        <v>763110</v>
      </c>
      <c r="F9" s="158">
        <v>783524</v>
      </c>
      <c r="G9" s="160">
        <f t="shared" si="0"/>
        <v>1.0575485870314907</v>
      </c>
      <c r="H9" s="161">
        <f t="shared" si="1"/>
        <v>42637</v>
      </c>
      <c r="I9" s="162">
        <v>868158</v>
      </c>
      <c r="J9" s="163">
        <f t="shared" si="2"/>
        <v>0.90251313700962266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4559358</v>
      </c>
      <c r="E11" s="158">
        <v>4559358</v>
      </c>
      <c r="F11" s="158">
        <v>3992944</v>
      </c>
      <c r="G11" s="160">
        <f t="shared" si="0"/>
        <v>0.87576891307942917</v>
      </c>
      <c r="H11" s="161">
        <f t="shared" si="1"/>
        <v>-566414</v>
      </c>
      <c r="I11" s="162">
        <v>1667413</v>
      </c>
      <c r="J11" s="163">
        <f t="shared" si="2"/>
        <v>2.3946940560017222</v>
      </c>
    </row>
    <row r="12" spans="1:12" ht="21.95" customHeight="1">
      <c r="A12" s="288"/>
      <c r="B12" s="291"/>
      <c r="C12" s="157" t="s">
        <v>22</v>
      </c>
      <c r="D12" s="158">
        <v>1384938</v>
      </c>
      <c r="E12" s="158">
        <v>1614209</v>
      </c>
      <c r="F12" s="158">
        <v>1552550</v>
      </c>
      <c r="G12" s="160">
        <f t="shared" si="0"/>
        <v>1.1210249123065437</v>
      </c>
      <c r="H12" s="161">
        <f t="shared" si="1"/>
        <v>167612</v>
      </c>
      <c r="I12" s="162">
        <v>1269756</v>
      </c>
      <c r="J12" s="163">
        <f t="shared" si="2"/>
        <v>1.2227152303277165</v>
      </c>
      <c r="L12" s="164"/>
    </row>
    <row r="13" spans="1:12" ht="21.95" customHeight="1">
      <c r="A13" s="288"/>
      <c r="B13" s="291"/>
      <c r="C13" s="157" t="s">
        <v>23</v>
      </c>
      <c r="D13" s="158">
        <v>80100</v>
      </c>
      <c r="E13" s="158">
        <v>450100</v>
      </c>
      <c r="F13" s="158">
        <v>430928</v>
      </c>
      <c r="G13" s="160">
        <f t="shared" si="0"/>
        <v>5.3798751560549309</v>
      </c>
      <c r="H13" s="161">
        <f t="shared" si="1"/>
        <v>350828</v>
      </c>
      <c r="I13" s="162">
        <v>57627</v>
      </c>
      <c r="J13" s="163">
        <f t="shared" si="2"/>
        <v>7.477883630936887</v>
      </c>
    </row>
    <row r="14" spans="1:12" ht="21.95" customHeight="1">
      <c r="A14" s="288"/>
      <c r="B14" s="291"/>
      <c r="C14" s="165" t="s">
        <v>24</v>
      </c>
      <c r="D14" s="166">
        <v>118220</v>
      </c>
      <c r="E14" s="166">
        <v>730740</v>
      </c>
      <c r="F14" s="166">
        <v>37301</v>
      </c>
      <c r="G14" s="168">
        <f t="shared" si="0"/>
        <v>0.31552190830654714</v>
      </c>
      <c r="H14" s="169">
        <f t="shared" si="1"/>
        <v>-80919</v>
      </c>
      <c r="I14" s="170">
        <v>36037</v>
      </c>
      <c r="J14" s="171">
        <f t="shared" si="2"/>
        <v>1.0350750617420983</v>
      </c>
    </row>
    <row r="15" spans="1:12" ht="28.5" customHeight="1">
      <c r="A15" s="288"/>
      <c r="B15" s="292"/>
      <c r="C15" s="172" t="s">
        <v>25</v>
      </c>
      <c r="D15" s="173">
        <f>SUM(D5:D14)</f>
        <v>18363736</v>
      </c>
      <c r="E15" s="173">
        <f t="shared" ref="E15:F15" si="3">SUM(E5:E14)</f>
        <v>19759259</v>
      </c>
      <c r="F15" s="174">
        <f t="shared" si="3"/>
        <v>17789668</v>
      </c>
      <c r="G15" s="175">
        <f t="shared" si="0"/>
        <v>0.96873904090104546</v>
      </c>
      <c r="H15" s="176">
        <f t="shared" si="1"/>
        <v>-574068</v>
      </c>
      <c r="I15" s="177">
        <f>SUM(I5:I14)</f>
        <v>14916098</v>
      </c>
      <c r="J15" s="178">
        <f t="shared" si="2"/>
        <v>1.1926489085818557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1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18363736</v>
      </c>
      <c r="E19" s="253">
        <f t="shared" ref="E19:F19" si="4">SUM(E16:E18)+E15</f>
        <v>19759259</v>
      </c>
      <c r="F19" s="253">
        <f t="shared" si="4"/>
        <v>17789668</v>
      </c>
      <c r="G19" s="199">
        <f>IF(D19=0,0,F19/D19)</f>
        <v>0.96873904090104546</v>
      </c>
      <c r="H19" s="200">
        <f>F19-D19</f>
        <v>-574068</v>
      </c>
      <c r="I19" s="201">
        <f>SUM(I16:I18)+I15</f>
        <v>14916098</v>
      </c>
      <c r="J19" s="202">
        <f>IF(I19=0,0,F19/I19)</f>
        <v>1.1926489085818557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325480</v>
      </c>
      <c r="E23" s="151">
        <v>325480</v>
      </c>
      <c r="F23" s="151">
        <v>281452</v>
      </c>
      <c r="G23" s="153">
        <f t="shared" ref="G23:G32" si="5">IF(D23=0,0,F23/D23)</f>
        <v>0.86472901560771787</v>
      </c>
      <c r="H23" s="154">
        <f>D23-F23</f>
        <v>44028</v>
      </c>
      <c r="I23" s="155">
        <v>231879</v>
      </c>
      <c r="J23" s="156">
        <f t="shared" ref="J23:J43" si="6">IF(I23=0,0,F23/I23)</f>
        <v>1.2137882257556742</v>
      </c>
    </row>
    <row r="24" spans="1:10" ht="21.95" customHeight="1">
      <c r="A24" s="288"/>
      <c r="B24" s="291"/>
      <c r="C24" s="157" t="s">
        <v>35</v>
      </c>
      <c r="D24" s="158">
        <v>10472023</v>
      </c>
      <c r="E24" s="158">
        <v>10807453</v>
      </c>
      <c r="F24" s="158">
        <v>10408322</v>
      </c>
      <c r="G24" s="160">
        <f t="shared" si="5"/>
        <v>0.99391703016695054</v>
      </c>
      <c r="H24" s="161">
        <f t="shared" ref="H24:H33" si="7">D24-F24</f>
        <v>63701</v>
      </c>
      <c r="I24" s="162">
        <v>10102824</v>
      </c>
      <c r="J24" s="163">
        <f t="shared" si="6"/>
        <v>1.0302388718243534</v>
      </c>
    </row>
    <row r="25" spans="1:10" ht="21.95" customHeight="1">
      <c r="A25" s="288"/>
      <c r="B25" s="291"/>
      <c r="C25" s="157" t="s">
        <v>36</v>
      </c>
      <c r="D25" s="158">
        <v>1963106</v>
      </c>
      <c r="E25" s="158">
        <v>1966138</v>
      </c>
      <c r="F25" s="158">
        <v>1966137</v>
      </c>
      <c r="G25" s="160">
        <f t="shared" si="5"/>
        <v>1.0015439818328711</v>
      </c>
      <c r="H25" s="161">
        <f t="shared" si="7"/>
        <v>-3031</v>
      </c>
      <c r="I25" s="162">
        <v>2014496</v>
      </c>
      <c r="J25" s="163">
        <f t="shared" si="6"/>
        <v>0.97599449192254539</v>
      </c>
    </row>
    <row r="26" spans="1:10" ht="21.95" customHeight="1">
      <c r="A26" s="288"/>
      <c r="B26" s="291"/>
      <c r="C26" s="157" t="s">
        <v>37</v>
      </c>
      <c r="D26" s="158">
        <v>1194</v>
      </c>
      <c r="E26" s="158">
        <v>1331</v>
      </c>
      <c r="F26" s="158">
        <v>1330</v>
      </c>
      <c r="G26" s="160">
        <f t="shared" si="5"/>
        <v>1.1139028475711892</v>
      </c>
      <c r="H26" s="161">
        <f t="shared" si="7"/>
        <v>-136</v>
      </c>
      <c r="I26" s="162">
        <v>1577</v>
      </c>
      <c r="J26" s="163">
        <f t="shared" si="6"/>
        <v>0.84337349397590367</v>
      </c>
    </row>
    <row r="27" spans="1:10" ht="21.95" customHeight="1">
      <c r="A27" s="288"/>
      <c r="B27" s="291"/>
      <c r="C27" s="157" t="s">
        <v>38</v>
      </c>
      <c r="D27" s="158">
        <v>200</v>
      </c>
      <c r="E27" s="158">
        <v>200</v>
      </c>
      <c r="F27" s="158">
        <v>66</v>
      </c>
      <c r="G27" s="160">
        <f t="shared" si="5"/>
        <v>0.33</v>
      </c>
      <c r="H27" s="161">
        <f t="shared" si="7"/>
        <v>134</v>
      </c>
      <c r="I27" s="162">
        <v>66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711988</v>
      </c>
      <c r="E28" s="158">
        <v>711988</v>
      </c>
      <c r="F28" s="158">
        <v>710374</v>
      </c>
      <c r="G28" s="160">
        <f t="shared" si="5"/>
        <v>0.99773310786136848</v>
      </c>
      <c r="H28" s="161">
        <f t="shared" si="7"/>
        <v>1614</v>
      </c>
      <c r="I28" s="162">
        <v>803396</v>
      </c>
      <c r="J28" s="163">
        <f t="shared" si="6"/>
        <v>0.88421401152109291</v>
      </c>
    </row>
    <row r="29" spans="1:10" ht="21.95" customHeight="1">
      <c r="A29" s="288"/>
      <c r="B29" s="291"/>
      <c r="C29" s="157" t="s">
        <v>40</v>
      </c>
      <c r="D29" s="158">
        <v>4628511</v>
      </c>
      <c r="E29" s="158">
        <v>4628511</v>
      </c>
      <c r="F29" s="158">
        <v>4089357</v>
      </c>
      <c r="G29" s="160">
        <f t="shared" si="5"/>
        <v>0.88351459032937374</v>
      </c>
      <c r="H29" s="161">
        <f t="shared" si="7"/>
        <v>539154</v>
      </c>
      <c r="I29" s="162">
        <v>1718433</v>
      </c>
      <c r="J29" s="163">
        <f t="shared" si="6"/>
        <v>2.3797011579735723</v>
      </c>
    </row>
    <row r="30" spans="1:10" ht="21.95" customHeight="1">
      <c r="A30" s="288"/>
      <c r="B30" s="291"/>
      <c r="C30" s="157" t="s">
        <v>41</v>
      </c>
      <c r="D30" s="158">
        <v>132624</v>
      </c>
      <c r="E30" s="158">
        <v>134696</v>
      </c>
      <c r="F30" s="158">
        <v>110996</v>
      </c>
      <c r="G30" s="160">
        <f t="shared" si="5"/>
        <v>0.83692242731330679</v>
      </c>
      <c r="H30" s="161">
        <f t="shared" si="7"/>
        <v>21628</v>
      </c>
      <c r="I30" s="162">
        <v>116160</v>
      </c>
      <c r="J30" s="163">
        <f t="shared" si="6"/>
        <v>0.95554407713498624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115610</v>
      </c>
      <c r="E32" s="158">
        <v>277743</v>
      </c>
      <c r="F32" s="158">
        <v>174591</v>
      </c>
      <c r="G32" s="160">
        <f t="shared" si="5"/>
        <v>1.5101721304385434</v>
      </c>
      <c r="H32" s="161">
        <f t="shared" si="7"/>
        <v>-58981</v>
      </c>
      <c r="I32" s="162">
        <v>154837</v>
      </c>
      <c r="J32" s="163">
        <f t="shared" si="6"/>
        <v>1.1275793253550508</v>
      </c>
    </row>
    <row r="33" spans="1:10" ht="30" customHeight="1">
      <c r="A33" s="288"/>
      <c r="B33" s="292"/>
      <c r="C33" s="172" t="s">
        <v>44</v>
      </c>
      <c r="D33" s="173">
        <f>SUM(D23:D32)</f>
        <v>18350736</v>
      </c>
      <c r="E33" s="173">
        <f>SUM(E23:E32)</f>
        <v>18853540</v>
      </c>
      <c r="F33" s="174">
        <f>SUM(F23:F32)</f>
        <v>17742625</v>
      </c>
      <c r="G33" s="175">
        <f>IF(D33=0,0,F33/D33)</f>
        <v>0.96686176510849486</v>
      </c>
      <c r="H33" s="176">
        <f t="shared" si="7"/>
        <v>608111</v>
      </c>
      <c r="I33" s="177">
        <f>SUM(I23:I32)</f>
        <v>15143668</v>
      </c>
      <c r="J33" s="178">
        <f t="shared" si="6"/>
        <v>1.171620046081306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892719</v>
      </c>
      <c r="F35" s="166">
        <v>892719</v>
      </c>
      <c r="G35" s="208"/>
      <c r="H35" s="209"/>
      <c r="I35" s="185">
        <v>664201</v>
      </c>
      <c r="J35" s="186">
        <f t="shared" si="6"/>
        <v>1.3440494669535277</v>
      </c>
    </row>
    <row r="36" spans="1:10" ht="21.95" customHeight="1" thickBot="1">
      <c r="A36" s="288"/>
      <c r="B36" s="187" t="s">
        <v>47</v>
      </c>
      <c r="C36" s="188"/>
      <c r="D36" s="151">
        <v>13000</v>
      </c>
      <c r="E36" s="151">
        <v>13000</v>
      </c>
      <c r="F36" s="151">
        <v>570</v>
      </c>
      <c r="G36" s="210"/>
      <c r="H36" s="211"/>
      <c r="I36" s="193">
        <v>947</v>
      </c>
      <c r="J36" s="194">
        <f t="shared" si="6"/>
        <v>0.60190073917634634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18363736</v>
      </c>
      <c r="E37" s="253">
        <f>SUM(E34:E36)+E33</f>
        <v>19759259</v>
      </c>
      <c r="F37" s="253">
        <f>SUM(F34:F36)+F33</f>
        <v>18635914</v>
      </c>
      <c r="G37" s="199">
        <f>IF(D37=0,0,F37/D37)</f>
        <v>1.0148214938398157</v>
      </c>
      <c r="H37" s="200">
        <f>D37-F37</f>
        <v>-272178</v>
      </c>
      <c r="I37" s="212">
        <f>SUM(I34:I36)+I33</f>
        <v>15808816</v>
      </c>
      <c r="J37" s="213">
        <f t="shared" si="6"/>
        <v>1.1788304702894892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47043</v>
      </c>
      <c r="G39" s="218"/>
      <c r="H39" s="219"/>
      <c r="I39" s="220">
        <f>I15-I33</f>
        <v>-227570</v>
      </c>
      <c r="J39" s="221">
        <f t="shared" si="6"/>
        <v>-0.20671881179417323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-846246</v>
      </c>
      <c r="G41" s="226"/>
      <c r="H41" s="227"/>
      <c r="I41" s="228">
        <f>I19-I37</f>
        <v>-892718</v>
      </c>
      <c r="J41" s="229">
        <f t="shared" si="6"/>
        <v>0.94794324747568659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topLeftCell="A28" zoomScale="85" zoomScaleNormal="75" zoomScaleSheetLayoutView="85" zoomScalePageLayoutView="75" workbookViewId="0">
      <selection activeCell="M3" sqref="M3"/>
    </sheetView>
  </sheetViews>
  <sheetFormatPr defaultRowHeight="13.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8.625" style="2" customWidth="1"/>
    <col min="8" max="8" width="12.5" style="2" customWidth="1"/>
    <col min="9" max="9" width="10.875" style="2" customWidth="1"/>
    <col min="10" max="10" width="7.875" style="2" customWidth="1"/>
    <col min="11" max="11" width="13.25" style="1" bestFit="1" customWidth="1"/>
    <col min="12" max="16384" width="9" style="1"/>
  </cols>
  <sheetData>
    <row r="1" spans="1:11" ht="17.25" customHeight="1">
      <c r="A1" s="113" t="str">
        <f>'01 大阪市'!A1</f>
        <v>○国民健康保険財政の予算決算状況【平成27年度】</v>
      </c>
    </row>
    <row r="2" spans="1:11" ht="14.25" thickBot="1">
      <c r="B2" s="3" t="s">
        <v>53</v>
      </c>
      <c r="F2" s="4"/>
      <c r="G2" s="4"/>
      <c r="H2" s="4"/>
      <c r="I2" s="4"/>
      <c r="J2" s="4" t="s">
        <v>2</v>
      </c>
    </row>
    <row r="3" spans="1:11" ht="19.5" customHeight="1">
      <c r="A3" s="256" t="s">
        <v>3</v>
      </c>
      <c r="B3" s="257"/>
      <c r="C3" s="257"/>
      <c r="D3" s="260" t="str">
        <f>'01 大阪市'!D3:H3</f>
        <v>平成27年度</v>
      </c>
      <c r="E3" s="276"/>
      <c r="F3" s="276"/>
      <c r="G3" s="276"/>
      <c r="H3" s="277"/>
      <c r="I3" s="114" t="str">
        <f>'01 大阪市'!I3</f>
        <v>平成26年度</v>
      </c>
      <c r="J3" s="263" t="s">
        <v>6</v>
      </c>
    </row>
    <row r="4" spans="1:11" ht="28.5" customHeight="1" thickBot="1">
      <c r="A4" s="258"/>
      <c r="B4" s="259"/>
      <c r="C4" s="259"/>
      <c r="D4" s="6" t="s">
        <v>7</v>
      </c>
      <c r="E4" s="7" t="s">
        <v>8</v>
      </c>
      <c r="F4" s="8" t="s">
        <v>9</v>
      </c>
      <c r="G4" s="6" t="s">
        <v>10</v>
      </c>
      <c r="H4" s="9" t="s">
        <v>11</v>
      </c>
      <c r="I4" s="115" t="s">
        <v>12</v>
      </c>
      <c r="J4" s="264"/>
    </row>
    <row r="5" spans="1:11" ht="21.95" customHeight="1">
      <c r="A5" s="265" t="s">
        <v>13</v>
      </c>
      <c r="B5" s="268" t="s">
        <v>14</v>
      </c>
      <c r="C5" s="10" t="s">
        <v>15</v>
      </c>
      <c r="D5" s="11">
        <v>19935204</v>
      </c>
      <c r="E5" s="11">
        <v>19635590</v>
      </c>
      <c r="F5" s="12">
        <v>19341324</v>
      </c>
      <c r="G5" s="13">
        <f>IF(D5=0,0,F5/D5)</f>
        <v>0.97020948468849377</v>
      </c>
      <c r="H5" s="14">
        <f>F5-D5</f>
        <v>-593880</v>
      </c>
      <c r="I5" s="116">
        <v>20658720</v>
      </c>
      <c r="J5" s="117">
        <f>IF(I5=0,0,F5/I5)</f>
        <v>0.9362305118613351</v>
      </c>
    </row>
    <row r="6" spans="1:11" ht="21.95" customHeight="1">
      <c r="A6" s="266"/>
      <c r="B6" s="269"/>
      <c r="C6" s="17" t="s">
        <v>16</v>
      </c>
      <c r="D6" s="18">
        <v>22950463</v>
      </c>
      <c r="E6" s="18">
        <v>22945909</v>
      </c>
      <c r="F6" s="19">
        <v>23146068</v>
      </c>
      <c r="G6" s="20">
        <f t="shared" ref="G6:G15" si="0">IF(D6=0,0,F6/D6)</f>
        <v>1.0085229217380058</v>
      </c>
      <c r="H6" s="21">
        <f t="shared" ref="H6:H15" si="1">F6-D6</f>
        <v>195605</v>
      </c>
      <c r="I6" s="118">
        <v>23631136</v>
      </c>
      <c r="J6" s="119">
        <f t="shared" ref="J6:J18" si="2">IF(I6=0,0,F6/I6)</f>
        <v>0.97947335244484224</v>
      </c>
    </row>
    <row r="7" spans="1:11" ht="21.95" customHeight="1">
      <c r="A7" s="266"/>
      <c r="B7" s="269"/>
      <c r="C7" s="17" t="s">
        <v>17</v>
      </c>
      <c r="D7" s="18">
        <v>1919092</v>
      </c>
      <c r="E7" s="18">
        <v>1919092</v>
      </c>
      <c r="F7" s="19">
        <v>2577214</v>
      </c>
      <c r="G7" s="20">
        <f t="shared" si="0"/>
        <v>1.3429340542298129</v>
      </c>
      <c r="H7" s="21">
        <f t="shared" si="1"/>
        <v>658122</v>
      </c>
      <c r="I7" s="118">
        <v>3877442</v>
      </c>
      <c r="J7" s="119">
        <f t="shared" si="2"/>
        <v>0.66466861399861044</v>
      </c>
    </row>
    <row r="8" spans="1:11" ht="21.95" customHeight="1">
      <c r="A8" s="266"/>
      <c r="B8" s="269"/>
      <c r="C8" s="17" t="s">
        <v>18</v>
      </c>
      <c r="D8" s="18">
        <v>29145594</v>
      </c>
      <c r="E8" s="18">
        <v>29145594</v>
      </c>
      <c r="F8" s="19">
        <v>29138641</v>
      </c>
      <c r="G8" s="20">
        <f t="shared" si="0"/>
        <v>0.99976143907034454</v>
      </c>
      <c r="H8" s="21">
        <f t="shared" si="1"/>
        <v>-6953</v>
      </c>
      <c r="I8" s="118">
        <v>28446105</v>
      </c>
      <c r="J8" s="119">
        <f t="shared" si="2"/>
        <v>1.0243455474835659</v>
      </c>
    </row>
    <row r="9" spans="1:11" ht="21.95" customHeight="1">
      <c r="A9" s="266"/>
      <c r="B9" s="269"/>
      <c r="C9" s="17" t="s">
        <v>19</v>
      </c>
      <c r="D9" s="18">
        <v>5982675</v>
      </c>
      <c r="E9" s="18">
        <v>5978121</v>
      </c>
      <c r="F9" s="19">
        <v>5288793</v>
      </c>
      <c r="G9" s="20">
        <f t="shared" si="0"/>
        <v>0.88401810227030553</v>
      </c>
      <c r="H9" s="21">
        <f t="shared" si="1"/>
        <v>-693882</v>
      </c>
      <c r="I9" s="118">
        <v>5287516</v>
      </c>
      <c r="J9" s="119">
        <f t="shared" si="2"/>
        <v>1.0002415122715469</v>
      </c>
    </row>
    <row r="10" spans="1:11" ht="21.95" customHeight="1">
      <c r="A10" s="266"/>
      <c r="B10" s="269"/>
      <c r="C10" s="17" t="s">
        <v>20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1" ht="21.95" customHeight="1">
      <c r="A11" s="266"/>
      <c r="B11" s="269"/>
      <c r="C11" s="17" t="s">
        <v>21</v>
      </c>
      <c r="D11" s="18">
        <v>27370606</v>
      </c>
      <c r="E11" s="18">
        <v>27370606</v>
      </c>
      <c r="F11" s="19">
        <v>24654300</v>
      </c>
      <c r="G11" s="20">
        <f t="shared" si="0"/>
        <v>0.90075828061680474</v>
      </c>
      <c r="H11" s="21">
        <f t="shared" si="1"/>
        <v>-2716306</v>
      </c>
      <c r="I11" s="118">
        <v>10599657</v>
      </c>
      <c r="J11" s="119">
        <f t="shared" si="2"/>
        <v>2.3259526228065681</v>
      </c>
    </row>
    <row r="12" spans="1:11" ht="21.95" customHeight="1">
      <c r="A12" s="266"/>
      <c r="B12" s="269"/>
      <c r="C12" s="17" t="s">
        <v>22</v>
      </c>
      <c r="D12" s="18">
        <v>9679403</v>
      </c>
      <c r="E12" s="18">
        <v>9829478</v>
      </c>
      <c r="F12" s="19">
        <v>9761550</v>
      </c>
      <c r="G12" s="20">
        <f t="shared" si="0"/>
        <v>1.0084867837406915</v>
      </c>
      <c r="H12" s="21">
        <f t="shared" si="1"/>
        <v>82147</v>
      </c>
      <c r="I12" s="118">
        <v>8468865</v>
      </c>
      <c r="J12" s="119">
        <f t="shared" si="2"/>
        <v>1.1526396984719913</v>
      </c>
    </row>
    <row r="13" spans="1:11" ht="21.95" customHeight="1">
      <c r="A13" s="266"/>
      <c r="B13" s="269"/>
      <c r="C13" s="17" t="s">
        <v>23</v>
      </c>
      <c r="D13" s="18">
        <v>0</v>
      </c>
      <c r="E13" s="18">
        <v>0</v>
      </c>
      <c r="F13" s="19">
        <v>0</v>
      </c>
      <c r="G13" s="20">
        <f t="shared" si="0"/>
        <v>0</v>
      </c>
      <c r="H13" s="21">
        <f t="shared" si="1"/>
        <v>0</v>
      </c>
      <c r="I13" s="118">
        <v>0</v>
      </c>
      <c r="J13" s="119">
        <f t="shared" si="2"/>
        <v>0</v>
      </c>
    </row>
    <row r="14" spans="1:11" ht="21.95" customHeight="1">
      <c r="A14" s="266"/>
      <c r="B14" s="269"/>
      <c r="C14" s="24" t="s">
        <v>24</v>
      </c>
      <c r="D14" s="25">
        <v>167115</v>
      </c>
      <c r="E14" s="25">
        <v>167115</v>
      </c>
      <c r="F14" s="26">
        <v>252926</v>
      </c>
      <c r="G14" s="27">
        <f t="shared" si="0"/>
        <v>1.5134847260868265</v>
      </c>
      <c r="H14" s="28">
        <f t="shared" si="1"/>
        <v>85811</v>
      </c>
      <c r="I14" s="120">
        <v>166041</v>
      </c>
      <c r="J14" s="121">
        <f t="shared" si="2"/>
        <v>1.5232743719924597</v>
      </c>
    </row>
    <row r="15" spans="1:11" ht="28.5" customHeight="1">
      <c r="A15" s="266"/>
      <c r="B15" s="270"/>
      <c r="C15" s="31" t="s">
        <v>25</v>
      </c>
      <c r="D15" s="32">
        <f>SUM(D5:D14)</f>
        <v>117150152</v>
      </c>
      <c r="E15" s="32">
        <f>SUM(E5:E14)</f>
        <v>116991505</v>
      </c>
      <c r="F15" s="33">
        <f>SUM(F5:F14)</f>
        <v>114160816</v>
      </c>
      <c r="G15" s="34">
        <f t="shared" si="0"/>
        <v>0.97448286708155529</v>
      </c>
      <c r="H15" s="35">
        <f t="shared" si="1"/>
        <v>-2989336</v>
      </c>
      <c r="I15" s="36">
        <f>SUM(I5:I14)</f>
        <v>101135482</v>
      </c>
      <c r="J15" s="37">
        <f t="shared" si="2"/>
        <v>1.1287909420355557</v>
      </c>
      <c r="K15" s="122"/>
    </row>
    <row r="16" spans="1:11" ht="21.95" customHeight="1">
      <c r="A16" s="266"/>
      <c r="B16" s="38" t="s">
        <v>26</v>
      </c>
      <c r="C16" s="39"/>
      <c r="D16" s="40">
        <v>1100000</v>
      </c>
      <c r="E16" s="40">
        <v>1100000</v>
      </c>
      <c r="F16" s="41">
        <v>0</v>
      </c>
      <c r="G16" s="70"/>
      <c r="H16" s="71"/>
      <c r="I16" s="44">
        <v>0</v>
      </c>
      <c r="J16" s="45">
        <f t="shared" si="2"/>
        <v>0</v>
      </c>
    </row>
    <row r="17" spans="1:10" ht="21.95" customHeight="1">
      <c r="A17" s="266"/>
      <c r="B17" s="38" t="s">
        <v>27</v>
      </c>
      <c r="C17" s="39"/>
      <c r="D17" s="40">
        <v>0</v>
      </c>
      <c r="E17" s="40">
        <v>1735169</v>
      </c>
      <c r="F17" s="41">
        <v>1735170</v>
      </c>
      <c r="G17" s="70"/>
      <c r="H17" s="71"/>
      <c r="I17" s="44">
        <v>1986041</v>
      </c>
      <c r="J17" s="45">
        <f t="shared" si="2"/>
        <v>0.87368286958829144</v>
      </c>
    </row>
    <row r="18" spans="1:10" ht="21.95" customHeight="1" thickBot="1">
      <c r="A18" s="266"/>
      <c r="B18" s="46" t="s">
        <v>28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>
      <c r="A19" s="267"/>
      <c r="B19" s="54" t="s">
        <v>29</v>
      </c>
      <c r="C19" s="55"/>
      <c r="D19" s="56">
        <f>SUM(D16:D18)+D15</f>
        <v>118250152</v>
      </c>
      <c r="E19" s="56">
        <f>SUM(E16:E18)+E15</f>
        <v>119826674</v>
      </c>
      <c r="F19" s="57">
        <f>SUM(F16:F18)+F15</f>
        <v>115895986</v>
      </c>
      <c r="G19" s="58">
        <f>IF(D19=0,0,F19/D19)</f>
        <v>0.98009164504076074</v>
      </c>
      <c r="H19" s="59">
        <f>F19-D19</f>
        <v>-2354166</v>
      </c>
      <c r="I19" s="60">
        <f>SUM(I16:I18)+I15</f>
        <v>103121523</v>
      </c>
      <c r="J19" s="61">
        <f>IF(I19=0,0,F19/I19)</f>
        <v>1.1238777573135728</v>
      </c>
    </row>
    <row r="20" spans="1:10" ht="15" customHeight="1" thickBot="1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>
      <c r="A21" s="256" t="s">
        <v>3</v>
      </c>
      <c r="B21" s="257"/>
      <c r="C21" s="257"/>
      <c r="D21" s="260" t="str">
        <f>'01 大阪市'!D21:H21</f>
        <v>平成27年度</v>
      </c>
      <c r="E21" s="276"/>
      <c r="F21" s="276"/>
      <c r="G21" s="276"/>
      <c r="H21" s="277"/>
      <c r="I21" s="114" t="str">
        <f>'01 大阪市'!I21</f>
        <v>平成26年度</v>
      </c>
      <c r="J21" s="263" t="s">
        <v>6</v>
      </c>
    </row>
    <row r="22" spans="1:10" ht="28.5" customHeight="1" thickBot="1">
      <c r="A22" s="258"/>
      <c r="B22" s="259"/>
      <c r="C22" s="259"/>
      <c r="D22" s="6" t="s">
        <v>7</v>
      </c>
      <c r="E22" s="7" t="s">
        <v>8</v>
      </c>
      <c r="F22" s="8" t="s">
        <v>9</v>
      </c>
      <c r="G22" s="6" t="s">
        <v>30</v>
      </c>
      <c r="H22" s="9" t="s">
        <v>31</v>
      </c>
      <c r="I22" s="115" t="s">
        <v>12</v>
      </c>
      <c r="J22" s="264"/>
    </row>
    <row r="23" spans="1:10" ht="21.95" customHeight="1">
      <c r="A23" s="266" t="s">
        <v>32</v>
      </c>
      <c r="B23" s="268" t="s">
        <v>33</v>
      </c>
      <c r="C23" s="10" t="s">
        <v>34</v>
      </c>
      <c r="D23" s="11">
        <v>1679022</v>
      </c>
      <c r="E23" s="11">
        <v>1545293</v>
      </c>
      <c r="F23" s="12">
        <v>1386531</v>
      </c>
      <c r="G23" s="13">
        <f t="shared" ref="G23:G32" si="3">IF(D23=0,0,F23/D23)</f>
        <v>0.82579680313897019</v>
      </c>
      <c r="H23" s="14">
        <f>D23-F23</f>
        <v>292491</v>
      </c>
      <c r="I23" s="116">
        <v>1426882</v>
      </c>
      <c r="J23" s="117">
        <f t="shared" ref="J23:J43" si="4">IF(I23=0,0,F23/I23)</f>
        <v>0.97172085708558942</v>
      </c>
    </row>
    <row r="24" spans="1:10" ht="21.95" customHeight="1">
      <c r="A24" s="266"/>
      <c r="B24" s="269"/>
      <c r="C24" s="17" t="s">
        <v>35</v>
      </c>
      <c r="D24" s="18">
        <v>71314465</v>
      </c>
      <c r="E24" s="18">
        <v>71291733</v>
      </c>
      <c r="F24" s="19">
        <v>70237068</v>
      </c>
      <c r="G24" s="20">
        <f t="shared" si="3"/>
        <v>0.98489230761248792</v>
      </c>
      <c r="H24" s="21">
        <f t="shared" ref="H24:H33" si="5">D24-F24</f>
        <v>1077397</v>
      </c>
      <c r="I24" s="118">
        <v>69502474</v>
      </c>
      <c r="J24" s="119">
        <f t="shared" si="4"/>
        <v>1.0105693216042928</v>
      </c>
    </row>
    <row r="25" spans="1:10" ht="21.95" customHeight="1">
      <c r="A25" s="266"/>
      <c r="B25" s="269"/>
      <c r="C25" s="17" t="s">
        <v>36</v>
      </c>
      <c r="D25" s="18">
        <v>12067045</v>
      </c>
      <c r="E25" s="18">
        <v>12078377</v>
      </c>
      <c r="F25" s="19">
        <v>12086688</v>
      </c>
      <c r="G25" s="20">
        <f t="shared" si="3"/>
        <v>1.0016278218901147</v>
      </c>
      <c r="H25" s="21">
        <f t="shared" si="5"/>
        <v>-19643</v>
      </c>
      <c r="I25" s="118">
        <v>12275774</v>
      </c>
      <c r="J25" s="119">
        <f t="shared" si="4"/>
        <v>0.98459681646143049</v>
      </c>
    </row>
    <row r="26" spans="1:10" ht="21.95" customHeight="1">
      <c r="A26" s="266"/>
      <c r="B26" s="269"/>
      <c r="C26" s="17" t="s">
        <v>37</v>
      </c>
      <c r="D26" s="18">
        <v>6343</v>
      </c>
      <c r="E26" s="18">
        <v>6343</v>
      </c>
      <c r="F26" s="19">
        <v>8191</v>
      </c>
      <c r="G26" s="20">
        <f t="shared" si="3"/>
        <v>1.2913447895317673</v>
      </c>
      <c r="H26" s="21">
        <f t="shared" si="5"/>
        <v>-1848</v>
      </c>
      <c r="I26" s="118">
        <v>9582</v>
      </c>
      <c r="J26" s="119">
        <f t="shared" si="4"/>
        <v>0.8548319766228345</v>
      </c>
    </row>
    <row r="27" spans="1:10" ht="21.95" customHeight="1">
      <c r="A27" s="266"/>
      <c r="B27" s="269"/>
      <c r="C27" s="17" t="s">
        <v>38</v>
      </c>
      <c r="D27" s="18">
        <v>437</v>
      </c>
      <c r="E27" s="18">
        <v>437</v>
      </c>
      <c r="F27" s="19">
        <v>437</v>
      </c>
      <c r="G27" s="20">
        <f t="shared" si="3"/>
        <v>1</v>
      </c>
      <c r="H27" s="21">
        <f t="shared" si="5"/>
        <v>0</v>
      </c>
      <c r="I27" s="118">
        <v>439</v>
      </c>
      <c r="J27" s="119">
        <f t="shared" si="4"/>
        <v>0.99544419134396356</v>
      </c>
    </row>
    <row r="28" spans="1:10" ht="21.95" customHeight="1">
      <c r="A28" s="266"/>
      <c r="B28" s="269"/>
      <c r="C28" s="17" t="s">
        <v>39</v>
      </c>
      <c r="D28" s="18">
        <v>4474565</v>
      </c>
      <c r="E28" s="18">
        <v>4474565</v>
      </c>
      <c r="F28" s="19">
        <v>4464404</v>
      </c>
      <c r="G28" s="20">
        <f t="shared" si="3"/>
        <v>0.99772916473444906</v>
      </c>
      <c r="H28" s="21">
        <f t="shared" si="5"/>
        <v>10161</v>
      </c>
      <c r="I28" s="118">
        <v>5040116</v>
      </c>
      <c r="J28" s="119">
        <f t="shared" si="4"/>
        <v>0.88577405758121441</v>
      </c>
    </row>
    <row r="29" spans="1:10" ht="21.95" customHeight="1">
      <c r="A29" s="266"/>
      <c r="B29" s="269"/>
      <c r="C29" s="17" t="s">
        <v>40</v>
      </c>
      <c r="D29" s="18">
        <v>27871434</v>
      </c>
      <c r="E29" s="18">
        <v>27871434</v>
      </c>
      <c r="F29" s="19">
        <v>25006539</v>
      </c>
      <c r="G29" s="20">
        <f t="shared" si="3"/>
        <v>0.89721034805744115</v>
      </c>
      <c r="H29" s="21">
        <f t="shared" si="5"/>
        <v>2864895</v>
      </c>
      <c r="I29" s="118">
        <v>10429716</v>
      </c>
      <c r="J29" s="119">
        <f t="shared" si="4"/>
        <v>2.3976241539079299</v>
      </c>
    </row>
    <row r="30" spans="1:10" ht="21.95" customHeight="1">
      <c r="A30" s="266"/>
      <c r="B30" s="269"/>
      <c r="C30" s="17" t="s">
        <v>41</v>
      </c>
      <c r="D30" s="18">
        <v>773314</v>
      </c>
      <c r="E30" s="18">
        <v>748396</v>
      </c>
      <c r="F30" s="19">
        <v>687027</v>
      </c>
      <c r="G30" s="20">
        <f t="shared" si="3"/>
        <v>0.88841919323845164</v>
      </c>
      <c r="H30" s="21">
        <f t="shared" si="5"/>
        <v>86287</v>
      </c>
      <c r="I30" s="118">
        <v>663192</v>
      </c>
      <c r="J30" s="119">
        <f t="shared" si="4"/>
        <v>1.0359398183331523</v>
      </c>
    </row>
    <row r="31" spans="1:10" ht="21.95" customHeight="1">
      <c r="A31" s="266"/>
      <c r="B31" s="269"/>
      <c r="C31" s="17" t="s">
        <v>42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>
      <c r="A32" s="266"/>
      <c r="B32" s="269"/>
      <c r="C32" s="17" t="s">
        <v>43</v>
      </c>
      <c r="D32" s="18">
        <v>46600</v>
      </c>
      <c r="E32" s="18">
        <v>942207</v>
      </c>
      <c r="F32" s="19">
        <v>933910</v>
      </c>
      <c r="G32" s="20">
        <f t="shared" si="3"/>
        <v>20.04098712446352</v>
      </c>
      <c r="H32" s="21">
        <f t="shared" si="5"/>
        <v>-887310</v>
      </c>
      <c r="I32" s="118">
        <v>880075</v>
      </c>
      <c r="J32" s="119">
        <f t="shared" si="4"/>
        <v>1.0611709229327047</v>
      </c>
    </row>
    <row r="33" spans="1:10" ht="30" customHeight="1">
      <c r="A33" s="266"/>
      <c r="B33" s="270"/>
      <c r="C33" s="31" t="s">
        <v>44</v>
      </c>
      <c r="D33" s="32">
        <f>SUM(D23:D32)</f>
        <v>118233225</v>
      </c>
      <c r="E33" s="32">
        <f>SUM(E23:E32)</f>
        <v>118958785</v>
      </c>
      <c r="F33" s="33">
        <f>SUM(F23:F32)</f>
        <v>114810795</v>
      </c>
      <c r="G33" s="34">
        <f>IF(D33=0,0,F33/D33)</f>
        <v>0.97105356806430676</v>
      </c>
      <c r="H33" s="35">
        <f t="shared" si="5"/>
        <v>3422430</v>
      </c>
      <c r="I33" s="36">
        <f>SUM(I23:I32)</f>
        <v>100228250</v>
      </c>
      <c r="J33" s="37">
        <f t="shared" si="4"/>
        <v>1.1454933614025986</v>
      </c>
    </row>
    <row r="34" spans="1:10" ht="21.95" customHeight="1">
      <c r="A34" s="266"/>
      <c r="B34" s="38" t="s">
        <v>45</v>
      </c>
      <c r="C34" s="24"/>
      <c r="D34" s="25">
        <v>6927</v>
      </c>
      <c r="E34" s="25">
        <v>857889</v>
      </c>
      <c r="F34" s="26">
        <v>857203</v>
      </c>
      <c r="G34" s="42"/>
      <c r="H34" s="43"/>
      <c r="I34" s="44">
        <v>1158103</v>
      </c>
      <c r="J34" s="73">
        <f t="shared" si="4"/>
        <v>0.74017855061251026</v>
      </c>
    </row>
    <row r="35" spans="1:10" ht="21.95" customHeight="1">
      <c r="A35" s="266"/>
      <c r="B35" s="38" t="s">
        <v>46</v>
      </c>
      <c r="C35" s="39"/>
      <c r="D35" s="40">
        <v>0</v>
      </c>
      <c r="E35" s="40">
        <v>0</v>
      </c>
      <c r="F35" s="41">
        <v>0</v>
      </c>
      <c r="G35" s="42"/>
      <c r="H35" s="43"/>
      <c r="I35" s="44">
        <v>0</v>
      </c>
      <c r="J35" s="73">
        <f t="shared" si="4"/>
        <v>0</v>
      </c>
    </row>
    <row r="36" spans="1:10" ht="21.95" customHeight="1" thickBot="1">
      <c r="A36" s="266"/>
      <c r="B36" s="46" t="s">
        <v>47</v>
      </c>
      <c r="C36" s="47"/>
      <c r="D36" s="48">
        <v>10000</v>
      </c>
      <c r="E36" s="48">
        <v>10000</v>
      </c>
      <c r="F36" s="49">
        <v>0</v>
      </c>
      <c r="G36" s="50"/>
      <c r="H36" s="51"/>
      <c r="I36" s="52">
        <v>0</v>
      </c>
      <c r="J36" s="76">
        <f t="shared" si="4"/>
        <v>0</v>
      </c>
    </row>
    <row r="37" spans="1:10" ht="28.5" customHeight="1" thickBot="1">
      <c r="A37" s="267"/>
      <c r="B37" s="54" t="s">
        <v>48</v>
      </c>
      <c r="C37" s="55"/>
      <c r="D37" s="56">
        <f>SUM(D34:D36)+D33</f>
        <v>118250152</v>
      </c>
      <c r="E37" s="56">
        <f>SUM(E34:E36)+E33</f>
        <v>119826674</v>
      </c>
      <c r="F37" s="57">
        <f>SUM(F34:F36)+F33</f>
        <v>115667998</v>
      </c>
      <c r="G37" s="58">
        <f>IF(D37=0,0,F37/D37)</f>
        <v>0.97816363060573486</v>
      </c>
      <c r="H37" s="59">
        <f>D37-F37</f>
        <v>2582154</v>
      </c>
      <c r="I37" s="77">
        <f>SUM(I34:I36)+I33</f>
        <v>101386353</v>
      </c>
      <c r="J37" s="78">
        <f t="shared" si="4"/>
        <v>1.1408635834844558</v>
      </c>
    </row>
    <row r="38" spans="1:10" ht="8.25" customHeight="1" thickBot="1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>
      <c r="A39" s="271" t="s">
        <v>49</v>
      </c>
      <c r="B39" s="272"/>
      <c r="C39" s="272"/>
      <c r="D39" s="82"/>
      <c r="E39" s="123"/>
      <c r="F39" s="83">
        <f>F15-F33</f>
        <v>-649979</v>
      </c>
      <c r="G39" s="84"/>
      <c r="H39" s="85"/>
      <c r="I39" s="86">
        <f>I15-I33</f>
        <v>907232</v>
      </c>
      <c r="J39" s="87">
        <f t="shared" si="4"/>
        <v>-0.71644188035695389</v>
      </c>
    </row>
    <row r="40" spans="1:10" ht="9" customHeight="1" thickBot="1">
      <c r="A40" s="88"/>
      <c r="B40" s="2"/>
      <c r="C40" s="2"/>
      <c r="F40" s="89"/>
      <c r="G40" s="89"/>
      <c r="H40" s="89"/>
      <c r="I40" s="89"/>
      <c r="J40" s="89"/>
    </row>
    <row r="41" spans="1:10" ht="31.5" customHeight="1">
      <c r="A41" s="273" t="s">
        <v>50</v>
      </c>
      <c r="B41" s="257"/>
      <c r="C41" s="274"/>
      <c r="D41" s="90"/>
      <c r="E41" s="90"/>
      <c r="F41" s="91">
        <f>F19-F37</f>
        <v>227988</v>
      </c>
      <c r="G41" s="92"/>
      <c r="H41" s="93"/>
      <c r="I41" s="94">
        <f>I19-I37</f>
        <v>1735170</v>
      </c>
      <c r="J41" s="95">
        <f t="shared" si="4"/>
        <v>0.13139231314510971</v>
      </c>
    </row>
    <row r="42" spans="1:10" ht="21.95" customHeight="1">
      <c r="A42" s="96"/>
      <c r="B42" s="97" t="s">
        <v>51</v>
      </c>
      <c r="C42" s="98"/>
      <c r="D42" s="99"/>
      <c r="E42" s="99"/>
      <c r="F42" s="100">
        <v>204864</v>
      </c>
      <c r="G42" s="101"/>
      <c r="H42" s="43"/>
      <c r="I42" s="102">
        <v>1735170</v>
      </c>
      <c r="J42" s="72">
        <f t="shared" si="4"/>
        <v>0.11806566503570255</v>
      </c>
    </row>
    <row r="43" spans="1:10" ht="21.95" customHeight="1" thickBot="1">
      <c r="A43" s="103"/>
      <c r="B43" s="104" t="s">
        <v>52</v>
      </c>
      <c r="C43" s="105"/>
      <c r="D43" s="106"/>
      <c r="E43" s="106"/>
      <c r="F43" s="107"/>
      <c r="G43" s="108"/>
      <c r="H43" s="51"/>
      <c r="I43" s="109"/>
      <c r="J43" s="110">
        <f t="shared" si="4"/>
        <v>0</v>
      </c>
    </row>
    <row r="44" spans="1:10">
      <c r="A44" s="275"/>
      <c r="B44" s="275"/>
      <c r="C44" s="275"/>
      <c r="D44" s="275"/>
      <c r="E44" s="275"/>
      <c r="F44" s="275"/>
      <c r="G44" s="275"/>
      <c r="H44" s="275"/>
      <c r="I44" s="275"/>
      <c r="J44" s="275"/>
    </row>
    <row r="45" spans="1:10" ht="33.75" customHeight="1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28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70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4126274</v>
      </c>
      <c r="E5" s="151">
        <v>4126274</v>
      </c>
      <c r="F5" s="151">
        <v>4120329</v>
      </c>
      <c r="G5" s="153">
        <f>IF(D5=0,0,F5/D5)</f>
        <v>0.99855923285753689</v>
      </c>
      <c r="H5" s="154">
        <f>F5-D5</f>
        <v>-5945</v>
      </c>
      <c r="I5" s="155">
        <v>4384678</v>
      </c>
      <c r="J5" s="156">
        <f>IF(I5=0,0,F5/I5)</f>
        <v>0.93971073816594974</v>
      </c>
    </row>
    <row r="6" spans="1:12" ht="21.95" customHeight="1">
      <c r="A6" s="288"/>
      <c r="B6" s="291"/>
      <c r="C6" s="157" t="s">
        <v>16</v>
      </c>
      <c r="D6" s="158">
        <v>4473719</v>
      </c>
      <c r="E6" s="158">
        <v>4627664</v>
      </c>
      <c r="F6" s="158">
        <v>4885931</v>
      </c>
      <c r="G6" s="160">
        <f t="shared" ref="G6:G15" si="0">IF(D6=0,0,F6/D6)</f>
        <v>1.0921407893522146</v>
      </c>
      <c r="H6" s="161">
        <f t="shared" ref="H6:H15" si="1">F6-D6</f>
        <v>412212</v>
      </c>
      <c r="I6" s="162">
        <v>4784000</v>
      </c>
      <c r="J6" s="163">
        <f t="shared" ref="J6:J18" si="2">IF(I6=0,0,F6/I6)</f>
        <v>1.0213066471571906</v>
      </c>
    </row>
    <row r="7" spans="1:12" ht="21.95" customHeight="1">
      <c r="A7" s="288"/>
      <c r="B7" s="291"/>
      <c r="C7" s="157" t="s">
        <v>17</v>
      </c>
      <c r="D7" s="158">
        <v>805495</v>
      </c>
      <c r="E7" s="158">
        <v>805495</v>
      </c>
      <c r="F7" s="158">
        <v>730769</v>
      </c>
      <c r="G7" s="160">
        <f t="shared" si="0"/>
        <v>0.90722971588898749</v>
      </c>
      <c r="H7" s="161">
        <f t="shared" si="1"/>
        <v>-74726</v>
      </c>
      <c r="I7" s="162">
        <v>937610</v>
      </c>
      <c r="J7" s="163">
        <f t="shared" si="2"/>
        <v>0.77939548426317984</v>
      </c>
    </row>
    <row r="8" spans="1:12" ht="21.95" customHeight="1">
      <c r="A8" s="288"/>
      <c r="B8" s="291"/>
      <c r="C8" s="157" t="s">
        <v>18</v>
      </c>
      <c r="D8" s="158">
        <v>5073320</v>
      </c>
      <c r="E8" s="158">
        <v>5073320</v>
      </c>
      <c r="F8" s="158">
        <v>5072014</v>
      </c>
      <c r="G8" s="160">
        <f t="shared" si="0"/>
        <v>0.99974257488193141</v>
      </c>
      <c r="H8" s="161">
        <f t="shared" si="1"/>
        <v>-1306</v>
      </c>
      <c r="I8" s="162">
        <v>4914830</v>
      </c>
      <c r="J8" s="163">
        <f t="shared" si="2"/>
        <v>1.031981574133795</v>
      </c>
    </row>
    <row r="9" spans="1:12" ht="21.95" customHeight="1">
      <c r="A9" s="288"/>
      <c r="B9" s="291"/>
      <c r="C9" s="157" t="s">
        <v>19</v>
      </c>
      <c r="D9" s="158">
        <v>1044485</v>
      </c>
      <c r="E9" s="158">
        <v>1044485</v>
      </c>
      <c r="F9" s="158">
        <v>975174</v>
      </c>
      <c r="G9" s="160">
        <f t="shared" si="0"/>
        <v>0.93364098096190951</v>
      </c>
      <c r="H9" s="161">
        <f t="shared" si="1"/>
        <v>-69311</v>
      </c>
      <c r="I9" s="162">
        <v>1056875</v>
      </c>
      <c r="J9" s="163">
        <f t="shared" si="2"/>
        <v>0.92269568302779426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5585921</v>
      </c>
      <c r="E11" s="158">
        <v>5585921</v>
      </c>
      <c r="F11" s="158">
        <v>5070115</v>
      </c>
      <c r="G11" s="160">
        <f t="shared" si="0"/>
        <v>0.90765963213586442</v>
      </c>
      <c r="H11" s="161">
        <f t="shared" si="1"/>
        <v>-515806</v>
      </c>
      <c r="I11" s="162">
        <v>2012994</v>
      </c>
      <c r="J11" s="163">
        <f t="shared" si="2"/>
        <v>2.5186935480185237</v>
      </c>
    </row>
    <row r="12" spans="1:12" ht="21.95" customHeight="1">
      <c r="A12" s="288"/>
      <c r="B12" s="291"/>
      <c r="C12" s="157" t="s">
        <v>22</v>
      </c>
      <c r="D12" s="158">
        <v>1203929</v>
      </c>
      <c r="E12" s="158">
        <v>1423278</v>
      </c>
      <c r="F12" s="158">
        <v>1450496</v>
      </c>
      <c r="G12" s="160">
        <f t="shared" si="0"/>
        <v>1.2048019443007021</v>
      </c>
      <c r="H12" s="161">
        <f t="shared" si="1"/>
        <v>246567</v>
      </c>
      <c r="I12" s="162">
        <v>1238353</v>
      </c>
      <c r="J12" s="163">
        <f t="shared" si="2"/>
        <v>1.1713106036808567</v>
      </c>
      <c r="L12" s="164"/>
    </row>
    <row r="13" spans="1:12" ht="21.95" customHeight="1">
      <c r="A13" s="288"/>
      <c r="B13" s="291"/>
      <c r="C13" s="157" t="s">
        <v>23</v>
      </c>
      <c r="D13" s="158">
        <v>155013</v>
      </c>
      <c r="E13" s="158">
        <v>155013</v>
      </c>
      <c r="F13" s="158">
        <v>69854</v>
      </c>
      <c r="G13" s="160">
        <f t="shared" si="0"/>
        <v>0.45063317270164438</v>
      </c>
      <c r="H13" s="161">
        <f t="shared" si="1"/>
        <v>-85159</v>
      </c>
      <c r="I13" s="162">
        <v>225792</v>
      </c>
      <c r="J13" s="163">
        <f t="shared" si="2"/>
        <v>0.30937322845804988</v>
      </c>
    </row>
    <row r="14" spans="1:12" ht="21.95" customHeight="1">
      <c r="A14" s="288"/>
      <c r="B14" s="291"/>
      <c r="C14" s="165" t="s">
        <v>24</v>
      </c>
      <c r="D14" s="166">
        <v>38643</v>
      </c>
      <c r="E14" s="166">
        <v>38643</v>
      </c>
      <c r="F14" s="166">
        <v>40925</v>
      </c>
      <c r="G14" s="168">
        <f t="shared" si="0"/>
        <v>1.0590533861242657</v>
      </c>
      <c r="H14" s="169">
        <f t="shared" si="1"/>
        <v>2282</v>
      </c>
      <c r="I14" s="170">
        <v>31038</v>
      </c>
      <c r="J14" s="171">
        <f t="shared" si="2"/>
        <v>1.3185450093433855</v>
      </c>
    </row>
    <row r="15" spans="1:12" ht="28.5" customHeight="1">
      <c r="A15" s="288"/>
      <c r="B15" s="292"/>
      <c r="C15" s="172" t="s">
        <v>25</v>
      </c>
      <c r="D15" s="173">
        <f>SUM(D5:D14)</f>
        <v>22506799</v>
      </c>
      <c r="E15" s="173">
        <f t="shared" ref="E15:F15" si="3">SUM(E5:E14)</f>
        <v>22880093</v>
      </c>
      <c r="F15" s="174">
        <f t="shared" si="3"/>
        <v>22415607</v>
      </c>
      <c r="G15" s="175">
        <f t="shared" si="0"/>
        <v>0.99594824657206915</v>
      </c>
      <c r="H15" s="176">
        <f t="shared" si="1"/>
        <v>-91192</v>
      </c>
      <c r="I15" s="177">
        <f>SUM(I5:I14)</f>
        <v>19586170</v>
      </c>
      <c r="J15" s="178">
        <f t="shared" si="2"/>
        <v>1.1444609640373795</v>
      </c>
    </row>
    <row r="16" spans="1:12" ht="21.95" customHeight="1">
      <c r="A16" s="288"/>
      <c r="B16" s="179" t="s">
        <v>26</v>
      </c>
      <c r="C16" s="180"/>
      <c r="D16" s="181">
        <v>599718</v>
      </c>
      <c r="E16" s="181">
        <v>841050</v>
      </c>
      <c r="F16" s="181">
        <v>500000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1</v>
      </c>
      <c r="E17" s="181">
        <v>388743</v>
      </c>
      <c r="F17" s="181">
        <v>388743</v>
      </c>
      <c r="G17" s="183"/>
      <c r="H17" s="184"/>
      <c r="I17" s="185">
        <v>537475</v>
      </c>
      <c r="J17" s="186">
        <f t="shared" si="2"/>
        <v>0.72327643146192844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23106518</v>
      </c>
      <c r="E19" s="253">
        <f t="shared" ref="E19:F19" si="4">SUM(E16:E18)+E15</f>
        <v>24109886</v>
      </c>
      <c r="F19" s="253">
        <f t="shared" si="4"/>
        <v>23304350</v>
      </c>
      <c r="G19" s="199">
        <f>IF(D19=0,0,F19/D19)</f>
        <v>1.008561740025044</v>
      </c>
      <c r="H19" s="200">
        <f>F19-D19</f>
        <v>197832</v>
      </c>
      <c r="I19" s="201">
        <f>SUM(I16:I18)+I15</f>
        <v>20123645</v>
      </c>
      <c r="J19" s="202">
        <f>IF(I19=0,0,F19/I19)</f>
        <v>1.1580580953400839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189348</v>
      </c>
      <c r="E23" s="151">
        <v>186569</v>
      </c>
      <c r="F23" s="151">
        <v>176060</v>
      </c>
      <c r="G23" s="153">
        <f t="shared" ref="G23:G32" si="5">IF(D23=0,0,F23/D23)</f>
        <v>0.92982233770623401</v>
      </c>
      <c r="H23" s="154">
        <f>D23-F23</f>
        <v>13288</v>
      </c>
      <c r="I23" s="155">
        <v>183633</v>
      </c>
      <c r="J23" s="156">
        <f t="shared" ref="J23:J43" si="6">IF(I23=0,0,F23/I23)</f>
        <v>0.95876013570545604</v>
      </c>
    </row>
    <row r="24" spans="1:10" ht="21.95" customHeight="1">
      <c r="A24" s="288"/>
      <c r="B24" s="291"/>
      <c r="C24" s="157" t="s">
        <v>35</v>
      </c>
      <c r="D24" s="158">
        <v>13609531</v>
      </c>
      <c r="E24" s="158">
        <v>14302240</v>
      </c>
      <c r="F24" s="158">
        <v>14144913</v>
      </c>
      <c r="G24" s="160">
        <f t="shared" si="5"/>
        <v>1.0393387545830932</v>
      </c>
      <c r="H24" s="161">
        <f t="shared" ref="H24:H33" si="7">D24-F24</f>
        <v>-535382</v>
      </c>
      <c r="I24" s="162">
        <v>13285238</v>
      </c>
      <c r="J24" s="163">
        <f t="shared" si="6"/>
        <v>1.0647090402144095</v>
      </c>
    </row>
    <row r="25" spans="1:10" ht="21.95" customHeight="1">
      <c r="A25" s="288"/>
      <c r="B25" s="291"/>
      <c r="C25" s="157" t="s">
        <v>36</v>
      </c>
      <c r="D25" s="158">
        <v>2491403</v>
      </c>
      <c r="E25" s="158">
        <v>2491403</v>
      </c>
      <c r="F25" s="158">
        <v>2485362</v>
      </c>
      <c r="G25" s="160">
        <f t="shared" si="5"/>
        <v>0.99757526181031331</v>
      </c>
      <c r="H25" s="161">
        <f t="shared" si="7"/>
        <v>6041</v>
      </c>
      <c r="I25" s="162">
        <v>2528084</v>
      </c>
      <c r="J25" s="163">
        <f t="shared" si="6"/>
        <v>0.98310103619974654</v>
      </c>
    </row>
    <row r="26" spans="1:10" ht="21.95" customHeight="1">
      <c r="A26" s="288"/>
      <c r="B26" s="291"/>
      <c r="C26" s="157" t="s">
        <v>37</v>
      </c>
      <c r="D26" s="158">
        <v>2515</v>
      </c>
      <c r="E26" s="158">
        <v>2515</v>
      </c>
      <c r="F26" s="158">
        <v>1709</v>
      </c>
      <c r="G26" s="160">
        <f t="shared" si="5"/>
        <v>0.67952286282306162</v>
      </c>
      <c r="H26" s="161">
        <f t="shared" si="7"/>
        <v>806</v>
      </c>
      <c r="I26" s="162">
        <v>1996</v>
      </c>
      <c r="J26" s="163">
        <f t="shared" si="6"/>
        <v>0.85621242484969939</v>
      </c>
    </row>
    <row r="27" spans="1:10" ht="21.95" customHeight="1">
      <c r="A27" s="288"/>
      <c r="B27" s="291"/>
      <c r="C27" s="157" t="s">
        <v>38</v>
      </c>
      <c r="D27" s="158">
        <v>113</v>
      </c>
      <c r="E27" s="158">
        <v>113</v>
      </c>
      <c r="F27" s="158">
        <v>82</v>
      </c>
      <c r="G27" s="160">
        <f t="shared" si="5"/>
        <v>0.72566371681415931</v>
      </c>
      <c r="H27" s="161">
        <f t="shared" si="7"/>
        <v>31</v>
      </c>
      <c r="I27" s="162">
        <v>82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953926</v>
      </c>
      <c r="E28" s="158">
        <v>953926</v>
      </c>
      <c r="F28" s="158">
        <v>951827</v>
      </c>
      <c r="G28" s="160">
        <f t="shared" si="5"/>
        <v>0.99779961967699804</v>
      </c>
      <c r="H28" s="161">
        <f t="shared" si="7"/>
        <v>2099</v>
      </c>
      <c r="I28" s="162">
        <v>1062854</v>
      </c>
      <c r="J28" s="163">
        <f t="shared" si="6"/>
        <v>0.89553880401259256</v>
      </c>
    </row>
    <row r="29" spans="1:10" ht="21.95" customHeight="1">
      <c r="A29" s="288"/>
      <c r="B29" s="291"/>
      <c r="C29" s="157" t="s">
        <v>40</v>
      </c>
      <c r="D29" s="158">
        <v>5586097</v>
      </c>
      <c r="E29" s="158">
        <v>5586097</v>
      </c>
      <c r="F29" s="158">
        <v>5010421</v>
      </c>
      <c r="G29" s="160">
        <f t="shared" si="5"/>
        <v>0.89694486150168895</v>
      </c>
      <c r="H29" s="161">
        <f t="shared" si="7"/>
        <v>575676</v>
      </c>
      <c r="I29" s="162">
        <v>2066446</v>
      </c>
      <c r="J29" s="163">
        <f t="shared" si="6"/>
        <v>2.4246561487694329</v>
      </c>
    </row>
    <row r="30" spans="1:10" ht="21.95" customHeight="1">
      <c r="A30" s="288"/>
      <c r="B30" s="291"/>
      <c r="C30" s="157" t="s">
        <v>41</v>
      </c>
      <c r="D30" s="158">
        <v>203155</v>
      </c>
      <c r="E30" s="158">
        <v>203155</v>
      </c>
      <c r="F30" s="158">
        <v>180516</v>
      </c>
      <c r="G30" s="160">
        <f t="shared" si="5"/>
        <v>0.88856291993797842</v>
      </c>
      <c r="H30" s="161">
        <f t="shared" si="7"/>
        <v>22639</v>
      </c>
      <c r="I30" s="162">
        <v>167713</v>
      </c>
      <c r="J30" s="163">
        <f t="shared" si="6"/>
        <v>1.0763387453566509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60009</v>
      </c>
      <c r="E32" s="158">
        <v>173447</v>
      </c>
      <c r="F32" s="158">
        <v>120029</v>
      </c>
      <c r="G32" s="160">
        <f t="shared" si="5"/>
        <v>2.0001833058374578</v>
      </c>
      <c r="H32" s="161">
        <f t="shared" si="7"/>
        <v>-60020</v>
      </c>
      <c r="I32" s="162">
        <v>162229</v>
      </c>
      <c r="J32" s="163">
        <f t="shared" si="6"/>
        <v>0.73987388198164328</v>
      </c>
    </row>
    <row r="33" spans="1:10" ht="30" customHeight="1">
      <c r="A33" s="288"/>
      <c r="B33" s="292"/>
      <c r="C33" s="172" t="s">
        <v>44</v>
      </c>
      <c r="D33" s="173">
        <f>SUM(D23:D32)</f>
        <v>23096097</v>
      </c>
      <c r="E33" s="173">
        <f>SUM(E23:E32)</f>
        <v>23899465</v>
      </c>
      <c r="F33" s="174">
        <f>SUM(F23:F32)</f>
        <v>23070919</v>
      </c>
      <c r="G33" s="175">
        <f>IF(D33=0,0,F33/D33)</f>
        <v>0.998909859098704</v>
      </c>
      <c r="H33" s="176">
        <f t="shared" si="7"/>
        <v>25178</v>
      </c>
      <c r="I33" s="177">
        <f>SUM(I23:I32)</f>
        <v>19458275</v>
      </c>
      <c r="J33" s="178">
        <f t="shared" si="6"/>
        <v>1.1856610619389436</v>
      </c>
    </row>
    <row r="34" spans="1:10" ht="21.95" customHeight="1">
      <c r="A34" s="288"/>
      <c r="B34" s="179" t="s">
        <v>45</v>
      </c>
      <c r="C34" s="165"/>
      <c r="D34" s="166">
        <v>1525</v>
      </c>
      <c r="E34" s="166">
        <v>201525</v>
      </c>
      <c r="F34" s="166">
        <v>200000</v>
      </c>
      <c r="G34" s="208"/>
      <c r="H34" s="209"/>
      <c r="I34" s="185">
        <v>272836</v>
      </c>
      <c r="J34" s="186">
        <f t="shared" si="6"/>
        <v>0.73304109428374553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8896</v>
      </c>
      <c r="E36" s="151">
        <v>8896</v>
      </c>
      <c r="F36" s="151">
        <v>4996</v>
      </c>
      <c r="G36" s="210"/>
      <c r="H36" s="211"/>
      <c r="I36" s="193">
        <v>3791</v>
      </c>
      <c r="J36" s="194">
        <f t="shared" si="6"/>
        <v>1.317858084938011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23106518</v>
      </c>
      <c r="E37" s="253">
        <f>SUM(E34:E36)+E33</f>
        <v>24109886</v>
      </c>
      <c r="F37" s="253">
        <f>SUM(F34:F36)+F33</f>
        <v>23275915</v>
      </c>
      <c r="G37" s="199">
        <f>IF(D37=0,0,F37/D37)</f>
        <v>1.0073311348771805</v>
      </c>
      <c r="H37" s="200">
        <f>D37-F37</f>
        <v>-169397</v>
      </c>
      <c r="I37" s="212">
        <f>SUM(I34:I36)+I33</f>
        <v>19734902</v>
      </c>
      <c r="J37" s="213">
        <f t="shared" si="6"/>
        <v>1.1794289629611538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-655312</v>
      </c>
      <c r="G39" s="218"/>
      <c r="H39" s="219"/>
      <c r="I39" s="220">
        <f>I15-I33</f>
        <v>127895</v>
      </c>
      <c r="J39" s="221">
        <f t="shared" si="6"/>
        <v>-5.1238281402713159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28435</v>
      </c>
      <c r="G41" s="226"/>
      <c r="H41" s="227"/>
      <c r="I41" s="228">
        <f>I19-I37</f>
        <v>388743</v>
      </c>
      <c r="J41" s="229">
        <f t="shared" si="6"/>
        <v>7.3146011632363797E-2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28434</v>
      </c>
      <c r="G42" s="235"/>
      <c r="H42" s="209"/>
      <c r="I42" s="236">
        <v>338743</v>
      </c>
      <c r="J42" s="237">
        <f t="shared" si="6"/>
        <v>8.3939741928246492E-2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71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3848186</v>
      </c>
      <c r="E5" s="151">
        <v>3848186</v>
      </c>
      <c r="F5" s="151">
        <v>3467497</v>
      </c>
      <c r="G5" s="153">
        <f>IF(D5=0,0,F5/D5)</f>
        <v>0.90107312900156078</v>
      </c>
      <c r="H5" s="154">
        <f>F5-D5</f>
        <v>-380689</v>
      </c>
      <c r="I5" s="155">
        <v>3456086</v>
      </c>
      <c r="J5" s="156">
        <f>IF(I5=0,0,F5/I5)</f>
        <v>1.0033017118208285</v>
      </c>
    </row>
    <row r="6" spans="1:12" ht="21.95" customHeight="1">
      <c r="A6" s="288"/>
      <c r="B6" s="291"/>
      <c r="C6" s="157" t="s">
        <v>16</v>
      </c>
      <c r="D6" s="158">
        <v>2646334</v>
      </c>
      <c r="E6" s="158">
        <v>2917940</v>
      </c>
      <c r="F6" s="158">
        <v>3019939</v>
      </c>
      <c r="G6" s="160">
        <f t="shared" ref="G6:G15" si="0">IF(D6=0,0,F6/D6)</f>
        <v>1.1411783244291915</v>
      </c>
      <c r="H6" s="161">
        <f t="shared" ref="H6:H15" si="1">F6-D6</f>
        <v>373605</v>
      </c>
      <c r="I6" s="162">
        <v>2972379</v>
      </c>
      <c r="J6" s="163">
        <f t="shared" ref="J6:J18" si="2">IF(I6=0,0,F6/I6)</f>
        <v>1.0160006513301298</v>
      </c>
    </row>
    <row r="7" spans="1:12" ht="21.95" customHeight="1">
      <c r="A7" s="288"/>
      <c r="B7" s="291"/>
      <c r="C7" s="157" t="s">
        <v>17</v>
      </c>
      <c r="D7" s="158">
        <v>59293</v>
      </c>
      <c r="E7" s="158">
        <v>127817</v>
      </c>
      <c r="F7" s="158">
        <v>170494</v>
      </c>
      <c r="G7" s="160">
        <f t="shared" si="0"/>
        <v>2.8754490412021654</v>
      </c>
      <c r="H7" s="161">
        <f t="shared" si="1"/>
        <v>111201</v>
      </c>
      <c r="I7" s="162">
        <v>262504</v>
      </c>
      <c r="J7" s="163">
        <f t="shared" si="2"/>
        <v>0.64949105537439433</v>
      </c>
    </row>
    <row r="8" spans="1:12" ht="21.95" customHeight="1">
      <c r="A8" s="288"/>
      <c r="B8" s="291"/>
      <c r="C8" s="157" t="s">
        <v>18</v>
      </c>
      <c r="D8" s="158">
        <v>3996964</v>
      </c>
      <c r="E8" s="158">
        <v>4014261</v>
      </c>
      <c r="F8" s="158">
        <v>4014261</v>
      </c>
      <c r="G8" s="160">
        <f t="shared" si="0"/>
        <v>1.0043275345987606</v>
      </c>
      <c r="H8" s="161">
        <f t="shared" si="1"/>
        <v>17297</v>
      </c>
      <c r="I8" s="162">
        <v>3752273</v>
      </c>
      <c r="J8" s="163">
        <f t="shared" si="2"/>
        <v>1.0698211457428604</v>
      </c>
    </row>
    <row r="9" spans="1:12" ht="21.95" customHeight="1">
      <c r="A9" s="288"/>
      <c r="B9" s="291"/>
      <c r="C9" s="157" t="s">
        <v>19</v>
      </c>
      <c r="D9" s="158">
        <v>1149239</v>
      </c>
      <c r="E9" s="158">
        <v>532065</v>
      </c>
      <c r="F9" s="158">
        <v>967797</v>
      </c>
      <c r="G9" s="160">
        <f t="shared" si="0"/>
        <v>0.84211987236771468</v>
      </c>
      <c r="H9" s="161">
        <f t="shared" si="1"/>
        <v>-181442</v>
      </c>
      <c r="I9" s="162">
        <v>755150</v>
      </c>
      <c r="J9" s="163">
        <f t="shared" si="2"/>
        <v>1.2815957094616963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3896230</v>
      </c>
      <c r="E11" s="158">
        <v>3896230</v>
      </c>
      <c r="F11" s="158">
        <v>3397944</v>
      </c>
      <c r="G11" s="160">
        <f t="shared" si="0"/>
        <v>0.87211073268261885</v>
      </c>
      <c r="H11" s="161">
        <f t="shared" si="1"/>
        <v>-498286</v>
      </c>
      <c r="I11" s="162">
        <v>1416547</v>
      </c>
      <c r="J11" s="163">
        <f t="shared" si="2"/>
        <v>2.398751329818213</v>
      </c>
    </row>
    <row r="12" spans="1:12" ht="21.95" customHeight="1">
      <c r="A12" s="288"/>
      <c r="B12" s="291"/>
      <c r="C12" s="157" t="s">
        <v>22</v>
      </c>
      <c r="D12" s="158">
        <v>1175930</v>
      </c>
      <c r="E12" s="158">
        <v>1283949</v>
      </c>
      <c r="F12" s="158">
        <v>1270772</v>
      </c>
      <c r="G12" s="160">
        <f t="shared" si="0"/>
        <v>1.0806527599431939</v>
      </c>
      <c r="H12" s="161">
        <f t="shared" si="1"/>
        <v>94842</v>
      </c>
      <c r="I12" s="162">
        <v>1006001</v>
      </c>
      <c r="J12" s="163">
        <f t="shared" si="2"/>
        <v>1.2631915872847046</v>
      </c>
      <c r="L12" s="164"/>
    </row>
    <row r="13" spans="1:12" ht="21.95" customHeight="1">
      <c r="A13" s="288"/>
      <c r="B13" s="291"/>
      <c r="C13" s="157" t="s">
        <v>23</v>
      </c>
      <c r="D13" s="158">
        <v>92590</v>
      </c>
      <c r="E13" s="158">
        <v>445874</v>
      </c>
      <c r="F13" s="158">
        <v>445874</v>
      </c>
      <c r="G13" s="160">
        <f t="shared" si="0"/>
        <v>4.8155740360730102</v>
      </c>
      <c r="H13" s="161">
        <f t="shared" si="1"/>
        <v>353284</v>
      </c>
      <c r="I13" s="162">
        <v>443583</v>
      </c>
      <c r="J13" s="163">
        <f t="shared" si="2"/>
        <v>1.0051647605972276</v>
      </c>
    </row>
    <row r="14" spans="1:12" ht="21.95" customHeight="1">
      <c r="A14" s="288"/>
      <c r="B14" s="291"/>
      <c r="C14" s="165" t="s">
        <v>24</v>
      </c>
      <c r="D14" s="166">
        <v>7306</v>
      </c>
      <c r="E14" s="166">
        <v>1871475</v>
      </c>
      <c r="F14" s="166">
        <v>24866</v>
      </c>
      <c r="G14" s="168">
        <f t="shared" si="0"/>
        <v>3.4035039693402682</v>
      </c>
      <c r="H14" s="169">
        <f t="shared" si="1"/>
        <v>17560</v>
      </c>
      <c r="I14" s="170">
        <v>19672</v>
      </c>
      <c r="J14" s="171">
        <f t="shared" si="2"/>
        <v>1.2640300935339568</v>
      </c>
    </row>
    <row r="15" spans="1:12" ht="28.5" customHeight="1">
      <c r="A15" s="288"/>
      <c r="B15" s="292"/>
      <c r="C15" s="172" t="s">
        <v>25</v>
      </c>
      <c r="D15" s="173">
        <f>SUM(D5:D14)</f>
        <v>16872072</v>
      </c>
      <c r="E15" s="173">
        <f t="shared" ref="E15:F15" si="3">SUM(E5:E14)</f>
        <v>18937797</v>
      </c>
      <c r="F15" s="174">
        <f t="shared" si="3"/>
        <v>16779444</v>
      </c>
      <c r="G15" s="175">
        <f t="shared" si="0"/>
        <v>0.99450998075399388</v>
      </c>
      <c r="H15" s="176">
        <f t="shared" si="1"/>
        <v>-92628</v>
      </c>
      <c r="I15" s="177">
        <f>SUM(I5:I14)</f>
        <v>14084195</v>
      </c>
      <c r="J15" s="178">
        <f t="shared" si="2"/>
        <v>1.1913669187340845</v>
      </c>
    </row>
    <row r="16" spans="1:12" ht="21.95" customHeight="1">
      <c r="A16" s="288"/>
      <c r="B16" s="179" t="s">
        <v>26</v>
      </c>
      <c r="C16" s="180"/>
      <c r="D16" s="181">
        <v>1</v>
      </c>
      <c r="E16" s="181">
        <v>1</v>
      </c>
      <c r="F16" s="181">
        <v>1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1">
        <v>0</v>
      </c>
      <c r="G17" s="183"/>
      <c r="H17" s="184"/>
      <c r="I17" s="185">
        <v>810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16872073</v>
      </c>
      <c r="E19" s="253">
        <f t="shared" ref="E19:F19" si="4">SUM(E16:E18)+E15</f>
        <v>18937798</v>
      </c>
      <c r="F19" s="253">
        <f t="shared" si="4"/>
        <v>16779445</v>
      </c>
      <c r="G19" s="199">
        <f>IF(D19=0,0,F19/D19)</f>
        <v>0.99450998107938482</v>
      </c>
      <c r="H19" s="200">
        <f>F19-D19</f>
        <v>-92628</v>
      </c>
      <c r="I19" s="201">
        <f>SUM(I16:I18)+I15</f>
        <v>14085005</v>
      </c>
      <c r="J19" s="202">
        <f>IF(I19=0,0,F19/I19)</f>
        <v>1.1912984766423582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198868</v>
      </c>
      <c r="E23" s="151">
        <v>193143</v>
      </c>
      <c r="F23" s="151">
        <v>188799</v>
      </c>
      <c r="G23" s="153">
        <f t="shared" ref="G23:G32" si="5">IF(D23=0,0,F23/D23)</f>
        <v>0.94936842528712517</v>
      </c>
      <c r="H23" s="154">
        <f>D23-F23</f>
        <v>10069</v>
      </c>
      <c r="I23" s="155">
        <v>199057</v>
      </c>
      <c r="J23" s="156">
        <f t="shared" ref="J23:J43" si="6">IF(I23=0,0,F23/I23)</f>
        <v>0.94846702200877131</v>
      </c>
    </row>
    <row r="24" spans="1:10" ht="21.95" customHeight="1">
      <c r="A24" s="288"/>
      <c r="B24" s="291"/>
      <c r="C24" s="157" t="s">
        <v>35</v>
      </c>
      <c r="D24" s="158">
        <v>9489139</v>
      </c>
      <c r="E24" s="158">
        <v>9672744</v>
      </c>
      <c r="F24" s="158">
        <v>9665116</v>
      </c>
      <c r="G24" s="160">
        <f t="shared" si="5"/>
        <v>1.0185450966626162</v>
      </c>
      <c r="H24" s="161">
        <f t="shared" ref="H24:H33" si="7">D24-F24</f>
        <v>-175977</v>
      </c>
      <c r="I24" s="162">
        <v>9292131</v>
      </c>
      <c r="J24" s="163">
        <f t="shared" si="6"/>
        <v>1.0401398774941937</v>
      </c>
    </row>
    <row r="25" spans="1:10" ht="21.95" customHeight="1">
      <c r="A25" s="288"/>
      <c r="B25" s="291"/>
      <c r="C25" s="157" t="s">
        <v>36</v>
      </c>
      <c r="D25" s="158">
        <v>1959784</v>
      </c>
      <c r="E25" s="158">
        <v>1855802</v>
      </c>
      <c r="F25" s="158">
        <v>1855800</v>
      </c>
      <c r="G25" s="160">
        <f t="shared" si="5"/>
        <v>0.94694109146722294</v>
      </c>
      <c r="H25" s="161">
        <f t="shared" si="7"/>
        <v>103984</v>
      </c>
      <c r="I25" s="162">
        <v>1881413</v>
      </c>
      <c r="J25" s="163">
        <f t="shared" si="6"/>
        <v>0.98638629583190929</v>
      </c>
    </row>
    <row r="26" spans="1:10" ht="21.95" customHeight="1">
      <c r="A26" s="288"/>
      <c r="B26" s="291"/>
      <c r="C26" s="157" t="s">
        <v>37</v>
      </c>
      <c r="D26" s="158">
        <v>2000</v>
      </c>
      <c r="E26" s="158">
        <v>2278</v>
      </c>
      <c r="F26" s="158">
        <v>1290</v>
      </c>
      <c r="G26" s="160">
        <f t="shared" si="5"/>
        <v>0.64500000000000002</v>
      </c>
      <c r="H26" s="161">
        <f t="shared" si="7"/>
        <v>710</v>
      </c>
      <c r="I26" s="162">
        <v>1492</v>
      </c>
      <c r="J26" s="163">
        <f t="shared" si="6"/>
        <v>0.86461126005361932</v>
      </c>
    </row>
    <row r="27" spans="1:10" ht="21.95" customHeight="1">
      <c r="A27" s="288"/>
      <c r="B27" s="291"/>
      <c r="C27" s="157" t="s">
        <v>38</v>
      </c>
      <c r="D27" s="158">
        <v>1200</v>
      </c>
      <c r="E27" s="158">
        <v>62</v>
      </c>
      <c r="F27" s="158">
        <v>62</v>
      </c>
      <c r="G27" s="160">
        <f t="shared" si="5"/>
        <v>5.1666666666666666E-2</v>
      </c>
      <c r="H27" s="161">
        <f t="shared" si="7"/>
        <v>1138</v>
      </c>
      <c r="I27" s="162">
        <v>62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653557</v>
      </c>
      <c r="E28" s="158">
        <v>652090</v>
      </c>
      <c r="F28" s="158">
        <v>652090</v>
      </c>
      <c r="G28" s="160">
        <f t="shared" si="5"/>
        <v>0.99775536028227074</v>
      </c>
      <c r="H28" s="161">
        <f t="shared" si="7"/>
        <v>1467</v>
      </c>
      <c r="I28" s="162">
        <v>732943</v>
      </c>
      <c r="J28" s="163">
        <f t="shared" si="6"/>
        <v>0.88968719259205697</v>
      </c>
    </row>
    <row r="29" spans="1:10" ht="21.95" customHeight="1">
      <c r="A29" s="288"/>
      <c r="B29" s="291"/>
      <c r="C29" s="157" t="s">
        <v>40</v>
      </c>
      <c r="D29" s="158">
        <v>4414477</v>
      </c>
      <c r="E29" s="158">
        <v>3958103</v>
      </c>
      <c r="F29" s="158">
        <v>3957969</v>
      </c>
      <c r="G29" s="160">
        <f t="shared" si="5"/>
        <v>0.89658842938812455</v>
      </c>
      <c r="H29" s="161">
        <f t="shared" si="7"/>
        <v>456508</v>
      </c>
      <c r="I29" s="162">
        <v>1611341</v>
      </c>
      <c r="J29" s="163">
        <f t="shared" si="6"/>
        <v>2.45631992235039</v>
      </c>
    </row>
    <row r="30" spans="1:10" ht="21.95" customHeight="1">
      <c r="A30" s="288"/>
      <c r="B30" s="291"/>
      <c r="C30" s="157" t="s">
        <v>41</v>
      </c>
      <c r="D30" s="158">
        <v>135746</v>
      </c>
      <c r="E30" s="158">
        <v>129229</v>
      </c>
      <c r="F30" s="158">
        <v>116341</v>
      </c>
      <c r="G30" s="160">
        <f t="shared" si="5"/>
        <v>0.85704919481973685</v>
      </c>
      <c r="H30" s="161">
        <f t="shared" si="7"/>
        <v>19405</v>
      </c>
      <c r="I30" s="162">
        <v>110343</v>
      </c>
      <c r="J30" s="163">
        <f t="shared" si="6"/>
        <v>1.0543577753006534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17301</v>
      </c>
      <c r="E32" s="158">
        <v>1046005</v>
      </c>
      <c r="F32" s="158">
        <v>128743</v>
      </c>
      <c r="G32" s="160">
        <f t="shared" si="5"/>
        <v>7.4413617709958961</v>
      </c>
      <c r="H32" s="161">
        <f t="shared" si="7"/>
        <v>-111442</v>
      </c>
      <c r="I32" s="162">
        <v>111825</v>
      </c>
      <c r="J32" s="163">
        <f t="shared" si="6"/>
        <v>1.1512899619941874</v>
      </c>
    </row>
    <row r="33" spans="1:10" ht="30" customHeight="1">
      <c r="A33" s="288"/>
      <c r="B33" s="292"/>
      <c r="C33" s="172" t="s">
        <v>44</v>
      </c>
      <c r="D33" s="173">
        <f>SUM(D23:D32)</f>
        <v>16872072</v>
      </c>
      <c r="E33" s="173">
        <f>SUM(E23:E32)</f>
        <v>17509456</v>
      </c>
      <c r="F33" s="174">
        <f>SUM(F23:F32)</f>
        <v>16566210</v>
      </c>
      <c r="G33" s="175">
        <f>IF(D33=0,0,F33/D33)</f>
        <v>0.98187169898279236</v>
      </c>
      <c r="H33" s="176">
        <f t="shared" si="7"/>
        <v>305862</v>
      </c>
      <c r="I33" s="177">
        <f>SUM(I23:I32)</f>
        <v>13940607</v>
      </c>
      <c r="J33" s="178">
        <f t="shared" si="6"/>
        <v>1.1883420858216576</v>
      </c>
    </row>
    <row r="34" spans="1:10" ht="21.95" customHeight="1">
      <c r="A34" s="288"/>
      <c r="B34" s="179" t="s">
        <v>45</v>
      </c>
      <c r="C34" s="165"/>
      <c r="D34" s="166">
        <v>1</v>
      </c>
      <c r="E34" s="166">
        <v>1</v>
      </c>
      <c r="F34" s="166">
        <v>1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1864172</v>
      </c>
      <c r="F35" s="166">
        <v>1864172</v>
      </c>
      <c r="G35" s="208"/>
      <c r="H35" s="209"/>
      <c r="I35" s="185">
        <v>2008569</v>
      </c>
      <c r="J35" s="186">
        <f t="shared" si="6"/>
        <v>0.92810951478390835</v>
      </c>
    </row>
    <row r="36" spans="1:10" ht="21.95" customHeight="1" thickBot="1">
      <c r="A36" s="288"/>
      <c r="B36" s="187" t="s">
        <v>47</v>
      </c>
      <c r="C36" s="188"/>
      <c r="D36" s="151">
        <v>0</v>
      </c>
      <c r="E36" s="151">
        <v>0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16872073</v>
      </c>
      <c r="E37" s="253">
        <f>SUM(E34:E36)+E33</f>
        <v>19373629</v>
      </c>
      <c r="F37" s="253">
        <f>SUM(F34:F36)+F33</f>
        <v>18430383</v>
      </c>
      <c r="G37" s="199">
        <f>IF(D37=0,0,F37/D37)</f>
        <v>1.0923603163642073</v>
      </c>
      <c r="H37" s="200">
        <f>D37-F37</f>
        <v>-1558310</v>
      </c>
      <c r="I37" s="212">
        <f>SUM(I34:I36)+I33</f>
        <v>15949176</v>
      </c>
      <c r="J37" s="213">
        <f t="shared" si="6"/>
        <v>1.155569604348212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213234</v>
      </c>
      <c r="G39" s="218"/>
      <c r="H39" s="219"/>
      <c r="I39" s="220">
        <f>I15-I33</f>
        <v>143588</v>
      </c>
      <c r="J39" s="221">
        <f t="shared" si="6"/>
        <v>1.4850405326350391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-1650938</v>
      </c>
      <c r="G41" s="226"/>
      <c r="H41" s="227"/>
      <c r="I41" s="228">
        <f>I19-I37</f>
        <v>-1864171</v>
      </c>
      <c r="J41" s="229">
        <f t="shared" si="6"/>
        <v>0.88561510719778391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72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2215173</v>
      </c>
      <c r="E5" s="151">
        <v>2215173</v>
      </c>
      <c r="F5" s="151">
        <v>1796750</v>
      </c>
      <c r="G5" s="153">
        <f>IF(D5=0,0,F5/D5)</f>
        <v>0.81111046405856335</v>
      </c>
      <c r="H5" s="154">
        <f>F5-D5</f>
        <v>-418423</v>
      </c>
      <c r="I5" s="155">
        <v>1838331</v>
      </c>
      <c r="J5" s="156">
        <f>IF(I5=0,0,F5/I5)</f>
        <v>0.97738111362970004</v>
      </c>
    </row>
    <row r="6" spans="1:12" ht="21.95" customHeight="1">
      <c r="A6" s="288"/>
      <c r="B6" s="291"/>
      <c r="C6" s="157" t="s">
        <v>16</v>
      </c>
      <c r="D6" s="158">
        <v>2016724</v>
      </c>
      <c r="E6" s="158">
        <v>2016724</v>
      </c>
      <c r="F6" s="158">
        <v>1999965</v>
      </c>
      <c r="G6" s="160">
        <f t="shared" ref="G6:G15" si="0">IF(D6=0,0,F6/D6)</f>
        <v>0.99168998831768751</v>
      </c>
      <c r="H6" s="161">
        <f t="shared" ref="H6:H15" si="1">F6-D6</f>
        <v>-16759</v>
      </c>
      <c r="I6" s="162">
        <v>2151018</v>
      </c>
      <c r="J6" s="163">
        <f t="shared" ref="J6:J18" si="2">IF(I6=0,0,F6/I6)</f>
        <v>0.9297760409257384</v>
      </c>
    </row>
    <row r="7" spans="1:12" ht="21.95" customHeight="1">
      <c r="A7" s="288"/>
      <c r="B7" s="291"/>
      <c r="C7" s="157" t="s">
        <v>17</v>
      </c>
      <c r="D7" s="158">
        <v>142503</v>
      </c>
      <c r="E7" s="158">
        <v>142503</v>
      </c>
      <c r="F7" s="158">
        <v>234866</v>
      </c>
      <c r="G7" s="160">
        <f t="shared" si="0"/>
        <v>1.6481477582928079</v>
      </c>
      <c r="H7" s="161">
        <f t="shared" si="1"/>
        <v>92363</v>
      </c>
      <c r="I7" s="162">
        <v>409434</v>
      </c>
      <c r="J7" s="163">
        <f t="shared" si="2"/>
        <v>0.5736357996649033</v>
      </c>
    </row>
    <row r="8" spans="1:12" ht="21.95" customHeight="1">
      <c r="A8" s="288"/>
      <c r="B8" s="291"/>
      <c r="C8" s="157" t="s">
        <v>18</v>
      </c>
      <c r="D8" s="158">
        <v>2677299</v>
      </c>
      <c r="E8" s="158">
        <v>2677299</v>
      </c>
      <c r="F8" s="158">
        <v>2826700</v>
      </c>
      <c r="G8" s="160">
        <f t="shared" si="0"/>
        <v>1.0558028819343674</v>
      </c>
      <c r="H8" s="161">
        <f t="shared" si="1"/>
        <v>149401</v>
      </c>
      <c r="I8" s="162">
        <v>2385270</v>
      </c>
      <c r="J8" s="163">
        <f t="shared" si="2"/>
        <v>1.1850650031233361</v>
      </c>
    </row>
    <row r="9" spans="1:12" ht="21.95" customHeight="1">
      <c r="A9" s="288"/>
      <c r="B9" s="291"/>
      <c r="C9" s="157" t="s">
        <v>19</v>
      </c>
      <c r="D9" s="158">
        <v>536212</v>
      </c>
      <c r="E9" s="158">
        <v>536212</v>
      </c>
      <c r="F9" s="158">
        <v>469502</v>
      </c>
      <c r="G9" s="160">
        <f t="shared" si="0"/>
        <v>0.87559025161689774</v>
      </c>
      <c r="H9" s="161">
        <f t="shared" si="1"/>
        <v>-66710</v>
      </c>
      <c r="I9" s="162">
        <v>475486</v>
      </c>
      <c r="J9" s="163">
        <f t="shared" si="2"/>
        <v>0.98741498172396247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2299577</v>
      </c>
      <c r="E11" s="158">
        <v>2299577</v>
      </c>
      <c r="F11" s="158">
        <v>2057114</v>
      </c>
      <c r="G11" s="160">
        <f t="shared" si="0"/>
        <v>0.89456191290833054</v>
      </c>
      <c r="H11" s="161">
        <f t="shared" si="1"/>
        <v>-242463</v>
      </c>
      <c r="I11" s="162">
        <v>878532</v>
      </c>
      <c r="J11" s="163">
        <f t="shared" si="2"/>
        <v>2.3415356526569324</v>
      </c>
    </row>
    <row r="12" spans="1:12" ht="21.95" customHeight="1">
      <c r="A12" s="288"/>
      <c r="B12" s="291"/>
      <c r="C12" s="157" t="s">
        <v>22</v>
      </c>
      <c r="D12" s="158">
        <v>827756</v>
      </c>
      <c r="E12" s="158">
        <v>838900</v>
      </c>
      <c r="F12" s="158">
        <v>838900</v>
      </c>
      <c r="G12" s="160">
        <f t="shared" si="0"/>
        <v>1.013462904527421</v>
      </c>
      <c r="H12" s="161">
        <f t="shared" si="1"/>
        <v>11144</v>
      </c>
      <c r="I12" s="162">
        <v>740006</v>
      </c>
      <c r="J12" s="163">
        <f t="shared" si="2"/>
        <v>1.1336394569773758</v>
      </c>
      <c r="L12" s="164"/>
    </row>
    <row r="13" spans="1:12" ht="21.95" customHeight="1">
      <c r="A13" s="288"/>
      <c r="B13" s="291"/>
      <c r="C13" s="157" t="s">
        <v>23</v>
      </c>
      <c r="D13" s="158">
        <v>69343</v>
      </c>
      <c r="E13" s="158">
        <v>94776</v>
      </c>
      <c r="F13" s="158">
        <v>94776</v>
      </c>
      <c r="G13" s="160">
        <f t="shared" si="0"/>
        <v>1.3667709790461906</v>
      </c>
      <c r="H13" s="161">
        <f t="shared" si="1"/>
        <v>25433</v>
      </c>
      <c r="I13" s="162">
        <v>82104</v>
      </c>
      <c r="J13" s="163">
        <f t="shared" si="2"/>
        <v>1.1543408360128617</v>
      </c>
    </row>
    <row r="14" spans="1:12" ht="21.95" customHeight="1">
      <c r="A14" s="288"/>
      <c r="B14" s="291"/>
      <c r="C14" s="165" t="s">
        <v>24</v>
      </c>
      <c r="D14" s="166">
        <v>6957</v>
      </c>
      <c r="E14" s="166">
        <v>1042315</v>
      </c>
      <c r="F14" s="166">
        <v>9377</v>
      </c>
      <c r="G14" s="168">
        <f t="shared" si="0"/>
        <v>1.34785108523789</v>
      </c>
      <c r="H14" s="169">
        <f t="shared" si="1"/>
        <v>2420</v>
      </c>
      <c r="I14" s="170">
        <v>6689</v>
      </c>
      <c r="J14" s="171">
        <f t="shared" si="2"/>
        <v>1.4018537898041561</v>
      </c>
    </row>
    <row r="15" spans="1:12" ht="28.5" customHeight="1">
      <c r="A15" s="288"/>
      <c r="B15" s="292"/>
      <c r="C15" s="172" t="s">
        <v>25</v>
      </c>
      <c r="D15" s="173">
        <f>SUM(D5:D14)</f>
        <v>10791544</v>
      </c>
      <c r="E15" s="173">
        <f t="shared" ref="E15:F15" si="3">SUM(E5:E14)</f>
        <v>11863479</v>
      </c>
      <c r="F15" s="174">
        <f t="shared" si="3"/>
        <v>10327950</v>
      </c>
      <c r="G15" s="175">
        <f t="shared" si="0"/>
        <v>0.95704099431925593</v>
      </c>
      <c r="H15" s="176">
        <f t="shared" si="1"/>
        <v>-463594</v>
      </c>
      <c r="I15" s="177">
        <f>SUM(I5:I14)</f>
        <v>8966870</v>
      </c>
      <c r="J15" s="178">
        <f t="shared" si="2"/>
        <v>1.1517898664751469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1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10791544</v>
      </c>
      <c r="E19" s="253">
        <f t="shared" ref="E19:F19" si="4">SUM(E16:E18)+E15</f>
        <v>11863479</v>
      </c>
      <c r="F19" s="253">
        <f t="shared" si="4"/>
        <v>10327950</v>
      </c>
      <c r="G19" s="199">
        <f>IF(D19=0,0,F19/D19)</f>
        <v>0.95704099431925593</v>
      </c>
      <c r="H19" s="200">
        <f>F19-D19</f>
        <v>-463594</v>
      </c>
      <c r="I19" s="201">
        <f>SUM(I16:I18)+I15</f>
        <v>8966870</v>
      </c>
      <c r="J19" s="202">
        <f>IF(I19=0,0,F19/I19)</f>
        <v>1.1517898664751469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171415</v>
      </c>
      <c r="E23" s="151">
        <v>171415</v>
      </c>
      <c r="F23" s="151">
        <v>157359</v>
      </c>
      <c r="G23" s="153">
        <f t="shared" ref="G23:G32" si="5">IF(D23=0,0,F23/D23)</f>
        <v>0.91800017501385522</v>
      </c>
      <c r="H23" s="154">
        <f>D23-F23</f>
        <v>14056</v>
      </c>
      <c r="I23" s="155">
        <v>159700</v>
      </c>
      <c r="J23" s="156">
        <f t="shared" ref="J23:J43" si="6">IF(I23=0,0,F23/I23)</f>
        <v>0.98534126487163431</v>
      </c>
    </row>
    <row r="24" spans="1:10" ht="21.95" customHeight="1">
      <c r="A24" s="288"/>
      <c r="B24" s="291"/>
      <c r="C24" s="157" t="s">
        <v>35</v>
      </c>
      <c r="D24" s="158">
        <v>6415542</v>
      </c>
      <c r="E24" s="158">
        <v>6416067</v>
      </c>
      <c r="F24" s="158">
        <v>6227106</v>
      </c>
      <c r="G24" s="160">
        <f t="shared" si="5"/>
        <v>0.97062820257431093</v>
      </c>
      <c r="H24" s="161">
        <f t="shared" ref="H24:H33" si="7">D24-F24</f>
        <v>188436</v>
      </c>
      <c r="I24" s="162">
        <v>6222803</v>
      </c>
      <c r="J24" s="163">
        <f t="shared" si="6"/>
        <v>1.0006914890283365</v>
      </c>
    </row>
    <row r="25" spans="1:10" ht="21.95" customHeight="1">
      <c r="A25" s="288"/>
      <c r="B25" s="291"/>
      <c r="C25" s="157" t="s">
        <v>36</v>
      </c>
      <c r="D25" s="158">
        <v>1067640</v>
      </c>
      <c r="E25" s="158">
        <v>1069526</v>
      </c>
      <c r="F25" s="158">
        <v>1069525</v>
      </c>
      <c r="G25" s="160">
        <f t="shared" si="5"/>
        <v>1.0017655764115245</v>
      </c>
      <c r="H25" s="161">
        <f t="shared" si="7"/>
        <v>-1885</v>
      </c>
      <c r="I25" s="162">
        <v>1077014</v>
      </c>
      <c r="J25" s="163">
        <f t="shared" si="6"/>
        <v>0.99304651564417923</v>
      </c>
    </row>
    <row r="26" spans="1:10" ht="21.95" customHeight="1">
      <c r="A26" s="288"/>
      <c r="B26" s="291"/>
      <c r="C26" s="157" t="s">
        <v>37</v>
      </c>
      <c r="D26" s="158">
        <v>626</v>
      </c>
      <c r="E26" s="158">
        <v>726</v>
      </c>
      <c r="F26" s="158">
        <v>725</v>
      </c>
      <c r="G26" s="160">
        <f t="shared" si="5"/>
        <v>1.1581469648562299</v>
      </c>
      <c r="H26" s="161">
        <f t="shared" si="7"/>
        <v>-99</v>
      </c>
      <c r="I26" s="162">
        <v>837</v>
      </c>
      <c r="J26" s="163">
        <f t="shared" si="6"/>
        <v>0.8661887694145759</v>
      </c>
    </row>
    <row r="27" spans="1:10" ht="21.95" customHeight="1">
      <c r="A27" s="288"/>
      <c r="B27" s="291"/>
      <c r="C27" s="157" t="s">
        <v>38</v>
      </c>
      <c r="D27" s="158">
        <v>39</v>
      </c>
      <c r="E27" s="158">
        <v>39</v>
      </c>
      <c r="F27" s="158">
        <v>39</v>
      </c>
      <c r="G27" s="160">
        <f t="shared" si="5"/>
        <v>1</v>
      </c>
      <c r="H27" s="161">
        <f t="shared" si="7"/>
        <v>0</v>
      </c>
      <c r="I27" s="162">
        <v>39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449818</v>
      </c>
      <c r="E28" s="158">
        <v>449818</v>
      </c>
      <c r="F28" s="158">
        <v>400312</v>
      </c>
      <c r="G28" s="160">
        <f t="shared" si="5"/>
        <v>0.88994215438243907</v>
      </c>
      <c r="H28" s="161">
        <f t="shared" si="7"/>
        <v>49506</v>
      </c>
      <c r="I28" s="162">
        <v>456233</v>
      </c>
      <c r="J28" s="163">
        <f t="shared" si="6"/>
        <v>0.87742885762318812</v>
      </c>
    </row>
    <row r="29" spans="1:10" ht="21.95" customHeight="1">
      <c r="A29" s="288"/>
      <c r="B29" s="291"/>
      <c r="C29" s="157" t="s">
        <v>40</v>
      </c>
      <c r="D29" s="158">
        <v>2449476</v>
      </c>
      <c r="E29" s="158">
        <v>2449476</v>
      </c>
      <c r="F29" s="158">
        <v>2197056</v>
      </c>
      <c r="G29" s="160">
        <f t="shared" si="5"/>
        <v>0.89694938835897964</v>
      </c>
      <c r="H29" s="161">
        <f t="shared" si="7"/>
        <v>252420</v>
      </c>
      <c r="I29" s="162">
        <v>891997</v>
      </c>
      <c r="J29" s="163">
        <f t="shared" si="6"/>
        <v>2.4630755484603646</v>
      </c>
    </row>
    <row r="30" spans="1:10" ht="21.95" customHeight="1">
      <c r="A30" s="288"/>
      <c r="B30" s="291"/>
      <c r="C30" s="157" t="s">
        <v>41</v>
      </c>
      <c r="D30" s="158">
        <v>98857</v>
      </c>
      <c r="E30" s="158">
        <v>98857</v>
      </c>
      <c r="F30" s="158">
        <v>87230</v>
      </c>
      <c r="G30" s="160">
        <f t="shared" si="5"/>
        <v>0.88238566818738173</v>
      </c>
      <c r="H30" s="161">
        <f t="shared" si="7"/>
        <v>11627</v>
      </c>
      <c r="I30" s="162">
        <v>83864</v>
      </c>
      <c r="J30" s="163">
        <f t="shared" si="6"/>
        <v>1.0401364113326337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138131</v>
      </c>
      <c r="E32" s="158">
        <v>171709</v>
      </c>
      <c r="F32" s="158">
        <v>42179</v>
      </c>
      <c r="G32" s="160">
        <f t="shared" si="5"/>
        <v>0.30535506149959096</v>
      </c>
      <c r="H32" s="161">
        <f t="shared" si="7"/>
        <v>95952</v>
      </c>
      <c r="I32" s="162">
        <v>1110228</v>
      </c>
      <c r="J32" s="163">
        <f t="shared" si="6"/>
        <v>3.7991295481648812E-2</v>
      </c>
    </row>
    <row r="33" spans="1:10" ht="30" customHeight="1">
      <c r="A33" s="288"/>
      <c r="B33" s="292"/>
      <c r="C33" s="172" t="s">
        <v>44</v>
      </c>
      <c r="D33" s="173">
        <f>SUM(D23:D32)</f>
        <v>10791544</v>
      </c>
      <c r="E33" s="173">
        <f>SUM(E23:E32)</f>
        <v>10827633</v>
      </c>
      <c r="F33" s="174">
        <f>SUM(F23:F32)</f>
        <v>10181531</v>
      </c>
      <c r="G33" s="175">
        <f>IF(D33=0,0,F33/D33)</f>
        <v>0.94347305631149725</v>
      </c>
      <c r="H33" s="176">
        <f t="shared" si="7"/>
        <v>610013</v>
      </c>
      <c r="I33" s="177">
        <f>SUM(I23:I32)</f>
        <v>10002715</v>
      </c>
      <c r="J33" s="178">
        <f t="shared" si="6"/>
        <v>1.0178767464633351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1035846</v>
      </c>
      <c r="F35" s="166">
        <v>1035846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0</v>
      </c>
      <c r="E36" s="151">
        <v>0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10791544</v>
      </c>
      <c r="E37" s="253">
        <f>SUM(E34:E36)+E33</f>
        <v>11863479</v>
      </c>
      <c r="F37" s="253">
        <f>SUM(F34:F36)+F33</f>
        <v>11217377</v>
      </c>
      <c r="G37" s="199">
        <f>IF(D37=0,0,F37/D37)</f>
        <v>1.0394598771037769</v>
      </c>
      <c r="H37" s="200">
        <f>D37-F37</f>
        <v>-425833</v>
      </c>
      <c r="I37" s="212">
        <f>SUM(I34:I36)+I33</f>
        <v>10002715</v>
      </c>
      <c r="J37" s="213">
        <f t="shared" si="6"/>
        <v>1.1214332308778168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146419</v>
      </c>
      <c r="G39" s="218"/>
      <c r="H39" s="219"/>
      <c r="I39" s="220">
        <f>I15-I33</f>
        <v>-1035845</v>
      </c>
      <c r="J39" s="221">
        <f t="shared" si="6"/>
        <v>-0.14135222933933167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-889427</v>
      </c>
      <c r="G41" s="226"/>
      <c r="H41" s="227"/>
      <c r="I41" s="228">
        <f>I19-I37</f>
        <v>-1035845</v>
      </c>
      <c r="J41" s="229">
        <f t="shared" si="6"/>
        <v>0.85864873605607017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73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3751431</v>
      </c>
      <c r="E5" s="151">
        <v>3751431</v>
      </c>
      <c r="F5" s="151">
        <v>2732360</v>
      </c>
      <c r="G5" s="153">
        <f>IF(D5=0,0,F5/D5)</f>
        <v>0.72835139444121455</v>
      </c>
      <c r="H5" s="154">
        <f>F5-D5</f>
        <v>-1019071</v>
      </c>
      <c r="I5" s="155">
        <v>2856200</v>
      </c>
      <c r="J5" s="156">
        <f>IF(I5=0,0,F5/I5)</f>
        <v>0.95664169175828018</v>
      </c>
    </row>
    <row r="6" spans="1:12" ht="21.95" customHeight="1">
      <c r="A6" s="288"/>
      <c r="B6" s="291"/>
      <c r="C6" s="157" t="s">
        <v>16</v>
      </c>
      <c r="D6" s="158">
        <v>2689334</v>
      </c>
      <c r="E6" s="158">
        <v>2689334</v>
      </c>
      <c r="F6" s="158">
        <v>3652769</v>
      </c>
      <c r="G6" s="160">
        <f t="shared" ref="G6:G15" si="0">IF(D6=0,0,F6/D6)</f>
        <v>1.3582429701926202</v>
      </c>
      <c r="H6" s="161">
        <f t="shared" ref="H6:H15" si="1">F6-D6</f>
        <v>963435</v>
      </c>
      <c r="I6" s="162">
        <v>3479274</v>
      </c>
      <c r="J6" s="163">
        <f t="shared" ref="J6:J18" si="2">IF(I6=0,0,F6/I6)</f>
        <v>1.0498652879882413</v>
      </c>
    </row>
    <row r="7" spans="1:12" ht="21.95" customHeight="1">
      <c r="A7" s="288"/>
      <c r="B7" s="291"/>
      <c r="C7" s="157" t="s">
        <v>17</v>
      </c>
      <c r="D7" s="158">
        <v>425639</v>
      </c>
      <c r="E7" s="158">
        <v>425639</v>
      </c>
      <c r="F7" s="158">
        <v>422279</v>
      </c>
      <c r="G7" s="160">
        <f t="shared" si="0"/>
        <v>0.99210598652849014</v>
      </c>
      <c r="H7" s="161">
        <f t="shared" si="1"/>
        <v>-3360</v>
      </c>
      <c r="I7" s="162">
        <v>586320</v>
      </c>
      <c r="J7" s="163">
        <f t="shared" si="2"/>
        <v>0.7202193341519989</v>
      </c>
    </row>
    <row r="8" spans="1:12" ht="21.95" customHeight="1">
      <c r="A8" s="288"/>
      <c r="B8" s="291"/>
      <c r="C8" s="157" t="s">
        <v>18</v>
      </c>
      <c r="D8" s="158">
        <v>3844107</v>
      </c>
      <c r="E8" s="158">
        <v>3844107</v>
      </c>
      <c r="F8" s="158">
        <v>3843184</v>
      </c>
      <c r="G8" s="160">
        <f t="shared" si="0"/>
        <v>0.99975989221944139</v>
      </c>
      <c r="H8" s="161">
        <f t="shared" si="1"/>
        <v>-923</v>
      </c>
      <c r="I8" s="162">
        <v>3691385</v>
      </c>
      <c r="J8" s="163">
        <f t="shared" si="2"/>
        <v>1.0411225055094497</v>
      </c>
    </row>
    <row r="9" spans="1:12" ht="21.95" customHeight="1">
      <c r="A9" s="288"/>
      <c r="B9" s="291"/>
      <c r="C9" s="157" t="s">
        <v>19</v>
      </c>
      <c r="D9" s="158">
        <v>630833</v>
      </c>
      <c r="E9" s="158">
        <v>630833</v>
      </c>
      <c r="F9" s="158">
        <v>844919</v>
      </c>
      <c r="G9" s="160">
        <f t="shared" si="0"/>
        <v>1.3393703246342534</v>
      </c>
      <c r="H9" s="161">
        <f t="shared" si="1"/>
        <v>214086</v>
      </c>
      <c r="I9" s="162">
        <v>801109</v>
      </c>
      <c r="J9" s="163">
        <f t="shared" si="2"/>
        <v>1.0546866905751902</v>
      </c>
    </row>
    <row r="10" spans="1:12" ht="21.95" customHeight="1">
      <c r="A10" s="288"/>
      <c r="B10" s="291"/>
      <c r="C10" s="157" t="s">
        <v>20</v>
      </c>
      <c r="D10" s="158">
        <v>1</v>
      </c>
      <c r="E10" s="158">
        <v>1</v>
      </c>
      <c r="F10" s="158">
        <v>0</v>
      </c>
      <c r="G10" s="160">
        <f t="shared" si="0"/>
        <v>0</v>
      </c>
      <c r="H10" s="161">
        <f t="shared" si="1"/>
        <v>-1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3852870</v>
      </c>
      <c r="E11" s="158">
        <v>3852870</v>
      </c>
      <c r="F11" s="158">
        <v>3585415</v>
      </c>
      <c r="G11" s="160">
        <f t="shared" si="0"/>
        <v>0.93058291611188537</v>
      </c>
      <c r="H11" s="161">
        <f t="shared" si="1"/>
        <v>-267455</v>
      </c>
      <c r="I11" s="162">
        <v>1469590</v>
      </c>
      <c r="J11" s="163">
        <f t="shared" si="2"/>
        <v>2.4397382943542074</v>
      </c>
    </row>
    <row r="12" spans="1:12" ht="21.95" customHeight="1">
      <c r="A12" s="288"/>
      <c r="B12" s="291"/>
      <c r="C12" s="157" t="s">
        <v>22</v>
      </c>
      <c r="D12" s="158">
        <v>1036074</v>
      </c>
      <c r="E12" s="158">
        <v>1220841</v>
      </c>
      <c r="F12" s="158">
        <v>1181455</v>
      </c>
      <c r="G12" s="160">
        <f t="shared" si="0"/>
        <v>1.1403191277843088</v>
      </c>
      <c r="H12" s="161">
        <f t="shared" si="1"/>
        <v>145381</v>
      </c>
      <c r="I12" s="162">
        <v>1048946</v>
      </c>
      <c r="J12" s="163">
        <f t="shared" si="2"/>
        <v>1.126325854715114</v>
      </c>
      <c r="L12" s="164"/>
    </row>
    <row r="13" spans="1:12" ht="21.95" customHeight="1">
      <c r="A13" s="288"/>
      <c r="B13" s="291"/>
      <c r="C13" s="157" t="s">
        <v>23</v>
      </c>
      <c r="D13" s="158">
        <v>17241</v>
      </c>
      <c r="E13" s="158">
        <v>17241</v>
      </c>
      <c r="F13" s="158">
        <v>5421</v>
      </c>
      <c r="G13" s="160">
        <f t="shared" si="0"/>
        <v>0.31442491734818168</v>
      </c>
      <c r="H13" s="161">
        <f t="shared" si="1"/>
        <v>-11820</v>
      </c>
      <c r="I13" s="162"/>
      <c r="J13" s="163">
        <f t="shared" si="2"/>
        <v>0</v>
      </c>
    </row>
    <row r="14" spans="1:12" ht="21.95" customHeight="1">
      <c r="A14" s="288"/>
      <c r="B14" s="291"/>
      <c r="C14" s="165" t="s">
        <v>24</v>
      </c>
      <c r="D14" s="166">
        <v>845212</v>
      </c>
      <c r="E14" s="166">
        <v>187259</v>
      </c>
      <c r="F14" s="166">
        <v>22487</v>
      </c>
      <c r="G14" s="168">
        <f t="shared" si="0"/>
        <v>2.6605159415625902E-2</v>
      </c>
      <c r="H14" s="169">
        <f t="shared" si="1"/>
        <v>-822725</v>
      </c>
      <c r="I14" s="170">
        <v>23030</v>
      </c>
      <c r="J14" s="171">
        <f t="shared" si="2"/>
        <v>0.97642205818497607</v>
      </c>
    </row>
    <row r="15" spans="1:12" ht="28.5" customHeight="1">
      <c r="A15" s="288"/>
      <c r="B15" s="292"/>
      <c r="C15" s="172" t="s">
        <v>25</v>
      </c>
      <c r="D15" s="173">
        <f>SUM(D5:D14)</f>
        <v>17092742</v>
      </c>
      <c r="E15" s="173">
        <f t="shared" ref="E15:F15" si="3">SUM(E5:E14)</f>
        <v>16619556</v>
      </c>
      <c r="F15" s="174">
        <f t="shared" si="3"/>
        <v>16290289</v>
      </c>
      <c r="G15" s="175">
        <f t="shared" si="0"/>
        <v>0.95305299758224871</v>
      </c>
      <c r="H15" s="176">
        <f t="shared" si="1"/>
        <v>-802453</v>
      </c>
      <c r="I15" s="177">
        <f>SUM(I5:I14)</f>
        <v>13955854</v>
      </c>
      <c r="J15" s="178">
        <f t="shared" si="2"/>
        <v>1.1672728161243304</v>
      </c>
    </row>
    <row r="16" spans="1:12" ht="21.95" customHeight="1">
      <c r="A16" s="288"/>
      <c r="B16" s="179" t="s">
        <v>26</v>
      </c>
      <c r="C16" s="180"/>
      <c r="D16" s="181">
        <v>1</v>
      </c>
      <c r="E16" s="181">
        <v>1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1</v>
      </c>
      <c r="E17" s="181">
        <v>571568</v>
      </c>
      <c r="F17" s="181">
        <v>571568</v>
      </c>
      <c r="G17" s="183"/>
      <c r="H17" s="184"/>
      <c r="I17" s="185">
        <v>844961</v>
      </c>
      <c r="J17" s="186">
        <f t="shared" si="2"/>
        <v>0.67644305476820821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17092744</v>
      </c>
      <c r="E19" s="253">
        <f t="shared" ref="E19:F19" si="4">SUM(E16:E18)+E15</f>
        <v>17191125</v>
      </c>
      <c r="F19" s="253">
        <f t="shared" si="4"/>
        <v>16861857</v>
      </c>
      <c r="G19" s="199">
        <f>IF(D19=0,0,F19/D19)</f>
        <v>0.98649210448597369</v>
      </c>
      <c r="H19" s="200">
        <f>F19-D19</f>
        <v>-230887</v>
      </c>
      <c r="I19" s="201">
        <f>SUM(I16:I18)+I15</f>
        <v>14800815</v>
      </c>
      <c r="J19" s="202">
        <f>IF(I19=0,0,F19/I19)</f>
        <v>1.1392519263297325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320143</v>
      </c>
      <c r="E23" s="151">
        <v>303721</v>
      </c>
      <c r="F23" s="151">
        <v>266822</v>
      </c>
      <c r="G23" s="153">
        <f t="shared" ref="G23:G32" si="5">IF(D23=0,0,F23/D23)</f>
        <v>0.83344630368304162</v>
      </c>
      <c r="H23" s="154">
        <f>D23-F23</f>
        <v>53321</v>
      </c>
      <c r="I23" s="155">
        <v>302885</v>
      </c>
      <c r="J23" s="156">
        <f t="shared" ref="J23:J43" si="6">IF(I23=0,0,F23/I23)</f>
        <v>0.8809350083364974</v>
      </c>
    </row>
    <row r="24" spans="1:10" ht="21.95" customHeight="1">
      <c r="A24" s="288"/>
      <c r="B24" s="291"/>
      <c r="C24" s="157" t="s">
        <v>35</v>
      </c>
      <c r="D24" s="158">
        <v>9522584</v>
      </c>
      <c r="E24" s="158">
        <v>9990614</v>
      </c>
      <c r="F24" s="158">
        <v>9921513</v>
      </c>
      <c r="G24" s="160">
        <f t="shared" si="5"/>
        <v>1.0418929357829765</v>
      </c>
      <c r="H24" s="161">
        <f t="shared" ref="H24:H33" si="7">D24-F24</f>
        <v>-398929</v>
      </c>
      <c r="I24" s="162">
        <v>9535313</v>
      </c>
      <c r="J24" s="163">
        <f t="shared" si="6"/>
        <v>1.0405020789564012</v>
      </c>
    </row>
    <row r="25" spans="1:10" ht="21.95" customHeight="1">
      <c r="A25" s="288"/>
      <c r="B25" s="291"/>
      <c r="C25" s="157" t="s">
        <v>36</v>
      </c>
      <c r="D25" s="158">
        <v>1789563</v>
      </c>
      <c r="E25" s="158">
        <v>1792475</v>
      </c>
      <c r="F25" s="158">
        <v>1792475</v>
      </c>
      <c r="G25" s="160">
        <f t="shared" si="5"/>
        <v>1.0016272129005797</v>
      </c>
      <c r="H25" s="161">
        <f t="shared" si="7"/>
        <v>-2912</v>
      </c>
      <c r="I25" s="162">
        <v>1823411</v>
      </c>
      <c r="J25" s="163">
        <f t="shared" si="6"/>
        <v>0.98303399507845457</v>
      </c>
    </row>
    <row r="26" spans="1:10" ht="21.95" customHeight="1">
      <c r="A26" s="288"/>
      <c r="B26" s="291"/>
      <c r="C26" s="157" t="s">
        <v>37</v>
      </c>
      <c r="D26" s="158">
        <v>942</v>
      </c>
      <c r="E26" s="158">
        <v>1216</v>
      </c>
      <c r="F26" s="158">
        <v>1215</v>
      </c>
      <c r="G26" s="160">
        <f t="shared" si="5"/>
        <v>1.2898089171974523</v>
      </c>
      <c r="H26" s="161">
        <f t="shared" si="7"/>
        <v>-273</v>
      </c>
      <c r="I26" s="162">
        <v>1423</v>
      </c>
      <c r="J26" s="163">
        <f t="shared" si="6"/>
        <v>0.85382993675333807</v>
      </c>
    </row>
    <row r="27" spans="1:10" ht="21.95" customHeight="1">
      <c r="A27" s="288"/>
      <c r="B27" s="291"/>
      <c r="C27" s="157" t="s">
        <v>38</v>
      </c>
      <c r="D27" s="158">
        <v>65</v>
      </c>
      <c r="E27" s="158">
        <v>65</v>
      </c>
      <c r="F27" s="158">
        <v>65</v>
      </c>
      <c r="G27" s="160">
        <f t="shared" si="5"/>
        <v>1</v>
      </c>
      <c r="H27" s="161">
        <f t="shared" si="7"/>
        <v>0</v>
      </c>
      <c r="I27" s="162">
        <v>64</v>
      </c>
      <c r="J27" s="163">
        <f t="shared" si="6"/>
        <v>1.015625</v>
      </c>
    </row>
    <row r="28" spans="1:10" ht="21.95" customHeight="1">
      <c r="A28" s="288"/>
      <c r="B28" s="291"/>
      <c r="C28" s="157" t="s">
        <v>39</v>
      </c>
      <c r="D28" s="158">
        <v>673364</v>
      </c>
      <c r="E28" s="158">
        <v>673364</v>
      </c>
      <c r="F28" s="158">
        <v>671848</v>
      </c>
      <c r="G28" s="160">
        <f t="shared" si="5"/>
        <v>0.997748617389703</v>
      </c>
      <c r="H28" s="161">
        <f t="shared" si="7"/>
        <v>1516</v>
      </c>
      <c r="I28" s="162">
        <v>741885</v>
      </c>
      <c r="J28" s="163">
        <f t="shared" si="6"/>
        <v>0.90559588076319109</v>
      </c>
    </row>
    <row r="29" spans="1:10" ht="21.95" customHeight="1">
      <c r="A29" s="288"/>
      <c r="B29" s="291"/>
      <c r="C29" s="157" t="s">
        <v>40</v>
      </c>
      <c r="D29" s="158">
        <v>4071015</v>
      </c>
      <c r="E29" s="158">
        <v>4071015</v>
      </c>
      <c r="F29" s="158">
        <v>3651405</v>
      </c>
      <c r="G29" s="160">
        <f t="shared" si="5"/>
        <v>0.89692742473314391</v>
      </c>
      <c r="H29" s="161">
        <f t="shared" si="7"/>
        <v>419610</v>
      </c>
      <c r="I29" s="162">
        <v>1493049</v>
      </c>
      <c r="J29" s="163">
        <f t="shared" si="6"/>
        <v>2.4456029239495822</v>
      </c>
    </row>
    <row r="30" spans="1:10" ht="21.95" customHeight="1">
      <c r="A30" s="288"/>
      <c r="B30" s="291"/>
      <c r="C30" s="157" t="s">
        <v>41</v>
      </c>
      <c r="D30" s="158">
        <v>233325</v>
      </c>
      <c r="E30" s="158">
        <v>233354</v>
      </c>
      <c r="F30" s="158">
        <v>169807</v>
      </c>
      <c r="G30" s="160">
        <f t="shared" si="5"/>
        <v>0.72777027750991108</v>
      </c>
      <c r="H30" s="161">
        <f t="shared" si="7"/>
        <v>63518</v>
      </c>
      <c r="I30" s="162">
        <v>168072</v>
      </c>
      <c r="J30" s="163">
        <f t="shared" si="6"/>
        <v>1.0103229568280261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478742</v>
      </c>
      <c r="E32" s="158">
        <v>121775</v>
      </c>
      <c r="F32" s="158">
        <v>118706</v>
      </c>
      <c r="G32" s="160">
        <f t="shared" si="5"/>
        <v>0.24795401280856913</v>
      </c>
      <c r="H32" s="161">
        <f t="shared" si="7"/>
        <v>360036</v>
      </c>
      <c r="I32" s="162">
        <v>161133</v>
      </c>
      <c r="J32" s="163">
        <f t="shared" si="6"/>
        <v>0.73669577305703982</v>
      </c>
    </row>
    <row r="33" spans="1:10" ht="30" customHeight="1">
      <c r="A33" s="288"/>
      <c r="B33" s="292"/>
      <c r="C33" s="172" t="s">
        <v>44</v>
      </c>
      <c r="D33" s="173">
        <f>SUM(D23:D32)</f>
        <v>17089743</v>
      </c>
      <c r="E33" s="173">
        <f>SUM(E23:E32)</f>
        <v>17187599</v>
      </c>
      <c r="F33" s="174">
        <f>SUM(F23:F32)</f>
        <v>16593856</v>
      </c>
      <c r="G33" s="175">
        <f>IF(D33=0,0,F33/D33)</f>
        <v>0.97098335533776015</v>
      </c>
      <c r="H33" s="176">
        <f t="shared" si="7"/>
        <v>495887</v>
      </c>
      <c r="I33" s="177">
        <f>SUM(I23:I32)</f>
        <v>14227235</v>
      </c>
      <c r="J33" s="178">
        <f t="shared" si="6"/>
        <v>1.166344409156101</v>
      </c>
    </row>
    <row r="34" spans="1:10" ht="21.95" customHeight="1">
      <c r="A34" s="288"/>
      <c r="B34" s="179" t="s">
        <v>45</v>
      </c>
      <c r="C34" s="165"/>
      <c r="D34" s="166">
        <v>1</v>
      </c>
      <c r="E34" s="166">
        <v>526</v>
      </c>
      <c r="F34" s="166">
        <v>526</v>
      </c>
      <c r="G34" s="208"/>
      <c r="H34" s="209"/>
      <c r="I34" s="185">
        <v>1926</v>
      </c>
      <c r="J34" s="186">
        <f t="shared" si="6"/>
        <v>0.27310488058151611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3000</v>
      </c>
      <c r="E36" s="151">
        <v>3000</v>
      </c>
      <c r="F36" s="151">
        <v>133</v>
      </c>
      <c r="G36" s="210"/>
      <c r="H36" s="211"/>
      <c r="I36" s="193">
        <v>86</v>
      </c>
      <c r="J36" s="194">
        <f t="shared" si="6"/>
        <v>1.5465116279069768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17092744</v>
      </c>
      <c r="E37" s="253">
        <f>SUM(E34:E36)+E33</f>
        <v>17191125</v>
      </c>
      <c r="F37" s="253">
        <f>SUM(F34:F36)+F33</f>
        <v>16594515</v>
      </c>
      <c r="G37" s="199">
        <f>IF(D37=0,0,F37/D37)</f>
        <v>0.9708514326312967</v>
      </c>
      <c r="H37" s="200">
        <f>D37-F37</f>
        <v>498229</v>
      </c>
      <c r="I37" s="212">
        <f>SUM(I34:I36)+I33</f>
        <v>14229247</v>
      </c>
      <c r="J37" s="213">
        <f t="shared" si="6"/>
        <v>1.1662258023913703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-303567</v>
      </c>
      <c r="G39" s="218"/>
      <c r="H39" s="219"/>
      <c r="I39" s="220">
        <f>I15-I33</f>
        <v>-271381</v>
      </c>
      <c r="J39" s="221">
        <f t="shared" si="6"/>
        <v>1.1186007863483443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267342</v>
      </c>
      <c r="G41" s="226"/>
      <c r="H41" s="227"/>
      <c r="I41" s="228">
        <f>I19-I37</f>
        <v>571568</v>
      </c>
      <c r="J41" s="229">
        <f t="shared" si="6"/>
        <v>0.46773437281303359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267342</v>
      </c>
      <c r="G42" s="235"/>
      <c r="H42" s="209"/>
      <c r="I42" s="236">
        <v>571568</v>
      </c>
      <c r="J42" s="237">
        <f t="shared" si="6"/>
        <v>0.46773437281303359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74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3535043</v>
      </c>
      <c r="E5" s="151">
        <v>3535043</v>
      </c>
      <c r="F5" s="151">
        <v>3236053</v>
      </c>
      <c r="G5" s="153">
        <f>IF(D5=0,0,F5/D5)</f>
        <v>0.91542111368942325</v>
      </c>
      <c r="H5" s="154">
        <f>F5-D5</f>
        <v>-298990</v>
      </c>
      <c r="I5" s="155">
        <v>3331754</v>
      </c>
      <c r="J5" s="156">
        <f>IF(I5=0,0,F5/I5)</f>
        <v>0.97127609061173181</v>
      </c>
    </row>
    <row r="6" spans="1:12" ht="21.95" customHeight="1">
      <c r="A6" s="288"/>
      <c r="B6" s="291"/>
      <c r="C6" s="157" t="s">
        <v>16</v>
      </c>
      <c r="D6" s="158">
        <v>4751354</v>
      </c>
      <c r="E6" s="158">
        <v>4751354</v>
      </c>
      <c r="F6" s="158">
        <v>4484252</v>
      </c>
      <c r="G6" s="160">
        <f t="shared" ref="G6:G15" si="0">IF(D6=0,0,F6/D6)</f>
        <v>0.9437840245117497</v>
      </c>
      <c r="H6" s="161">
        <f t="shared" ref="H6:H15" si="1">F6-D6</f>
        <v>-267102</v>
      </c>
      <c r="I6" s="162">
        <v>4705438</v>
      </c>
      <c r="J6" s="163">
        <f t="shared" ref="J6:J18" si="2">IF(I6=0,0,F6/I6)</f>
        <v>0.95299353641467599</v>
      </c>
    </row>
    <row r="7" spans="1:12" ht="21.95" customHeight="1">
      <c r="A7" s="288"/>
      <c r="B7" s="291"/>
      <c r="C7" s="157" t="s">
        <v>17</v>
      </c>
      <c r="D7" s="158">
        <v>536733</v>
      </c>
      <c r="E7" s="158">
        <v>536733</v>
      </c>
      <c r="F7" s="158">
        <v>295392</v>
      </c>
      <c r="G7" s="160">
        <f t="shared" si="0"/>
        <v>0.55035185092028993</v>
      </c>
      <c r="H7" s="161">
        <f t="shared" si="1"/>
        <v>-241341</v>
      </c>
      <c r="I7" s="162">
        <v>486262</v>
      </c>
      <c r="J7" s="163">
        <f t="shared" si="2"/>
        <v>0.60747498262253685</v>
      </c>
    </row>
    <row r="8" spans="1:12" ht="21.95" customHeight="1">
      <c r="A8" s="288"/>
      <c r="B8" s="291"/>
      <c r="C8" s="157" t="s">
        <v>18</v>
      </c>
      <c r="D8" s="158">
        <v>4378557</v>
      </c>
      <c r="E8" s="158">
        <v>4423853</v>
      </c>
      <c r="F8" s="158">
        <v>4423853</v>
      </c>
      <c r="G8" s="160">
        <f t="shared" si="0"/>
        <v>1.0103449606799684</v>
      </c>
      <c r="H8" s="161">
        <f t="shared" si="1"/>
        <v>45296</v>
      </c>
      <c r="I8" s="162">
        <v>4218742</v>
      </c>
      <c r="J8" s="163">
        <f t="shared" si="2"/>
        <v>1.0486189958997256</v>
      </c>
    </row>
    <row r="9" spans="1:12" ht="21.95" customHeight="1">
      <c r="A9" s="288"/>
      <c r="B9" s="291"/>
      <c r="C9" s="157" t="s">
        <v>19</v>
      </c>
      <c r="D9" s="158">
        <v>1462515</v>
      </c>
      <c r="E9" s="158">
        <v>1462622</v>
      </c>
      <c r="F9" s="158">
        <v>995456</v>
      </c>
      <c r="G9" s="160">
        <f t="shared" si="0"/>
        <v>0.68064669422193957</v>
      </c>
      <c r="H9" s="161">
        <f t="shared" si="1"/>
        <v>-467059</v>
      </c>
      <c r="I9" s="162">
        <v>1074960</v>
      </c>
      <c r="J9" s="163">
        <f t="shared" si="2"/>
        <v>0.92604003869911433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4861703</v>
      </c>
      <c r="E11" s="158">
        <v>4861703</v>
      </c>
      <c r="F11" s="158">
        <v>4408135</v>
      </c>
      <c r="G11" s="160">
        <f t="shared" si="0"/>
        <v>0.90670594234160329</v>
      </c>
      <c r="H11" s="161">
        <f t="shared" si="1"/>
        <v>-453568</v>
      </c>
      <c r="I11" s="162">
        <v>1924119</v>
      </c>
      <c r="J11" s="163">
        <f t="shared" si="2"/>
        <v>2.2909887590112672</v>
      </c>
    </row>
    <row r="12" spans="1:12" ht="21.95" customHeight="1">
      <c r="A12" s="288"/>
      <c r="B12" s="291"/>
      <c r="C12" s="157" t="s">
        <v>22</v>
      </c>
      <c r="D12" s="158">
        <v>1620205</v>
      </c>
      <c r="E12" s="158">
        <v>1874353</v>
      </c>
      <c r="F12" s="158">
        <v>1842572</v>
      </c>
      <c r="G12" s="160">
        <f t="shared" si="0"/>
        <v>1.1372462126706189</v>
      </c>
      <c r="H12" s="161">
        <f t="shared" si="1"/>
        <v>222367</v>
      </c>
      <c r="I12" s="162">
        <v>1616090</v>
      </c>
      <c r="J12" s="163">
        <f t="shared" si="2"/>
        <v>1.1401419475400503</v>
      </c>
      <c r="L12" s="164"/>
    </row>
    <row r="13" spans="1:12" ht="21.95" customHeight="1">
      <c r="A13" s="288"/>
      <c r="B13" s="291"/>
      <c r="C13" s="157" t="s">
        <v>23</v>
      </c>
      <c r="D13" s="158">
        <v>0</v>
      </c>
      <c r="E13" s="158">
        <v>407000</v>
      </c>
      <c r="F13" s="158">
        <v>407000</v>
      </c>
      <c r="G13" s="160">
        <f t="shared" si="0"/>
        <v>0</v>
      </c>
      <c r="H13" s="161">
        <f t="shared" si="1"/>
        <v>407000</v>
      </c>
      <c r="I13" s="162">
        <v>450000</v>
      </c>
      <c r="J13" s="163">
        <f t="shared" si="2"/>
        <v>0.9044444444444445</v>
      </c>
    </row>
    <row r="14" spans="1:12" ht="21.95" customHeight="1">
      <c r="A14" s="288"/>
      <c r="B14" s="291"/>
      <c r="C14" s="165" t="s">
        <v>24</v>
      </c>
      <c r="D14" s="166">
        <v>30956</v>
      </c>
      <c r="E14" s="166">
        <v>1643791</v>
      </c>
      <c r="F14" s="166">
        <v>54238</v>
      </c>
      <c r="G14" s="168">
        <f t="shared" si="0"/>
        <v>1.7520997544902441</v>
      </c>
      <c r="H14" s="169">
        <f t="shared" si="1"/>
        <v>23282</v>
      </c>
      <c r="I14" s="170">
        <v>19094</v>
      </c>
      <c r="J14" s="171">
        <f t="shared" si="2"/>
        <v>2.8405781921022313</v>
      </c>
    </row>
    <row r="15" spans="1:12" ht="28.5" customHeight="1">
      <c r="A15" s="288"/>
      <c r="B15" s="292"/>
      <c r="C15" s="172" t="s">
        <v>25</v>
      </c>
      <c r="D15" s="173">
        <v>21177066</v>
      </c>
      <c r="E15" s="173">
        <v>23496452</v>
      </c>
      <c r="F15" s="174">
        <v>20146951</v>
      </c>
      <c r="G15" s="175">
        <f t="shared" si="0"/>
        <v>0.9513570482332161</v>
      </c>
      <c r="H15" s="176">
        <f t="shared" si="1"/>
        <v>-1030115</v>
      </c>
      <c r="I15" s="177">
        <f>SUM(I5:I14)</f>
        <v>17826459</v>
      </c>
      <c r="J15" s="178">
        <f t="shared" si="2"/>
        <v>1.130171224694708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1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21177066</v>
      </c>
      <c r="E19" s="253">
        <f t="shared" ref="E19:F19" si="3">SUM(E16:E18)+E15</f>
        <v>23496452</v>
      </c>
      <c r="F19" s="253">
        <f t="shared" si="3"/>
        <v>20146951</v>
      </c>
      <c r="G19" s="199">
        <f>IF(D19=0,0,F19/D19)</f>
        <v>0.9513570482332161</v>
      </c>
      <c r="H19" s="200">
        <f>F19-D19</f>
        <v>-1030115</v>
      </c>
      <c r="I19" s="201">
        <f>SUM(I16:I18)+I15</f>
        <v>17826459</v>
      </c>
      <c r="J19" s="202">
        <f>IF(I19=0,0,F19/I19)</f>
        <v>1.130171224694708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345346</v>
      </c>
      <c r="E23" s="151">
        <v>345372</v>
      </c>
      <c r="F23" s="151">
        <v>321878</v>
      </c>
      <c r="G23" s="153">
        <f t="shared" ref="G23:G32" si="4">IF(D23=0,0,F23/D23)</f>
        <v>0.93204496360172118</v>
      </c>
      <c r="H23" s="154">
        <f>D23-F23</f>
        <v>23468</v>
      </c>
      <c r="I23" s="155">
        <v>321722</v>
      </c>
      <c r="J23" s="156">
        <f t="shared" ref="J23:J43" si="5">IF(I23=0,0,F23/I23)</f>
        <v>1.0004848906820174</v>
      </c>
    </row>
    <row r="24" spans="1:10" ht="21.95" customHeight="1">
      <c r="A24" s="288"/>
      <c r="B24" s="291"/>
      <c r="C24" s="157" t="s">
        <v>35</v>
      </c>
      <c r="D24" s="158">
        <v>12552085</v>
      </c>
      <c r="E24" s="158">
        <v>12552085</v>
      </c>
      <c r="F24" s="158">
        <v>11696799</v>
      </c>
      <c r="G24" s="160">
        <f t="shared" si="4"/>
        <v>0.93186104141264181</v>
      </c>
      <c r="H24" s="161">
        <f t="shared" ref="H24:H33" si="6">D24-F24</f>
        <v>855286</v>
      </c>
      <c r="I24" s="162">
        <v>11769496</v>
      </c>
      <c r="J24" s="163">
        <f t="shared" si="5"/>
        <v>0.99382326991742043</v>
      </c>
    </row>
    <row r="25" spans="1:10" ht="21.95" customHeight="1">
      <c r="A25" s="288"/>
      <c r="B25" s="291"/>
      <c r="C25" s="157" t="s">
        <v>36</v>
      </c>
      <c r="D25" s="158">
        <v>2203010</v>
      </c>
      <c r="E25" s="158">
        <v>2206613</v>
      </c>
      <c r="F25" s="158">
        <v>2206612</v>
      </c>
      <c r="G25" s="160">
        <f t="shared" si="4"/>
        <v>1.0016350357011543</v>
      </c>
      <c r="H25" s="161">
        <f t="shared" si="6"/>
        <v>-3602</v>
      </c>
      <c r="I25" s="162">
        <v>2240386</v>
      </c>
      <c r="J25" s="163">
        <f t="shared" si="5"/>
        <v>0.98492491918803282</v>
      </c>
    </row>
    <row r="26" spans="1:10" ht="21.95" customHeight="1">
      <c r="A26" s="288"/>
      <c r="B26" s="291"/>
      <c r="C26" s="157" t="s">
        <v>37</v>
      </c>
      <c r="D26" s="158">
        <v>1648</v>
      </c>
      <c r="E26" s="158">
        <v>1648</v>
      </c>
      <c r="F26" s="158">
        <v>1486</v>
      </c>
      <c r="G26" s="160">
        <f t="shared" si="4"/>
        <v>0.90169902912621358</v>
      </c>
      <c r="H26" s="161">
        <f t="shared" si="6"/>
        <v>162</v>
      </c>
      <c r="I26" s="162">
        <v>1740</v>
      </c>
      <c r="J26" s="163">
        <f t="shared" si="5"/>
        <v>0.85402298850574709</v>
      </c>
    </row>
    <row r="27" spans="1:10" ht="21.95" customHeight="1">
      <c r="A27" s="288"/>
      <c r="B27" s="291"/>
      <c r="C27" s="157" t="s">
        <v>38</v>
      </c>
      <c r="D27" s="158">
        <v>78</v>
      </c>
      <c r="E27" s="158">
        <v>78</v>
      </c>
      <c r="F27" s="158">
        <v>78</v>
      </c>
      <c r="G27" s="160">
        <f t="shared" si="4"/>
        <v>1</v>
      </c>
      <c r="H27" s="161">
        <f t="shared" si="6"/>
        <v>0</v>
      </c>
      <c r="I27" s="162">
        <v>78</v>
      </c>
      <c r="J27" s="163">
        <f t="shared" si="5"/>
        <v>1</v>
      </c>
    </row>
    <row r="28" spans="1:10" ht="21.95" customHeight="1">
      <c r="A28" s="288"/>
      <c r="B28" s="291"/>
      <c r="C28" s="157" t="s">
        <v>39</v>
      </c>
      <c r="D28" s="158">
        <v>851932</v>
      </c>
      <c r="E28" s="158">
        <v>851932</v>
      </c>
      <c r="F28" s="158">
        <v>759779</v>
      </c>
      <c r="G28" s="160">
        <f t="shared" si="4"/>
        <v>0.89183056863693344</v>
      </c>
      <c r="H28" s="161">
        <f t="shared" si="6"/>
        <v>92153</v>
      </c>
      <c r="I28" s="162">
        <v>933574</v>
      </c>
      <c r="J28" s="163">
        <f t="shared" si="5"/>
        <v>0.81383907435297043</v>
      </c>
    </row>
    <row r="29" spans="1:10" ht="21.95" customHeight="1">
      <c r="A29" s="288"/>
      <c r="B29" s="291"/>
      <c r="C29" s="157" t="s">
        <v>40</v>
      </c>
      <c r="D29" s="158">
        <v>5006536</v>
      </c>
      <c r="E29" s="158">
        <v>5006536</v>
      </c>
      <c r="F29" s="158">
        <v>4491614</v>
      </c>
      <c r="G29" s="160">
        <f t="shared" si="4"/>
        <v>0.89715004546057397</v>
      </c>
      <c r="H29" s="161">
        <f t="shared" si="6"/>
        <v>514922</v>
      </c>
      <c r="I29" s="162">
        <v>1879447</v>
      </c>
      <c r="J29" s="163">
        <f t="shared" si="5"/>
        <v>2.389859357566348</v>
      </c>
    </row>
    <row r="30" spans="1:10" ht="21.95" customHeight="1">
      <c r="A30" s="288"/>
      <c r="B30" s="291"/>
      <c r="C30" s="157" t="s">
        <v>41</v>
      </c>
      <c r="D30" s="158">
        <v>107795</v>
      </c>
      <c r="E30" s="158">
        <v>107795</v>
      </c>
      <c r="F30" s="158">
        <v>83648</v>
      </c>
      <c r="G30" s="160">
        <f t="shared" si="4"/>
        <v>0.77599146528132101</v>
      </c>
      <c r="H30" s="161">
        <f t="shared" si="6"/>
        <v>24147</v>
      </c>
      <c r="I30" s="162">
        <v>80618</v>
      </c>
      <c r="J30" s="163">
        <f t="shared" si="5"/>
        <v>1.0375846585129871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4"/>
        <v>0</v>
      </c>
      <c r="H31" s="161">
        <f t="shared" si="6"/>
        <v>0</v>
      </c>
      <c r="I31" s="162">
        <v>0</v>
      </c>
      <c r="J31" s="163">
        <f t="shared" si="5"/>
        <v>0</v>
      </c>
    </row>
    <row r="32" spans="1:10" ht="21.95" customHeight="1">
      <c r="A32" s="288"/>
      <c r="B32" s="291"/>
      <c r="C32" s="157" t="s">
        <v>43</v>
      </c>
      <c r="D32" s="158">
        <v>65002</v>
      </c>
      <c r="E32" s="158">
        <v>193559</v>
      </c>
      <c r="F32" s="158">
        <v>143769</v>
      </c>
      <c r="G32" s="160">
        <f t="shared" si="4"/>
        <v>2.2117627149933847</v>
      </c>
      <c r="H32" s="161">
        <f t="shared" si="6"/>
        <v>-78767</v>
      </c>
      <c r="I32" s="162">
        <v>187104</v>
      </c>
      <c r="J32" s="163">
        <f t="shared" si="5"/>
        <v>0.76839084145715753</v>
      </c>
    </row>
    <row r="33" spans="1:10" ht="30" customHeight="1">
      <c r="A33" s="288"/>
      <c r="B33" s="292"/>
      <c r="C33" s="172" t="s">
        <v>44</v>
      </c>
      <c r="D33" s="173">
        <f>SUM(D23:D32)</f>
        <v>21133432</v>
      </c>
      <c r="E33" s="173">
        <f>SUM(E23:E32)</f>
        <v>21265618</v>
      </c>
      <c r="F33" s="174">
        <f>SUM(F23:F32)</f>
        <v>19705663</v>
      </c>
      <c r="G33" s="175">
        <f>IF(D33=0,0,F33/D33)</f>
        <v>0.93244026810221836</v>
      </c>
      <c r="H33" s="176">
        <f t="shared" si="6"/>
        <v>1427769</v>
      </c>
      <c r="I33" s="177">
        <f>SUM(I23:I32)</f>
        <v>17414165</v>
      </c>
      <c r="J33" s="178">
        <f t="shared" si="5"/>
        <v>1.1315881640032697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5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2187200</v>
      </c>
      <c r="F35" s="166">
        <v>2187199</v>
      </c>
      <c r="G35" s="208"/>
      <c r="H35" s="209"/>
      <c r="I35" s="185">
        <v>2598621</v>
      </c>
      <c r="J35" s="186">
        <f t="shared" si="5"/>
        <v>0.8416767970396607</v>
      </c>
    </row>
    <row r="36" spans="1:10" ht="21.95" customHeight="1" thickBot="1">
      <c r="A36" s="288"/>
      <c r="B36" s="187" t="s">
        <v>47</v>
      </c>
      <c r="C36" s="188"/>
      <c r="D36" s="151">
        <v>43634</v>
      </c>
      <c r="E36" s="151">
        <v>43634</v>
      </c>
      <c r="F36" s="151">
        <v>712</v>
      </c>
      <c r="G36" s="210"/>
      <c r="H36" s="211"/>
      <c r="I36" s="193">
        <v>872</v>
      </c>
      <c r="J36" s="194">
        <f t="shared" si="5"/>
        <v>0.8165137614678899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21177066</v>
      </c>
      <c r="E37" s="253">
        <f>SUM(E34:E36)+E33</f>
        <v>23496452</v>
      </c>
      <c r="F37" s="253">
        <f>SUM(F34:F36)+F33</f>
        <v>21893574</v>
      </c>
      <c r="G37" s="199">
        <f>IF(D37=0,0,F37/D37)</f>
        <v>1.0338341486965192</v>
      </c>
      <c r="H37" s="200">
        <f>D37-F37</f>
        <v>-716508</v>
      </c>
      <c r="I37" s="212">
        <f>SUM(I34:I36)+I33</f>
        <v>20013658</v>
      </c>
      <c r="J37" s="213">
        <f t="shared" si="5"/>
        <v>1.0939316540734332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441288</v>
      </c>
      <c r="G39" s="218"/>
      <c r="H39" s="219"/>
      <c r="I39" s="220">
        <f>I15-I33</f>
        <v>412294</v>
      </c>
      <c r="J39" s="221">
        <f t="shared" si="5"/>
        <v>1.0703236040301338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-1746623</v>
      </c>
      <c r="G41" s="226"/>
      <c r="H41" s="227"/>
      <c r="I41" s="228">
        <f>I19-I37</f>
        <v>-2187199</v>
      </c>
      <c r="J41" s="229">
        <f t="shared" si="5"/>
        <v>0.7985661112683391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5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5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22" zoomScaleNormal="75" zoomScaleSheetLayoutView="100" zoomScalePageLayoutView="75" workbookViewId="0">
      <selection activeCell="K34" sqref="K34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75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2389648</v>
      </c>
      <c r="E5" s="151">
        <v>2328718</v>
      </c>
      <c r="F5" s="151">
        <v>2255553</v>
      </c>
      <c r="G5" s="153">
        <f>IF(D5=0,0,F5/D5)</f>
        <v>0.94388504080935764</v>
      </c>
      <c r="H5" s="154">
        <f>F5-D5</f>
        <v>-134095</v>
      </c>
      <c r="I5" s="155">
        <v>2350994</v>
      </c>
      <c r="J5" s="156">
        <f>IF(I5=0,0,F5/I5)</f>
        <v>0.95940397976345326</v>
      </c>
    </row>
    <row r="6" spans="1:12" ht="21.95" customHeight="1">
      <c r="A6" s="288"/>
      <c r="B6" s="291"/>
      <c r="C6" s="157" t="s">
        <v>16</v>
      </c>
      <c r="D6" s="158">
        <v>2478540</v>
      </c>
      <c r="E6" s="158">
        <v>2478540</v>
      </c>
      <c r="F6" s="158">
        <v>2534915</v>
      </c>
      <c r="G6" s="160">
        <f t="shared" ref="G6:G15" si="0">IF(D6=0,0,F6/D6)</f>
        <v>1.0227452451846653</v>
      </c>
      <c r="H6" s="161">
        <f t="shared" ref="H6:H15" si="1">F6-D6</f>
        <v>56375</v>
      </c>
      <c r="I6" s="162">
        <v>2543682</v>
      </c>
      <c r="J6" s="163">
        <f t="shared" ref="J6:J18" si="2">IF(I6=0,0,F6/I6)</f>
        <v>0.99655342137893022</v>
      </c>
    </row>
    <row r="7" spans="1:12" ht="21.95" customHeight="1">
      <c r="A7" s="288"/>
      <c r="B7" s="291"/>
      <c r="C7" s="157" t="s">
        <v>17</v>
      </c>
      <c r="D7" s="158">
        <v>447097</v>
      </c>
      <c r="E7" s="158">
        <v>447097</v>
      </c>
      <c r="F7" s="158">
        <v>270303</v>
      </c>
      <c r="G7" s="160">
        <f t="shared" si="0"/>
        <v>0.60457350418365585</v>
      </c>
      <c r="H7" s="161">
        <f t="shared" si="1"/>
        <v>-176794</v>
      </c>
      <c r="I7" s="162">
        <v>520816</v>
      </c>
      <c r="J7" s="163">
        <f t="shared" si="2"/>
        <v>0.51899903228779454</v>
      </c>
    </row>
    <row r="8" spans="1:12" ht="21.95" customHeight="1">
      <c r="A8" s="288"/>
      <c r="B8" s="291"/>
      <c r="C8" s="157" t="s">
        <v>18</v>
      </c>
      <c r="D8" s="158">
        <v>2937061</v>
      </c>
      <c r="E8" s="158">
        <v>2936322</v>
      </c>
      <c r="F8" s="158">
        <v>2936323</v>
      </c>
      <c r="G8" s="160">
        <f t="shared" si="0"/>
        <v>0.99974872840570894</v>
      </c>
      <c r="H8" s="161">
        <f t="shared" si="1"/>
        <v>-738</v>
      </c>
      <c r="I8" s="162">
        <v>2908194</v>
      </c>
      <c r="J8" s="163">
        <f t="shared" si="2"/>
        <v>1.0096723258489633</v>
      </c>
    </row>
    <row r="9" spans="1:12" ht="21.95" customHeight="1">
      <c r="A9" s="288"/>
      <c r="B9" s="291"/>
      <c r="C9" s="157" t="s">
        <v>19</v>
      </c>
      <c r="D9" s="158">
        <v>655342</v>
      </c>
      <c r="E9" s="158">
        <v>655342</v>
      </c>
      <c r="F9" s="158">
        <v>715109</v>
      </c>
      <c r="G9" s="160">
        <f t="shared" si="0"/>
        <v>1.0911997094646764</v>
      </c>
      <c r="H9" s="161">
        <f t="shared" si="1"/>
        <v>59767</v>
      </c>
      <c r="I9" s="162">
        <v>629332</v>
      </c>
      <c r="J9" s="163">
        <f t="shared" si="2"/>
        <v>1.1362984879205253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3002145</v>
      </c>
      <c r="E11" s="158">
        <v>3002145</v>
      </c>
      <c r="F11" s="158">
        <v>2652422</v>
      </c>
      <c r="G11" s="160">
        <f t="shared" si="0"/>
        <v>0.88350895776186689</v>
      </c>
      <c r="H11" s="161">
        <f t="shared" si="1"/>
        <v>-349723</v>
      </c>
      <c r="I11" s="162">
        <v>1246213</v>
      </c>
      <c r="J11" s="163">
        <f t="shared" si="2"/>
        <v>2.1283857574908942</v>
      </c>
    </row>
    <row r="12" spans="1:12" ht="21.95" customHeight="1">
      <c r="A12" s="288"/>
      <c r="B12" s="291"/>
      <c r="C12" s="157" t="s">
        <v>22</v>
      </c>
      <c r="D12" s="158">
        <v>847974</v>
      </c>
      <c r="E12" s="158">
        <v>935845</v>
      </c>
      <c r="F12" s="158">
        <v>919492</v>
      </c>
      <c r="G12" s="160">
        <f t="shared" si="0"/>
        <v>1.0843398500425721</v>
      </c>
      <c r="H12" s="161">
        <f t="shared" si="1"/>
        <v>71518</v>
      </c>
      <c r="I12" s="162">
        <v>758836</v>
      </c>
      <c r="J12" s="163">
        <f t="shared" si="2"/>
        <v>1.2117137299759104</v>
      </c>
      <c r="L12" s="164"/>
    </row>
    <row r="13" spans="1:12" ht="21.95" customHeight="1">
      <c r="A13" s="288"/>
      <c r="B13" s="291"/>
      <c r="C13" s="157" t="s">
        <v>23</v>
      </c>
      <c r="D13" s="158">
        <v>288279</v>
      </c>
      <c r="E13" s="158">
        <v>288279</v>
      </c>
      <c r="F13" s="158">
        <v>276613</v>
      </c>
      <c r="G13" s="160">
        <f t="shared" si="0"/>
        <v>0.95953225867995939</v>
      </c>
      <c r="H13" s="161">
        <f t="shared" si="1"/>
        <v>-11666</v>
      </c>
      <c r="I13" s="162">
        <v>281364</v>
      </c>
      <c r="J13" s="163">
        <f t="shared" si="2"/>
        <v>0.98311439985214877</v>
      </c>
    </row>
    <row r="14" spans="1:12" ht="21.95" customHeight="1">
      <c r="A14" s="288"/>
      <c r="B14" s="291"/>
      <c r="C14" s="165" t="s">
        <v>24</v>
      </c>
      <c r="D14" s="166">
        <v>27417</v>
      </c>
      <c r="E14" s="166">
        <v>200534</v>
      </c>
      <c r="F14" s="166">
        <v>16727</v>
      </c>
      <c r="G14" s="168">
        <f t="shared" si="0"/>
        <v>0.61009592588539951</v>
      </c>
      <c r="H14" s="169">
        <f t="shared" si="1"/>
        <v>-10690</v>
      </c>
      <c r="I14" s="170">
        <v>29223</v>
      </c>
      <c r="J14" s="171">
        <f t="shared" si="2"/>
        <v>0.57239160934880062</v>
      </c>
    </row>
    <row r="15" spans="1:12" ht="28.5" customHeight="1">
      <c r="A15" s="288"/>
      <c r="B15" s="292"/>
      <c r="C15" s="172" t="s">
        <v>25</v>
      </c>
      <c r="D15" s="173">
        <f>SUM(D5:D14)</f>
        <v>13073503</v>
      </c>
      <c r="E15" s="173">
        <f t="shared" ref="E15:F15" si="3">SUM(E5:E14)</f>
        <v>13272822</v>
      </c>
      <c r="F15" s="174">
        <f t="shared" si="3"/>
        <v>12577457</v>
      </c>
      <c r="G15" s="175">
        <f t="shared" si="0"/>
        <v>0.96205714719306679</v>
      </c>
      <c r="H15" s="176">
        <f t="shared" si="1"/>
        <v>-496046</v>
      </c>
      <c r="I15" s="177">
        <f>SUM(I5:I14)</f>
        <v>11268654</v>
      </c>
      <c r="J15" s="178">
        <f t="shared" si="2"/>
        <v>1.1161454597860578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1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13073503</v>
      </c>
      <c r="E19" s="253">
        <f t="shared" ref="E19:F19" si="4">SUM(E16:E18)+E15</f>
        <v>13272822</v>
      </c>
      <c r="F19" s="253">
        <f t="shared" si="4"/>
        <v>12577457</v>
      </c>
      <c r="G19" s="199">
        <f>IF(D19=0,0,F19/D19)</f>
        <v>0.96205714719306679</v>
      </c>
      <c r="H19" s="200">
        <f>F19-D19</f>
        <v>-496046</v>
      </c>
      <c r="I19" s="201">
        <f>SUM(I16:I18)+I15</f>
        <v>11268654</v>
      </c>
      <c r="J19" s="202">
        <f>IF(I19=0,0,F19/I19)</f>
        <v>1.1161454597860578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121234</v>
      </c>
      <c r="E23" s="151">
        <v>111759</v>
      </c>
      <c r="F23" s="151">
        <v>108340</v>
      </c>
      <c r="G23" s="153">
        <f t="shared" ref="G23:G32" si="5">IF(D23=0,0,F23/D23)</f>
        <v>0.89364369731263504</v>
      </c>
      <c r="H23" s="154">
        <f>D23-F23</f>
        <v>12894</v>
      </c>
      <c r="I23" s="155">
        <v>122356</v>
      </c>
      <c r="J23" s="156">
        <f t="shared" ref="J23:J43" si="6">IF(I23=0,0,F23/I23)</f>
        <v>0.88544901762071337</v>
      </c>
    </row>
    <row r="24" spans="1:10" ht="21.95" customHeight="1">
      <c r="A24" s="288"/>
      <c r="B24" s="291"/>
      <c r="C24" s="157" t="s">
        <v>35</v>
      </c>
      <c r="D24" s="158">
        <v>7880999</v>
      </c>
      <c r="E24" s="158">
        <v>7880999</v>
      </c>
      <c r="F24" s="158">
        <v>7340399</v>
      </c>
      <c r="G24" s="160">
        <f t="shared" si="5"/>
        <v>0.93140463537680951</v>
      </c>
      <c r="H24" s="161">
        <f t="shared" ref="H24:H33" si="7">D24-F24</f>
        <v>540600</v>
      </c>
      <c r="I24" s="162">
        <v>7611816</v>
      </c>
      <c r="J24" s="163">
        <f t="shared" si="6"/>
        <v>0.96434267459959622</v>
      </c>
    </row>
    <row r="25" spans="1:10" ht="21.95" customHeight="1">
      <c r="A25" s="288"/>
      <c r="B25" s="291"/>
      <c r="C25" s="157" t="s">
        <v>36</v>
      </c>
      <c r="D25" s="158">
        <v>1333913</v>
      </c>
      <c r="E25" s="158">
        <v>1333806</v>
      </c>
      <c r="F25" s="158">
        <v>1335805</v>
      </c>
      <c r="G25" s="160">
        <f t="shared" si="5"/>
        <v>1.0014183833578352</v>
      </c>
      <c r="H25" s="161">
        <f t="shared" si="7"/>
        <v>-1892</v>
      </c>
      <c r="I25" s="162">
        <v>1351909</v>
      </c>
      <c r="J25" s="163">
        <f t="shared" si="6"/>
        <v>0.98808795562423213</v>
      </c>
    </row>
    <row r="26" spans="1:10" ht="21.95" customHeight="1">
      <c r="A26" s="288"/>
      <c r="B26" s="291"/>
      <c r="C26" s="157" t="s">
        <v>37</v>
      </c>
      <c r="D26" s="158">
        <v>789</v>
      </c>
      <c r="E26" s="158">
        <v>914</v>
      </c>
      <c r="F26" s="158">
        <v>912</v>
      </c>
      <c r="G26" s="160">
        <f t="shared" si="5"/>
        <v>1.1558935361216729</v>
      </c>
      <c r="H26" s="161">
        <f t="shared" si="7"/>
        <v>-123</v>
      </c>
      <c r="I26" s="162">
        <v>1060</v>
      </c>
      <c r="J26" s="163">
        <f t="shared" si="6"/>
        <v>0.86037735849056607</v>
      </c>
    </row>
    <row r="27" spans="1:10" ht="21.95" customHeight="1">
      <c r="A27" s="288"/>
      <c r="B27" s="291"/>
      <c r="C27" s="157" t="s">
        <v>38</v>
      </c>
      <c r="D27" s="158">
        <v>45</v>
      </c>
      <c r="E27" s="158">
        <v>45</v>
      </c>
      <c r="F27" s="158">
        <v>45</v>
      </c>
      <c r="G27" s="160">
        <f t="shared" si="5"/>
        <v>1</v>
      </c>
      <c r="H27" s="161">
        <f t="shared" si="7"/>
        <v>0</v>
      </c>
      <c r="I27" s="162">
        <v>45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489833</v>
      </c>
      <c r="E28" s="158">
        <v>488732</v>
      </c>
      <c r="F28" s="158">
        <v>488732</v>
      </c>
      <c r="G28" s="160">
        <f t="shared" si="5"/>
        <v>0.99775229516998654</v>
      </c>
      <c r="H28" s="161">
        <f t="shared" si="7"/>
        <v>1101</v>
      </c>
      <c r="I28" s="162">
        <v>546090</v>
      </c>
      <c r="J28" s="163">
        <f t="shared" si="6"/>
        <v>0.89496603124027174</v>
      </c>
    </row>
    <row r="29" spans="1:10" ht="21.95" customHeight="1">
      <c r="A29" s="288"/>
      <c r="B29" s="291"/>
      <c r="C29" s="157" t="s">
        <v>40</v>
      </c>
      <c r="D29" s="158">
        <v>3155434</v>
      </c>
      <c r="E29" s="158">
        <v>3155434</v>
      </c>
      <c r="F29" s="158">
        <v>2850724</v>
      </c>
      <c r="G29" s="160">
        <f t="shared" si="5"/>
        <v>0.90343325197104418</v>
      </c>
      <c r="H29" s="161">
        <f t="shared" si="7"/>
        <v>304710</v>
      </c>
      <c r="I29" s="162">
        <v>1201817</v>
      </c>
      <c r="J29" s="163">
        <f t="shared" si="6"/>
        <v>2.3720117122656776</v>
      </c>
    </row>
    <row r="30" spans="1:10" ht="21.95" customHeight="1">
      <c r="A30" s="288"/>
      <c r="B30" s="291"/>
      <c r="C30" s="157" t="s">
        <v>41</v>
      </c>
      <c r="D30" s="158">
        <v>84043</v>
      </c>
      <c r="E30" s="158">
        <v>83047</v>
      </c>
      <c r="F30" s="158">
        <v>68098</v>
      </c>
      <c r="G30" s="160">
        <f t="shared" si="5"/>
        <v>0.8102756922051807</v>
      </c>
      <c r="H30" s="161">
        <f t="shared" si="7"/>
        <v>15945</v>
      </c>
      <c r="I30" s="162">
        <v>67118</v>
      </c>
      <c r="J30" s="163">
        <f t="shared" si="6"/>
        <v>1.0146011502130576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7213</v>
      </c>
      <c r="E32" s="158">
        <v>117352</v>
      </c>
      <c r="F32" s="158">
        <v>117141</v>
      </c>
      <c r="G32" s="160">
        <f t="shared" si="5"/>
        <v>16.24026064051019</v>
      </c>
      <c r="H32" s="161">
        <f t="shared" si="7"/>
        <v>-109928</v>
      </c>
      <c r="I32" s="162">
        <v>58408</v>
      </c>
      <c r="J32" s="163">
        <f t="shared" si="6"/>
        <v>2.0055643062594166</v>
      </c>
    </row>
    <row r="33" spans="1:10" ht="30" customHeight="1">
      <c r="A33" s="288"/>
      <c r="B33" s="292"/>
      <c r="C33" s="172" t="s">
        <v>44</v>
      </c>
      <c r="D33" s="173">
        <f>SUM(D23:D32)</f>
        <v>13073503</v>
      </c>
      <c r="E33" s="173">
        <f>SUM(E23:E32)</f>
        <v>13172088</v>
      </c>
      <c r="F33" s="174">
        <f>SUM(F23:F32)</f>
        <v>12310196</v>
      </c>
      <c r="G33" s="175">
        <f>IF(D33=0,0,F33/D33)</f>
        <v>0.94161419475713581</v>
      </c>
      <c r="H33" s="176">
        <f t="shared" si="7"/>
        <v>763307</v>
      </c>
      <c r="I33" s="177">
        <f>SUM(I23:I32)</f>
        <v>10960619</v>
      </c>
      <c r="J33" s="178">
        <f t="shared" si="6"/>
        <v>1.1231296334632195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98734</v>
      </c>
      <c r="F35" s="166">
        <v>98734</v>
      </c>
      <c r="G35" s="208"/>
      <c r="H35" s="209"/>
      <c r="I35" s="185">
        <v>406769</v>
      </c>
      <c r="J35" s="186">
        <f t="shared" si="6"/>
        <v>0.24272744481511618</v>
      </c>
    </row>
    <row r="36" spans="1:10" ht="21.95" customHeight="1" thickBot="1">
      <c r="A36" s="288"/>
      <c r="B36" s="187" t="s">
        <v>47</v>
      </c>
      <c r="C36" s="188"/>
      <c r="D36" s="151">
        <v>0</v>
      </c>
      <c r="E36" s="151">
        <v>0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13073503</v>
      </c>
      <c r="E37" s="253">
        <f>SUM(E34:E36)+E33</f>
        <v>13270822</v>
      </c>
      <c r="F37" s="253">
        <f>SUM(F34:F36)+F33</f>
        <v>12408930</v>
      </c>
      <c r="G37" s="199">
        <f>IF(D37=0,0,F37/D37)</f>
        <v>0.94916641698862192</v>
      </c>
      <c r="H37" s="200">
        <f>D37-F37</f>
        <v>664573</v>
      </c>
      <c r="I37" s="212">
        <f>SUM(I34:I36)+I33</f>
        <v>11367388</v>
      </c>
      <c r="J37" s="213">
        <f t="shared" si="6"/>
        <v>1.0916254464086208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267261</v>
      </c>
      <c r="G39" s="218"/>
      <c r="H39" s="219"/>
      <c r="I39" s="220">
        <f>I15-I33</f>
        <v>308035</v>
      </c>
      <c r="J39" s="221">
        <f t="shared" si="6"/>
        <v>0.86763192494359409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168527</v>
      </c>
      <c r="G41" s="226"/>
      <c r="H41" s="227"/>
      <c r="I41" s="228">
        <f>I19-I37</f>
        <v>-98734</v>
      </c>
      <c r="J41" s="229">
        <f t="shared" si="6"/>
        <v>-1.7068790892701602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168527</v>
      </c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76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1461618</v>
      </c>
      <c r="E5" s="151">
        <v>1524842</v>
      </c>
      <c r="F5" s="151">
        <v>1439286</v>
      </c>
      <c r="G5" s="153">
        <f>IF(D5=0,0,F5/D5)</f>
        <v>0.98472104202329203</v>
      </c>
      <c r="H5" s="154">
        <f>F5-D5</f>
        <v>-22332</v>
      </c>
      <c r="I5" s="155">
        <v>1447991</v>
      </c>
      <c r="J5" s="156">
        <f>IF(I5=0,0,F5/I5)</f>
        <v>0.99398822230248673</v>
      </c>
    </row>
    <row r="6" spans="1:12" ht="21.95" customHeight="1">
      <c r="A6" s="288"/>
      <c r="B6" s="291"/>
      <c r="C6" s="157" t="s">
        <v>16</v>
      </c>
      <c r="D6" s="158">
        <v>1595877</v>
      </c>
      <c r="E6" s="158">
        <v>1688747</v>
      </c>
      <c r="F6" s="158">
        <v>1752448</v>
      </c>
      <c r="G6" s="160">
        <f t="shared" ref="G6:G15" si="0">IF(D6=0,0,F6/D6)</f>
        <v>1.0981096914110549</v>
      </c>
      <c r="H6" s="161">
        <f t="shared" ref="H6:H15" si="1">F6-D6</f>
        <v>156571</v>
      </c>
      <c r="I6" s="162">
        <v>1707466</v>
      </c>
      <c r="J6" s="163">
        <f t="shared" ref="J6:J18" si="2">IF(I6=0,0,F6/I6)</f>
        <v>1.0263443020241692</v>
      </c>
    </row>
    <row r="7" spans="1:12" ht="21.95" customHeight="1">
      <c r="A7" s="288"/>
      <c r="B7" s="291"/>
      <c r="C7" s="157" t="s">
        <v>17</v>
      </c>
      <c r="D7" s="158">
        <v>251839</v>
      </c>
      <c r="E7" s="158">
        <v>251839</v>
      </c>
      <c r="F7" s="158">
        <v>201875</v>
      </c>
      <c r="G7" s="160">
        <f t="shared" si="0"/>
        <v>0.80160340535024366</v>
      </c>
      <c r="H7" s="161">
        <f t="shared" si="1"/>
        <v>-49964</v>
      </c>
      <c r="I7" s="162">
        <v>207635</v>
      </c>
      <c r="J7" s="163">
        <f t="shared" si="2"/>
        <v>0.9722590122089243</v>
      </c>
    </row>
    <row r="8" spans="1:12" ht="21.95" customHeight="1">
      <c r="A8" s="288"/>
      <c r="B8" s="291"/>
      <c r="C8" s="157" t="s">
        <v>18</v>
      </c>
      <c r="D8" s="158">
        <v>1898501</v>
      </c>
      <c r="E8" s="158">
        <v>1898501</v>
      </c>
      <c r="F8" s="158">
        <v>1897982</v>
      </c>
      <c r="G8" s="160">
        <f t="shared" si="0"/>
        <v>0.99972662642790289</v>
      </c>
      <c r="H8" s="161">
        <f t="shared" si="1"/>
        <v>-519</v>
      </c>
      <c r="I8" s="162">
        <v>1970673</v>
      </c>
      <c r="J8" s="163">
        <f t="shared" si="2"/>
        <v>0.96311361651577909</v>
      </c>
    </row>
    <row r="9" spans="1:12" ht="21.95" customHeight="1">
      <c r="A9" s="288"/>
      <c r="B9" s="291"/>
      <c r="C9" s="157" t="s">
        <v>19</v>
      </c>
      <c r="D9" s="158">
        <v>339604</v>
      </c>
      <c r="E9" s="158">
        <v>350808</v>
      </c>
      <c r="F9" s="158">
        <v>360452</v>
      </c>
      <c r="G9" s="160">
        <f t="shared" si="0"/>
        <v>1.0613891473598662</v>
      </c>
      <c r="H9" s="161">
        <f t="shared" si="1"/>
        <v>20848</v>
      </c>
      <c r="I9" s="162">
        <v>374870</v>
      </c>
      <c r="J9" s="163">
        <f t="shared" si="2"/>
        <v>0.96153866673780242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1947391</v>
      </c>
      <c r="E11" s="158">
        <v>1947391</v>
      </c>
      <c r="F11" s="158">
        <v>1787899</v>
      </c>
      <c r="G11" s="160">
        <f t="shared" si="0"/>
        <v>0.91809965230403134</v>
      </c>
      <c r="H11" s="161">
        <f t="shared" si="1"/>
        <v>-159492</v>
      </c>
      <c r="I11" s="162">
        <v>748958</v>
      </c>
      <c r="J11" s="163">
        <f t="shared" si="2"/>
        <v>2.3871819247541253</v>
      </c>
    </row>
    <row r="12" spans="1:12" ht="21.95" customHeight="1">
      <c r="A12" s="288"/>
      <c r="B12" s="291"/>
      <c r="C12" s="157" t="s">
        <v>22</v>
      </c>
      <c r="D12" s="158">
        <v>559270</v>
      </c>
      <c r="E12" s="158">
        <v>611136</v>
      </c>
      <c r="F12" s="158">
        <v>603772</v>
      </c>
      <c r="G12" s="160">
        <f t="shared" si="0"/>
        <v>1.0795715843867899</v>
      </c>
      <c r="H12" s="161">
        <f t="shared" si="1"/>
        <v>44502</v>
      </c>
      <c r="I12" s="162">
        <v>505773</v>
      </c>
      <c r="J12" s="163">
        <f t="shared" si="2"/>
        <v>1.1937608373717064</v>
      </c>
      <c r="L12" s="164"/>
    </row>
    <row r="13" spans="1:12" ht="21.95" customHeight="1">
      <c r="A13" s="288"/>
      <c r="B13" s="291"/>
      <c r="C13" s="157" t="s">
        <v>23</v>
      </c>
      <c r="D13" s="158">
        <v>42000</v>
      </c>
      <c r="E13" s="158">
        <v>42000</v>
      </c>
      <c r="F13" s="158">
        <v>42000</v>
      </c>
      <c r="G13" s="160">
        <f t="shared" si="0"/>
        <v>1</v>
      </c>
      <c r="H13" s="161">
        <f t="shared" si="1"/>
        <v>0</v>
      </c>
      <c r="I13" s="162">
        <v>42000</v>
      </c>
      <c r="J13" s="163">
        <f t="shared" si="2"/>
        <v>1</v>
      </c>
    </row>
    <row r="14" spans="1:12" ht="21.95" customHeight="1">
      <c r="A14" s="288"/>
      <c r="B14" s="291"/>
      <c r="C14" s="165" t="s">
        <v>24</v>
      </c>
      <c r="D14" s="166">
        <v>923359</v>
      </c>
      <c r="E14" s="166">
        <v>903424</v>
      </c>
      <c r="F14" s="166">
        <v>6645</v>
      </c>
      <c r="G14" s="168">
        <f t="shared" si="0"/>
        <v>7.1965508540015313E-3</v>
      </c>
      <c r="H14" s="169">
        <f t="shared" si="1"/>
        <v>-916714</v>
      </c>
      <c r="I14" s="170">
        <v>12789</v>
      </c>
      <c r="J14" s="171">
        <f t="shared" si="2"/>
        <v>0.51958714520290872</v>
      </c>
    </row>
    <row r="15" spans="1:12" ht="28.5" customHeight="1">
      <c r="A15" s="288"/>
      <c r="B15" s="292"/>
      <c r="C15" s="172" t="s">
        <v>25</v>
      </c>
      <c r="D15" s="173">
        <f>SUM(D5:D14)</f>
        <v>9019459</v>
      </c>
      <c r="E15" s="173">
        <f t="shared" ref="E15:F15" si="3">SUM(E5:E14)</f>
        <v>9218688</v>
      </c>
      <c r="F15" s="174">
        <f t="shared" si="3"/>
        <v>8092359</v>
      </c>
      <c r="G15" s="175">
        <f t="shared" si="0"/>
        <v>0.89721112984714491</v>
      </c>
      <c r="H15" s="176">
        <f t="shared" si="1"/>
        <v>-927100</v>
      </c>
      <c r="I15" s="177">
        <f>SUM(I5:I14)</f>
        <v>7018155</v>
      </c>
      <c r="J15" s="178">
        <f t="shared" si="2"/>
        <v>1.1530607403227771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1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9019459</v>
      </c>
      <c r="E19" s="253">
        <f t="shared" ref="E19:F19" si="4">SUM(E16:E18)+E15</f>
        <v>9218688</v>
      </c>
      <c r="F19" s="253">
        <f t="shared" si="4"/>
        <v>8092359</v>
      </c>
      <c r="G19" s="199">
        <f>IF(D19=0,0,F19/D19)</f>
        <v>0.89721112984714491</v>
      </c>
      <c r="H19" s="200">
        <f>F19-D19</f>
        <v>-927100</v>
      </c>
      <c r="I19" s="201">
        <f>SUM(I16:I18)+I15</f>
        <v>7018155</v>
      </c>
      <c r="J19" s="202">
        <f>IF(I19=0,0,F19/I19)</f>
        <v>1.1530607403227771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86113</v>
      </c>
      <c r="E23" s="151">
        <v>85845</v>
      </c>
      <c r="F23" s="151">
        <v>83755</v>
      </c>
      <c r="G23" s="153">
        <f t="shared" ref="G23:G32" si="5">IF(D23=0,0,F23/D23)</f>
        <v>0.9726173748446808</v>
      </c>
      <c r="H23" s="154">
        <f>D23-F23</f>
        <v>2358</v>
      </c>
      <c r="I23" s="155">
        <v>80750</v>
      </c>
      <c r="J23" s="156">
        <f t="shared" ref="J23:J43" si="6">IF(I23=0,0,F23/I23)</f>
        <v>1.0372136222910218</v>
      </c>
    </row>
    <row r="24" spans="1:10" ht="21.95" customHeight="1">
      <c r="A24" s="288"/>
      <c r="B24" s="291"/>
      <c r="C24" s="157" t="s">
        <v>35</v>
      </c>
      <c r="D24" s="158">
        <v>4903605</v>
      </c>
      <c r="E24" s="158">
        <v>5034538</v>
      </c>
      <c r="F24" s="158">
        <v>5002538</v>
      </c>
      <c r="G24" s="160">
        <f t="shared" si="5"/>
        <v>1.0201755647120843</v>
      </c>
      <c r="H24" s="161">
        <f t="shared" ref="H24:H33" si="7">D24-F24</f>
        <v>-98933</v>
      </c>
      <c r="I24" s="162">
        <v>4909379</v>
      </c>
      <c r="J24" s="163">
        <f t="shared" si="6"/>
        <v>1.0189757197397065</v>
      </c>
    </row>
    <row r="25" spans="1:10" ht="21.95" customHeight="1">
      <c r="A25" s="288"/>
      <c r="B25" s="291"/>
      <c r="C25" s="157" t="s">
        <v>36</v>
      </c>
      <c r="D25" s="158">
        <v>799209</v>
      </c>
      <c r="E25" s="158">
        <v>800540</v>
      </c>
      <c r="F25" s="158">
        <v>800539</v>
      </c>
      <c r="G25" s="160">
        <f t="shared" si="5"/>
        <v>1.0016641454237878</v>
      </c>
      <c r="H25" s="161">
        <f t="shared" si="7"/>
        <v>-1330</v>
      </c>
      <c r="I25" s="162">
        <v>829469</v>
      </c>
      <c r="J25" s="163">
        <f t="shared" si="6"/>
        <v>0.96512226496710551</v>
      </c>
    </row>
    <row r="26" spans="1:10" ht="21.95" customHeight="1">
      <c r="A26" s="288"/>
      <c r="B26" s="291"/>
      <c r="C26" s="157" t="s">
        <v>37</v>
      </c>
      <c r="D26" s="158">
        <v>403</v>
      </c>
      <c r="E26" s="158">
        <v>528</v>
      </c>
      <c r="F26" s="158">
        <v>527</v>
      </c>
      <c r="G26" s="160">
        <f t="shared" si="5"/>
        <v>1.3076923076923077</v>
      </c>
      <c r="H26" s="161">
        <f t="shared" si="7"/>
        <v>-124</v>
      </c>
      <c r="I26" s="162">
        <v>641</v>
      </c>
      <c r="J26" s="163">
        <f t="shared" si="6"/>
        <v>0.82215288611544457</v>
      </c>
    </row>
    <row r="27" spans="1:10" ht="21.95" customHeight="1">
      <c r="A27" s="288"/>
      <c r="B27" s="291"/>
      <c r="C27" s="157" t="s">
        <v>38</v>
      </c>
      <c r="D27" s="158">
        <v>41</v>
      </c>
      <c r="E27" s="158">
        <v>41</v>
      </c>
      <c r="F27" s="158">
        <v>32</v>
      </c>
      <c r="G27" s="160">
        <f t="shared" si="5"/>
        <v>0.78048780487804881</v>
      </c>
      <c r="H27" s="161">
        <f t="shared" si="7"/>
        <v>9</v>
      </c>
      <c r="I27" s="162">
        <v>32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291439</v>
      </c>
      <c r="E28" s="158">
        <v>291439</v>
      </c>
      <c r="F28" s="158">
        <v>290764</v>
      </c>
      <c r="G28" s="160">
        <f t="shared" si="5"/>
        <v>0.99768390640923144</v>
      </c>
      <c r="H28" s="161">
        <f t="shared" si="7"/>
        <v>675</v>
      </c>
      <c r="I28" s="162">
        <v>335047</v>
      </c>
      <c r="J28" s="163">
        <f t="shared" si="6"/>
        <v>0.86783048348440661</v>
      </c>
    </row>
    <row r="29" spans="1:10" ht="21.95" customHeight="1">
      <c r="A29" s="288"/>
      <c r="B29" s="291"/>
      <c r="C29" s="157" t="s">
        <v>40</v>
      </c>
      <c r="D29" s="158">
        <v>1947457</v>
      </c>
      <c r="E29" s="158">
        <v>1947457</v>
      </c>
      <c r="F29" s="158">
        <v>1746347</v>
      </c>
      <c r="G29" s="160">
        <f t="shared" si="5"/>
        <v>0.89673199459602959</v>
      </c>
      <c r="H29" s="161">
        <f t="shared" si="7"/>
        <v>201110</v>
      </c>
      <c r="I29" s="162">
        <v>751660</v>
      </c>
      <c r="J29" s="163">
        <f t="shared" si="6"/>
        <v>2.323320384216268</v>
      </c>
    </row>
    <row r="30" spans="1:10" ht="21.95" customHeight="1">
      <c r="A30" s="288"/>
      <c r="B30" s="291"/>
      <c r="C30" s="157" t="s">
        <v>41</v>
      </c>
      <c r="D30" s="158">
        <v>54563</v>
      </c>
      <c r="E30" s="158">
        <v>54563</v>
      </c>
      <c r="F30" s="158">
        <v>48427</v>
      </c>
      <c r="G30" s="160">
        <f t="shared" si="5"/>
        <v>0.88754284038634235</v>
      </c>
      <c r="H30" s="161">
        <f t="shared" si="7"/>
        <v>6136</v>
      </c>
      <c r="I30" s="162">
        <v>38931</v>
      </c>
      <c r="J30" s="163">
        <f t="shared" si="6"/>
        <v>1.2439187280059592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12011</v>
      </c>
      <c r="E32" s="158">
        <v>99310</v>
      </c>
      <c r="F32" s="158">
        <v>89530</v>
      </c>
      <c r="G32" s="160">
        <f t="shared" si="5"/>
        <v>7.4540004995420865</v>
      </c>
      <c r="H32" s="161">
        <f t="shared" si="7"/>
        <v>-77519</v>
      </c>
      <c r="I32" s="162">
        <v>47368</v>
      </c>
      <c r="J32" s="163">
        <f t="shared" si="6"/>
        <v>1.8900945786184766</v>
      </c>
    </row>
    <row r="33" spans="1:10" ht="30" customHeight="1">
      <c r="A33" s="288"/>
      <c r="B33" s="292"/>
      <c r="C33" s="172" t="s">
        <v>44</v>
      </c>
      <c r="D33" s="173">
        <f>SUM(D23:D32)</f>
        <v>8094841</v>
      </c>
      <c r="E33" s="173">
        <f>SUM(E23:E32)</f>
        <v>8314261</v>
      </c>
      <c r="F33" s="174">
        <f>SUM(F23:F32)</f>
        <v>8062459</v>
      </c>
      <c r="G33" s="175">
        <f>IF(D33=0,0,F33/D33)</f>
        <v>0.99599967436049697</v>
      </c>
      <c r="H33" s="176">
        <f t="shared" si="7"/>
        <v>32382</v>
      </c>
      <c r="I33" s="177">
        <f>SUM(I23:I32)</f>
        <v>6993277</v>
      </c>
      <c r="J33" s="178">
        <f t="shared" si="6"/>
        <v>1.1528871228752986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915197</v>
      </c>
      <c r="E35" s="166">
        <v>895006</v>
      </c>
      <c r="F35" s="166">
        <v>895006</v>
      </c>
      <c r="G35" s="208"/>
      <c r="H35" s="209"/>
      <c r="I35" s="185">
        <v>915196</v>
      </c>
      <c r="J35" s="186">
        <f t="shared" si="6"/>
        <v>0.97793915183195734</v>
      </c>
    </row>
    <row r="36" spans="1:10" ht="21.95" customHeight="1" thickBot="1">
      <c r="A36" s="288"/>
      <c r="B36" s="187" t="s">
        <v>47</v>
      </c>
      <c r="C36" s="188"/>
      <c r="D36" s="151">
        <v>9421</v>
      </c>
      <c r="E36" s="151">
        <v>9421</v>
      </c>
      <c r="F36" s="151">
        <v>4975</v>
      </c>
      <c r="G36" s="210"/>
      <c r="H36" s="211"/>
      <c r="I36" s="193">
        <v>4688</v>
      </c>
      <c r="J36" s="194">
        <f t="shared" si="6"/>
        <v>1.0612201365187712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9019459</v>
      </c>
      <c r="E37" s="253">
        <f>SUM(E34:E36)+E33</f>
        <v>9218688</v>
      </c>
      <c r="F37" s="253">
        <f>SUM(F34:F36)+F33</f>
        <v>8962440</v>
      </c>
      <c r="G37" s="199">
        <f>IF(D37=0,0,F37/D37)</f>
        <v>0.99367822393782157</v>
      </c>
      <c r="H37" s="200">
        <f>D37-F37</f>
        <v>57019</v>
      </c>
      <c r="I37" s="212">
        <f>SUM(I34:I36)+I33</f>
        <v>7913161</v>
      </c>
      <c r="J37" s="213">
        <f t="shared" si="6"/>
        <v>1.1325992229906607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29900</v>
      </c>
      <c r="G39" s="218"/>
      <c r="H39" s="219"/>
      <c r="I39" s="220">
        <f>I15-I33</f>
        <v>24878</v>
      </c>
      <c r="J39" s="221">
        <f t="shared" si="6"/>
        <v>1.2018651016962778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-870081</v>
      </c>
      <c r="G41" s="226"/>
      <c r="H41" s="227"/>
      <c r="I41" s="228">
        <f>I19-I37</f>
        <v>-895006</v>
      </c>
      <c r="J41" s="229">
        <f t="shared" si="6"/>
        <v>0.972151024685868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77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1811696</v>
      </c>
      <c r="E5" s="151">
        <v>1811696</v>
      </c>
      <c r="F5" s="151">
        <v>1592842</v>
      </c>
      <c r="G5" s="153">
        <f>IF(D5=0,0,F5/D5)</f>
        <v>0.87919938002843745</v>
      </c>
      <c r="H5" s="154">
        <f>F5-D5</f>
        <v>-218854</v>
      </c>
      <c r="I5" s="155">
        <v>1655582</v>
      </c>
      <c r="J5" s="156">
        <f>IF(I5=0,0,F5/I5)</f>
        <v>0.96210396102397833</v>
      </c>
    </row>
    <row r="6" spans="1:12" ht="21.95" customHeight="1">
      <c r="A6" s="288"/>
      <c r="B6" s="291"/>
      <c r="C6" s="157" t="s">
        <v>16</v>
      </c>
      <c r="D6" s="158">
        <v>1745320</v>
      </c>
      <c r="E6" s="158">
        <v>1741523</v>
      </c>
      <c r="F6" s="158">
        <v>1778294</v>
      </c>
      <c r="G6" s="160">
        <f t="shared" ref="G6:G15" si="0">IF(D6=0,0,F6/D6)</f>
        <v>1.018892810487475</v>
      </c>
      <c r="H6" s="161">
        <f t="shared" ref="H6:H15" si="1">F6-D6</f>
        <v>32974</v>
      </c>
      <c r="I6" s="162">
        <v>1823563</v>
      </c>
      <c r="J6" s="163">
        <f t="shared" ref="J6:J18" si="2">IF(I6=0,0,F6/I6)</f>
        <v>0.97517552176700228</v>
      </c>
    </row>
    <row r="7" spans="1:12" ht="21.95" customHeight="1">
      <c r="A7" s="288"/>
      <c r="B7" s="291"/>
      <c r="C7" s="157" t="s">
        <v>17</v>
      </c>
      <c r="D7" s="158">
        <v>278550</v>
      </c>
      <c r="E7" s="158">
        <v>281044</v>
      </c>
      <c r="F7" s="158">
        <v>202047</v>
      </c>
      <c r="G7" s="160">
        <f t="shared" si="0"/>
        <v>0.72535271943995694</v>
      </c>
      <c r="H7" s="161">
        <f t="shared" si="1"/>
        <v>-76503</v>
      </c>
      <c r="I7" s="162">
        <v>342092</v>
      </c>
      <c r="J7" s="163">
        <f t="shared" si="2"/>
        <v>0.5906218210305999</v>
      </c>
    </row>
    <row r="8" spans="1:12" ht="21.95" customHeight="1">
      <c r="A8" s="288"/>
      <c r="B8" s="291"/>
      <c r="C8" s="157" t="s">
        <v>18</v>
      </c>
      <c r="D8" s="158">
        <v>2121949</v>
      </c>
      <c r="E8" s="158">
        <v>2121469</v>
      </c>
      <c r="F8" s="158">
        <v>2121468</v>
      </c>
      <c r="G8" s="160">
        <f t="shared" si="0"/>
        <v>0.99977332160198007</v>
      </c>
      <c r="H8" s="161">
        <f t="shared" si="1"/>
        <v>-481</v>
      </c>
      <c r="I8" s="162">
        <v>2033961</v>
      </c>
      <c r="J8" s="163">
        <f t="shared" si="2"/>
        <v>1.0430229488176026</v>
      </c>
    </row>
    <row r="9" spans="1:12" ht="21.95" customHeight="1">
      <c r="A9" s="288"/>
      <c r="B9" s="291"/>
      <c r="C9" s="157" t="s">
        <v>19</v>
      </c>
      <c r="D9" s="158">
        <v>435344</v>
      </c>
      <c r="E9" s="158">
        <v>431547</v>
      </c>
      <c r="F9" s="158">
        <v>394367</v>
      </c>
      <c r="G9" s="160">
        <f t="shared" si="0"/>
        <v>0.90587443492961883</v>
      </c>
      <c r="H9" s="161">
        <f t="shared" si="1"/>
        <v>-40977</v>
      </c>
      <c r="I9" s="162">
        <v>411851</v>
      </c>
      <c r="J9" s="163">
        <f t="shared" si="2"/>
        <v>0.95754775392071401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2089992</v>
      </c>
      <c r="E11" s="158">
        <v>1879758</v>
      </c>
      <c r="F11" s="158">
        <v>1879759</v>
      </c>
      <c r="G11" s="160">
        <f t="shared" si="0"/>
        <v>0.89940966281210644</v>
      </c>
      <c r="H11" s="161">
        <f t="shared" si="1"/>
        <v>-210233</v>
      </c>
      <c r="I11" s="162">
        <v>750339</v>
      </c>
      <c r="J11" s="163">
        <f t="shared" si="2"/>
        <v>2.5052129770676985</v>
      </c>
    </row>
    <row r="12" spans="1:12" ht="21.95" customHeight="1">
      <c r="A12" s="288"/>
      <c r="B12" s="291"/>
      <c r="C12" s="157" t="s">
        <v>22</v>
      </c>
      <c r="D12" s="158">
        <v>729200</v>
      </c>
      <c r="E12" s="158">
        <v>770230</v>
      </c>
      <c r="F12" s="158">
        <v>748739</v>
      </c>
      <c r="G12" s="160">
        <f t="shared" si="0"/>
        <v>1.0267951179374657</v>
      </c>
      <c r="H12" s="161">
        <f t="shared" si="1"/>
        <v>19539</v>
      </c>
      <c r="I12" s="162">
        <v>622968</v>
      </c>
      <c r="J12" s="163">
        <f t="shared" si="2"/>
        <v>1.2018899847183162</v>
      </c>
      <c r="L12" s="164"/>
    </row>
    <row r="13" spans="1:12" ht="21.95" customHeight="1">
      <c r="A13" s="288"/>
      <c r="B13" s="291"/>
      <c r="C13" s="157" t="s">
        <v>23</v>
      </c>
      <c r="D13" s="158">
        <v>111452</v>
      </c>
      <c r="E13" s="158">
        <v>111452</v>
      </c>
      <c r="F13" s="158">
        <v>111449</v>
      </c>
      <c r="G13" s="160">
        <f t="shared" si="0"/>
        <v>0.99997308258263651</v>
      </c>
      <c r="H13" s="161">
        <f t="shared" si="1"/>
        <v>-3</v>
      </c>
      <c r="I13" s="162">
        <v>99128</v>
      </c>
      <c r="J13" s="163">
        <f t="shared" si="2"/>
        <v>1.1242938423048987</v>
      </c>
    </row>
    <row r="14" spans="1:12" ht="21.95" customHeight="1">
      <c r="A14" s="288"/>
      <c r="B14" s="291"/>
      <c r="C14" s="165" t="s">
        <v>24</v>
      </c>
      <c r="D14" s="166">
        <v>2494</v>
      </c>
      <c r="E14" s="166">
        <v>3790</v>
      </c>
      <c r="F14" s="166">
        <v>14781</v>
      </c>
      <c r="G14" s="168">
        <f t="shared" si="0"/>
        <v>5.9266238973536485</v>
      </c>
      <c r="H14" s="169">
        <f t="shared" si="1"/>
        <v>12287</v>
      </c>
      <c r="I14" s="170">
        <v>15158</v>
      </c>
      <c r="J14" s="171">
        <f t="shared" si="2"/>
        <v>0.97512864493996565</v>
      </c>
    </row>
    <row r="15" spans="1:12" ht="28.5" customHeight="1">
      <c r="A15" s="288"/>
      <c r="B15" s="292"/>
      <c r="C15" s="172" t="s">
        <v>25</v>
      </c>
      <c r="D15" s="173">
        <f>SUM(D5:D14)</f>
        <v>9325997</v>
      </c>
      <c r="E15" s="173">
        <f t="shared" ref="E15:F15" si="3">SUM(E5:E14)</f>
        <v>9152509</v>
      </c>
      <c r="F15" s="174">
        <f t="shared" si="3"/>
        <v>8843746</v>
      </c>
      <c r="G15" s="175">
        <f t="shared" si="0"/>
        <v>0.94828960378177263</v>
      </c>
      <c r="H15" s="176">
        <f t="shared" si="1"/>
        <v>-482251</v>
      </c>
      <c r="I15" s="177">
        <f>SUM(I5:I14)</f>
        <v>7754642</v>
      </c>
      <c r="J15" s="178">
        <f t="shared" si="2"/>
        <v>1.140445426107356</v>
      </c>
    </row>
    <row r="16" spans="1:12" ht="21.95" customHeight="1">
      <c r="A16" s="288"/>
      <c r="B16" s="179" t="s">
        <v>26</v>
      </c>
      <c r="C16" s="180"/>
      <c r="D16" s="181">
        <v>1</v>
      </c>
      <c r="E16" s="181">
        <v>1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2</v>
      </c>
      <c r="E17" s="181">
        <v>2</v>
      </c>
      <c r="F17" s="181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9326000</v>
      </c>
      <c r="E19" s="253">
        <f t="shared" ref="E19:F19" si="4">SUM(E16:E18)+E15</f>
        <v>9152512</v>
      </c>
      <c r="F19" s="253">
        <f t="shared" si="4"/>
        <v>8843746</v>
      </c>
      <c r="G19" s="199">
        <f>IF(D19=0,0,F19/D19)</f>
        <v>0.94828929873472012</v>
      </c>
      <c r="H19" s="200">
        <f>F19-D19</f>
        <v>-482254</v>
      </c>
      <c r="I19" s="201">
        <f>SUM(I16:I18)+I15</f>
        <v>7754642</v>
      </c>
      <c r="J19" s="202">
        <f>IF(I19=0,0,F19/I19)</f>
        <v>1.140445426107356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152480</v>
      </c>
      <c r="E23" s="151">
        <v>152486</v>
      </c>
      <c r="F23" s="151">
        <v>137254</v>
      </c>
      <c r="G23" s="153">
        <f t="shared" ref="G23:G32" si="5">IF(D23=0,0,F23/D23)</f>
        <v>0.9001442812172088</v>
      </c>
      <c r="H23" s="154">
        <f>D23-F23</f>
        <v>15226</v>
      </c>
      <c r="I23" s="155">
        <v>136206</v>
      </c>
      <c r="J23" s="156">
        <f t="shared" ref="J23:J43" si="6">IF(I23=0,0,F23/I23)</f>
        <v>1.0076942278607404</v>
      </c>
    </row>
    <row r="24" spans="1:10" ht="21.95" customHeight="1">
      <c r="A24" s="288"/>
      <c r="B24" s="291"/>
      <c r="C24" s="157" t="s">
        <v>35</v>
      </c>
      <c r="D24" s="158">
        <v>5506411</v>
      </c>
      <c r="E24" s="158">
        <v>5508933</v>
      </c>
      <c r="F24" s="158">
        <v>5221471</v>
      </c>
      <c r="G24" s="160">
        <f t="shared" si="5"/>
        <v>0.948253045404711</v>
      </c>
      <c r="H24" s="161">
        <f t="shared" ref="H24:H33" si="7">D24-F24</f>
        <v>284940</v>
      </c>
      <c r="I24" s="162">
        <v>5262024</v>
      </c>
      <c r="J24" s="163">
        <f t="shared" si="6"/>
        <v>0.99229326966201603</v>
      </c>
    </row>
    <row r="25" spans="1:10" ht="21.95" customHeight="1">
      <c r="A25" s="288"/>
      <c r="B25" s="291"/>
      <c r="C25" s="157" t="s">
        <v>36</v>
      </c>
      <c r="D25" s="158">
        <v>973704</v>
      </c>
      <c r="E25" s="158">
        <v>975281</v>
      </c>
      <c r="F25" s="158">
        <v>975280</v>
      </c>
      <c r="G25" s="160">
        <f t="shared" si="5"/>
        <v>1.0016185616984217</v>
      </c>
      <c r="H25" s="161">
        <f t="shared" si="7"/>
        <v>-1576</v>
      </c>
      <c r="I25" s="162">
        <v>988811</v>
      </c>
      <c r="J25" s="163">
        <f t="shared" si="6"/>
        <v>0.9863158884761597</v>
      </c>
    </row>
    <row r="26" spans="1:10" ht="21.95" customHeight="1">
      <c r="A26" s="288"/>
      <c r="B26" s="291"/>
      <c r="C26" s="157" t="s">
        <v>37</v>
      </c>
      <c r="D26" s="158">
        <v>517</v>
      </c>
      <c r="E26" s="158">
        <v>666</v>
      </c>
      <c r="F26" s="158">
        <v>665</v>
      </c>
      <c r="G26" s="160">
        <f t="shared" si="5"/>
        <v>1.2862669245647969</v>
      </c>
      <c r="H26" s="161">
        <f t="shared" si="7"/>
        <v>-148</v>
      </c>
      <c r="I26" s="162">
        <v>774</v>
      </c>
      <c r="J26" s="163">
        <f t="shared" si="6"/>
        <v>0.85917312661498713</v>
      </c>
    </row>
    <row r="27" spans="1:10" ht="21.95" customHeight="1">
      <c r="A27" s="288"/>
      <c r="B27" s="291"/>
      <c r="C27" s="157" t="s">
        <v>38</v>
      </c>
      <c r="D27" s="158">
        <v>36</v>
      </c>
      <c r="E27" s="158">
        <v>36</v>
      </c>
      <c r="F27" s="158">
        <v>35</v>
      </c>
      <c r="G27" s="160">
        <f t="shared" si="5"/>
        <v>0.97222222222222221</v>
      </c>
      <c r="H27" s="161">
        <f t="shared" si="7"/>
        <v>1</v>
      </c>
      <c r="I27" s="162">
        <v>35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373173</v>
      </c>
      <c r="E28" s="158">
        <v>372343</v>
      </c>
      <c r="F28" s="158">
        <v>372342</v>
      </c>
      <c r="G28" s="160">
        <f t="shared" si="5"/>
        <v>0.9977731507906521</v>
      </c>
      <c r="H28" s="161">
        <f t="shared" si="7"/>
        <v>831</v>
      </c>
      <c r="I28" s="162">
        <v>407497</v>
      </c>
      <c r="J28" s="163">
        <f t="shared" si="6"/>
        <v>0.91372942622890474</v>
      </c>
    </row>
    <row r="29" spans="1:10" ht="21.95" customHeight="1">
      <c r="A29" s="288"/>
      <c r="B29" s="291"/>
      <c r="C29" s="157" t="s">
        <v>40</v>
      </c>
      <c r="D29" s="158">
        <v>2187279</v>
      </c>
      <c r="E29" s="158">
        <v>1961452</v>
      </c>
      <c r="F29" s="158">
        <v>1961376</v>
      </c>
      <c r="G29" s="160">
        <f t="shared" si="5"/>
        <v>0.8967196228738995</v>
      </c>
      <c r="H29" s="161">
        <f t="shared" si="7"/>
        <v>225903</v>
      </c>
      <c r="I29" s="162">
        <v>797574</v>
      </c>
      <c r="J29" s="163">
        <f t="shared" si="6"/>
        <v>2.4591774556342108</v>
      </c>
    </row>
    <row r="30" spans="1:10" ht="21.95" customHeight="1">
      <c r="A30" s="288"/>
      <c r="B30" s="291"/>
      <c r="C30" s="157" t="s">
        <v>41</v>
      </c>
      <c r="D30" s="158">
        <v>76891</v>
      </c>
      <c r="E30" s="158">
        <v>76891</v>
      </c>
      <c r="F30" s="158">
        <v>53737</v>
      </c>
      <c r="G30" s="160">
        <f t="shared" si="5"/>
        <v>0.69887242980322795</v>
      </c>
      <c r="H30" s="161">
        <f t="shared" si="7"/>
        <v>23154</v>
      </c>
      <c r="I30" s="162">
        <v>50567</v>
      </c>
      <c r="J30" s="163">
        <f t="shared" si="6"/>
        <v>1.0626891055431409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36175</v>
      </c>
      <c r="E32" s="158">
        <v>85090</v>
      </c>
      <c r="F32" s="158">
        <v>51537</v>
      </c>
      <c r="G32" s="160">
        <f t="shared" si="5"/>
        <v>1.4246579129232895</v>
      </c>
      <c r="H32" s="161">
        <f t="shared" si="7"/>
        <v>-15362</v>
      </c>
      <c r="I32" s="162">
        <v>91767</v>
      </c>
      <c r="J32" s="163">
        <f t="shared" si="6"/>
        <v>0.56160711366831217</v>
      </c>
    </row>
    <row r="33" spans="1:10" ht="30" customHeight="1">
      <c r="A33" s="288"/>
      <c r="B33" s="292"/>
      <c r="C33" s="172" t="s">
        <v>44</v>
      </c>
      <c r="D33" s="173">
        <f>SUM(D23:D32)</f>
        <v>9306666</v>
      </c>
      <c r="E33" s="173">
        <f>SUM(E23:E32)</f>
        <v>9133178</v>
      </c>
      <c r="F33" s="174">
        <f>SUM(F23:F32)</f>
        <v>8773697</v>
      </c>
      <c r="G33" s="175">
        <f>IF(D33=0,0,F33/D33)</f>
        <v>0.94273255320433758</v>
      </c>
      <c r="H33" s="176">
        <f t="shared" si="7"/>
        <v>532969</v>
      </c>
      <c r="I33" s="177">
        <f>SUM(I23:I32)</f>
        <v>7735255</v>
      </c>
      <c r="J33" s="178">
        <f t="shared" si="6"/>
        <v>1.1342479336492461</v>
      </c>
    </row>
    <row r="34" spans="1:10" ht="21.95" customHeight="1">
      <c r="A34" s="288"/>
      <c r="B34" s="179" t="s">
        <v>45</v>
      </c>
      <c r="C34" s="165"/>
      <c r="D34" s="166">
        <v>5</v>
      </c>
      <c r="E34" s="166">
        <v>5</v>
      </c>
      <c r="F34" s="166">
        <v>1</v>
      </c>
      <c r="G34" s="208"/>
      <c r="H34" s="209"/>
      <c r="I34" s="185">
        <v>1</v>
      </c>
      <c r="J34" s="186">
        <f t="shared" si="6"/>
        <v>1</v>
      </c>
    </row>
    <row r="35" spans="1:10" ht="21.95" customHeight="1">
      <c r="A35" s="288"/>
      <c r="B35" s="179" t="s">
        <v>46</v>
      </c>
      <c r="C35" s="180"/>
      <c r="D35" s="166">
        <v>1</v>
      </c>
      <c r="E35" s="166">
        <v>1</v>
      </c>
      <c r="F35" s="166">
        <v>0</v>
      </c>
      <c r="G35" s="208"/>
      <c r="H35" s="209"/>
      <c r="I35" s="185">
        <v>11006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19328</v>
      </c>
      <c r="E36" s="151">
        <v>19328</v>
      </c>
      <c r="F36" s="151">
        <v>7837</v>
      </c>
      <c r="G36" s="210"/>
      <c r="H36" s="211"/>
      <c r="I36" s="193">
        <v>8380</v>
      </c>
      <c r="J36" s="194">
        <f t="shared" si="6"/>
        <v>0.93520286396181385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9326000</v>
      </c>
      <c r="E37" s="253">
        <f>SUM(E34:E36)+E33</f>
        <v>9152512</v>
      </c>
      <c r="F37" s="253">
        <f>SUM(F34:F36)+F33</f>
        <v>8781535</v>
      </c>
      <c r="G37" s="199">
        <f>IF(D37=0,0,F37/D37)</f>
        <v>0.94161859318035601</v>
      </c>
      <c r="H37" s="200">
        <f>D37-F37</f>
        <v>544465</v>
      </c>
      <c r="I37" s="212">
        <f>SUM(I34:I36)+I33</f>
        <v>7754642</v>
      </c>
      <c r="J37" s="213">
        <f t="shared" si="6"/>
        <v>1.1324230054720772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70049</v>
      </c>
      <c r="G39" s="218"/>
      <c r="H39" s="219"/>
      <c r="I39" s="220">
        <f>I15-I33</f>
        <v>19387</v>
      </c>
      <c r="J39" s="221">
        <f t="shared" si="6"/>
        <v>3.6131944086243357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62211</v>
      </c>
      <c r="G41" s="226"/>
      <c r="H41" s="227"/>
      <c r="I41" s="228">
        <f>I19-I37</f>
        <v>0</v>
      </c>
      <c r="J41" s="229">
        <f t="shared" si="6"/>
        <v>0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4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78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11730173</v>
      </c>
      <c r="E5" s="151">
        <v>11730173</v>
      </c>
      <c r="F5" s="151">
        <v>12165261</v>
      </c>
      <c r="G5" s="153">
        <f>IF(D5=0,0,F5/D5)</f>
        <v>1.0370913540661335</v>
      </c>
      <c r="H5" s="154">
        <f>F5-D5</f>
        <v>435088</v>
      </c>
      <c r="I5" s="155">
        <v>13297196</v>
      </c>
      <c r="J5" s="156">
        <f>IF(I5=0,0,F5/I5)</f>
        <v>0.91487415843159714</v>
      </c>
    </row>
    <row r="6" spans="1:12" ht="21.95" customHeight="1">
      <c r="A6" s="288"/>
      <c r="B6" s="291"/>
      <c r="C6" s="157" t="s">
        <v>16</v>
      </c>
      <c r="D6" s="158">
        <v>15442658</v>
      </c>
      <c r="E6" s="158">
        <v>15611759</v>
      </c>
      <c r="F6" s="158">
        <v>16643733</v>
      </c>
      <c r="G6" s="160">
        <f t="shared" ref="G6:G15" si="0">IF(D6=0,0,F6/D6)</f>
        <v>1.0777764423715139</v>
      </c>
      <c r="H6" s="161">
        <f t="shared" ref="H6:H15" si="1">F6-D6</f>
        <v>1201075</v>
      </c>
      <c r="I6" s="162">
        <v>16245472</v>
      </c>
      <c r="J6" s="163">
        <f t="shared" ref="J6:J18" si="2">IF(I6=0,0,F6/I6)</f>
        <v>1.0245152002970428</v>
      </c>
    </row>
    <row r="7" spans="1:12" ht="21.95" customHeight="1">
      <c r="A7" s="288"/>
      <c r="B7" s="291"/>
      <c r="C7" s="157" t="s">
        <v>17</v>
      </c>
      <c r="D7" s="158">
        <v>865259</v>
      </c>
      <c r="E7" s="158">
        <v>865259</v>
      </c>
      <c r="F7" s="158">
        <v>498796</v>
      </c>
      <c r="G7" s="160">
        <f t="shared" si="0"/>
        <v>0.57647016673620266</v>
      </c>
      <c r="H7" s="161">
        <f t="shared" si="1"/>
        <v>-366463</v>
      </c>
      <c r="I7" s="162">
        <v>575210</v>
      </c>
      <c r="J7" s="163">
        <f t="shared" si="2"/>
        <v>0.86715460440534764</v>
      </c>
    </row>
    <row r="8" spans="1:12" ht="21.95" customHeight="1">
      <c r="A8" s="288"/>
      <c r="B8" s="291"/>
      <c r="C8" s="157" t="s">
        <v>18</v>
      </c>
      <c r="D8" s="158">
        <v>15427148</v>
      </c>
      <c r="E8" s="158">
        <v>15427148</v>
      </c>
      <c r="F8" s="158">
        <v>15422641</v>
      </c>
      <c r="G8" s="160">
        <f t="shared" si="0"/>
        <v>0.999707852676334</v>
      </c>
      <c r="H8" s="161">
        <f t="shared" si="1"/>
        <v>-4507</v>
      </c>
      <c r="I8" s="162">
        <v>16042936</v>
      </c>
      <c r="J8" s="163">
        <f t="shared" si="2"/>
        <v>0.96133531917100457</v>
      </c>
    </row>
    <row r="9" spans="1:12" ht="21.95" customHeight="1">
      <c r="A9" s="288"/>
      <c r="B9" s="291"/>
      <c r="C9" s="157" t="s">
        <v>19</v>
      </c>
      <c r="D9" s="158">
        <v>3575804</v>
      </c>
      <c r="E9" s="158">
        <v>3595603</v>
      </c>
      <c r="F9" s="158">
        <v>3476086</v>
      </c>
      <c r="G9" s="160">
        <f t="shared" si="0"/>
        <v>0.97211312476858347</v>
      </c>
      <c r="H9" s="161">
        <f t="shared" si="1"/>
        <v>-99718</v>
      </c>
      <c r="I9" s="162">
        <v>3685225</v>
      </c>
      <c r="J9" s="163">
        <f t="shared" si="2"/>
        <v>0.94324932670325423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18856340</v>
      </c>
      <c r="E11" s="158">
        <v>18856340</v>
      </c>
      <c r="F11" s="158">
        <v>16746366</v>
      </c>
      <c r="G11" s="160">
        <f t="shared" si="0"/>
        <v>0.88810267528056874</v>
      </c>
      <c r="H11" s="161">
        <f t="shared" si="1"/>
        <v>-2109974</v>
      </c>
      <c r="I11" s="162">
        <v>7013781</v>
      </c>
      <c r="J11" s="163">
        <f t="shared" si="2"/>
        <v>2.3876374240940801</v>
      </c>
    </row>
    <row r="12" spans="1:12" ht="21.95" customHeight="1">
      <c r="A12" s="288"/>
      <c r="B12" s="291"/>
      <c r="C12" s="157" t="s">
        <v>22</v>
      </c>
      <c r="D12" s="158">
        <v>7192603</v>
      </c>
      <c r="E12" s="158">
        <v>6993074</v>
      </c>
      <c r="F12" s="158">
        <v>6431731</v>
      </c>
      <c r="G12" s="160">
        <f t="shared" si="0"/>
        <v>0.89421465358229835</v>
      </c>
      <c r="H12" s="161">
        <f t="shared" si="1"/>
        <v>-760872</v>
      </c>
      <c r="I12" s="162">
        <v>5916673</v>
      </c>
      <c r="J12" s="163">
        <f t="shared" si="2"/>
        <v>1.087051963155645</v>
      </c>
      <c r="L12" s="164"/>
    </row>
    <row r="13" spans="1:12" ht="21.95" customHeight="1">
      <c r="A13" s="288"/>
      <c r="B13" s="291"/>
      <c r="C13" s="157" t="s">
        <v>23</v>
      </c>
      <c r="D13" s="158">
        <v>1332175</v>
      </c>
      <c r="E13" s="158">
        <v>1332175</v>
      </c>
      <c r="F13" s="158">
        <v>1257672</v>
      </c>
      <c r="G13" s="160">
        <f t="shared" si="0"/>
        <v>0.94407416443034886</v>
      </c>
      <c r="H13" s="161">
        <f t="shared" si="1"/>
        <v>-74503</v>
      </c>
      <c r="I13" s="162">
        <v>1270458</v>
      </c>
      <c r="J13" s="163">
        <f t="shared" si="2"/>
        <v>0.98993591287551419</v>
      </c>
    </row>
    <row r="14" spans="1:12" ht="21.95" customHeight="1">
      <c r="A14" s="288"/>
      <c r="B14" s="291"/>
      <c r="C14" s="165" t="s">
        <v>24</v>
      </c>
      <c r="D14" s="166">
        <v>225261</v>
      </c>
      <c r="E14" s="166">
        <v>195261</v>
      </c>
      <c r="F14" s="166">
        <v>201057</v>
      </c>
      <c r="G14" s="168">
        <f t="shared" si="0"/>
        <v>0.89255130715037223</v>
      </c>
      <c r="H14" s="169">
        <f t="shared" si="1"/>
        <v>-24204</v>
      </c>
      <c r="I14" s="170">
        <v>249011</v>
      </c>
      <c r="J14" s="171">
        <f t="shared" si="2"/>
        <v>0.80742216207316142</v>
      </c>
    </row>
    <row r="15" spans="1:12" ht="28.5" customHeight="1">
      <c r="A15" s="288"/>
      <c r="B15" s="292"/>
      <c r="C15" s="172" t="s">
        <v>25</v>
      </c>
      <c r="D15" s="173">
        <f>SUM(D5:D14)</f>
        <v>74647421</v>
      </c>
      <c r="E15" s="173">
        <f t="shared" ref="E15:F15" si="3">SUM(E5:E14)</f>
        <v>74606792</v>
      </c>
      <c r="F15" s="174">
        <f t="shared" si="3"/>
        <v>72843343</v>
      </c>
      <c r="G15" s="175">
        <f t="shared" si="0"/>
        <v>0.97583201166454225</v>
      </c>
      <c r="H15" s="176">
        <f t="shared" si="1"/>
        <v>-1804078</v>
      </c>
      <c r="I15" s="177">
        <f>SUM(I5:I14)</f>
        <v>64295962</v>
      </c>
      <c r="J15" s="178">
        <f t="shared" si="2"/>
        <v>1.1329380684902108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350915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1</v>
      </c>
      <c r="E17" s="181">
        <v>839873</v>
      </c>
      <c r="F17" s="181">
        <v>839872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74647422</v>
      </c>
      <c r="E19" s="253">
        <f t="shared" ref="E19:F19" si="4">SUM(E16:E18)+E15</f>
        <v>75797580</v>
      </c>
      <c r="F19" s="253">
        <f t="shared" si="4"/>
        <v>73683215</v>
      </c>
      <c r="G19" s="199">
        <f>IF(D19=0,0,F19/D19)</f>
        <v>0.98708318419891317</v>
      </c>
      <c r="H19" s="200">
        <f>F19-D19</f>
        <v>-964207</v>
      </c>
      <c r="I19" s="201">
        <f>SUM(I16:I18)+I15</f>
        <v>64295962</v>
      </c>
      <c r="J19" s="202">
        <f>IF(I19=0,0,F19/I19)</f>
        <v>1.1460006617522887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1251796</v>
      </c>
      <c r="E23" s="151">
        <v>1248673</v>
      </c>
      <c r="F23" s="151">
        <v>945237</v>
      </c>
      <c r="G23" s="153">
        <f t="shared" ref="G23:G32" si="5">IF(D23=0,0,F23/D23)</f>
        <v>0.75510466561644229</v>
      </c>
      <c r="H23" s="154">
        <f>D23-F23</f>
        <v>306559</v>
      </c>
      <c r="I23" s="155">
        <v>1057562</v>
      </c>
      <c r="J23" s="156">
        <f t="shared" ref="J23:J43" si="6">IF(I23=0,0,F23/I23)</f>
        <v>0.89378873295371808</v>
      </c>
    </row>
    <row r="24" spans="1:10" ht="21.95" customHeight="1">
      <c r="A24" s="288"/>
      <c r="B24" s="291"/>
      <c r="C24" s="157" t="s">
        <v>35</v>
      </c>
      <c r="D24" s="158">
        <v>43649793</v>
      </c>
      <c r="E24" s="158">
        <v>44036793</v>
      </c>
      <c r="F24" s="158">
        <v>43259369</v>
      </c>
      <c r="G24" s="160">
        <f t="shared" si="5"/>
        <v>0.99105553604801744</v>
      </c>
      <c r="H24" s="161">
        <f t="shared" ref="H24:H33" si="7">D24-F24</f>
        <v>390424</v>
      </c>
      <c r="I24" s="162">
        <v>42761343</v>
      </c>
      <c r="J24" s="163">
        <f t="shared" si="6"/>
        <v>1.0116466407521392</v>
      </c>
    </row>
    <row r="25" spans="1:10" ht="21.95" customHeight="1">
      <c r="A25" s="288"/>
      <c r="B25" s="291"/>
      <c r="C25" s="157" t="s">
        <v>36</v>
      </c>
      <c r="D25" s="158">
        <v>7623879</v>
      </c>
      <c r="E25" s="158">
        <v>7636321</v>
      </c>
      <c r="F25" s="158">
        <v>7636320</v>
      </c>
      <c r="G25" s="160">
        <f t="shared" si="5"/>
        <v>1.0016318464655591</v>
      </c>
      <c r="H25" s="161">
        <f t="shared" si="7"/>
        <v>-12441</v>
      </c>
      <c r="I25" s="162">
        <v>7888368</v>
      </c>
      <c r="J25" s="163">
        <f t="shared" si="6"/>
        <v>0.96804814379856519</v>
      </c>
    </row>
    <row r="26" spans="1:10" ht="21.95" customHeight="1">
      <c r="A26" s="288"/>
      <c r="B26" s="291"/>
      <c r="C26" s="157" t="s">
        <v>37</v>
      </c>
      <c r="D26" s="158">
        <v>3988</v>
      </c>
      <c r="E26" s="158">
        <v>5159</v>
      </c>
      <c r="F26" s="158">
        <v>5159</v>
      </c>
      <c r="G26" s="160">
        <f t="shared" si="5"/>
        <v>1.293630892678034</v>
      </c>
      <c r="H26" s="161">
        <f t="shared" si="7"/>
        <v>-1171</v>
      </c>
      <c r="I26" s="162">
        <v>6185</v>
      </c>
      <c r="J26" s="163">
        <f t="shared" si="6"/>
        <v>0.83411479385610343</v>
      </c>
    </row>
    <row r="27" spans="1:10" ht="21.95" customHeight="1">
      <c r="A27" s="288"/>
      <c r="B27" s="291"/>
      <c r="C27" s="157" t="s">
        <v>38</v>
      </c>
      <c r="D27" s="158">
        <v>530</v>
      </c>
      <c r="E27" s="158">
        <v>530</v>
      </c>
      <c r="F27" s="158">
        <v>271</v>
      </c>
      <c r="G27" s="160">
        <f t="shared" si="5"/>
        <v>0.51132075471698113</v>
      </c>
      <c r="H27" s="161">
        <f t="shared" si="7"/>
        <v>259</v>
      </c>
      <c r="I27" s="162">
        <v>271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2939809</v>
      </c>
      <c r="E28" s="158">
        <v>2939809</v>
      </c>
      <c r="F28" s="158">
        <v>2933205</v>
      </c>
      <c r="G28" s="160">
        <f t="shared" si="5"/>
        <v>0.99775359555671816</v>
      </c>
      <c r="H28" s="161">
        <f t="shared" si="7"/>
        <v>6604</v>
      </c>
      <c r="I28" s="162">
        <v>3331595</v>
      </c>
      <c r="J28" s="163">
        <f t="shared" si="6"/>
        <v>0.88042063936342807</v>
      </c>
    </row>
    <row r="29" spans="1:10" ht="21.95" customHeight="1">
      <c r="A29" s="288"/>
      <c r="B29" s="291"/>
      <c r="C29" s="157" t="s">
        <v>40</v>
      </c>
      <c r="D29" s="158">
        <v>18498998</v>
      </c>
      <c r="E29" s="158">
        <v>18498998</v>
      </c>
      <c r="F29" s="158">
        <v>16597114</v>
      </c>
      <c r="G29" s="160">
        <f t="shared" si="5"/>
        <v>0.89718989104166613</v>
      </c>
      <c r="H29" s="161">
        <f t="shared" si="7"/>
        <v>1901884</v>
      </c>
      <c r="I29" s="162">
        <v>6976087</v>
      </c>
      <c r="J29" s="163">
        <f t="shared" si="6"/>
        <v>2.3791437807470004</v>
      </c>
    </row>
    <row r="30" spans="1:10" ht="21.95" customHeight="1">
      <c r="A30" s="288"/>
      <c r="B30" s="291"/>
      <c r="C30" s="157" t="s">
        <v>41</v>
      </c>
      <c r="D30" s="158">
        <v>373555</v>
      </c>
      <c r="E30" s="158">
        <v>373555</v>
      </c>
      <c r="F30" s="158">
        <v>278994</v>
      </c>
      <c r="G30" s="160">
        <f t="shared" si="5"/>
        <v>0.74686190788505036</v>
      </c>
      <c r="H30" s="161">
        <f t="shared" si="7"/>
        <v>94561</v>
      </c>
      <c r="I30" s="162">
        <v>260556</v>
      </c>
      <c r="J30" s="163">
        <f t="shared" si="6"/>
        <v>1.0707640583981946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175074</v>
      </c>
      <c r="E32" s="158">
        <v>637742</v>
      </c>
      <c r="F32" s="158">
        <v>622357</v>
      </c>
      <c r="G32" s="160">
        <f t="shared" si="5"/>
        <v>3.5548225321863898</v>
      </c>
      <c r="H32" s="161">
        <f t="shared" si="7"/>
        <v>-447283</v>
      </c>
      <c r="I32" s="162">
        <v>838267</v>
      </c>
      <c r="J32" s="163">
        <f t="shared" si="6"/>
        <v>0.74243290025731656</v>
      </c>
    </row>
    <row r="33" spans="1:10" ht="30" customHeight="1">
      <c r="A33" s="288"/>
      <c r="B33" s="292"/>
      <c r="C33" s="172" t="s">
        <v>44</v>
      </c>
      <c r="D33" s="173">
        <f>SUM(D23:D32)</f>
        <v>74517422</v>
      </c>
      <c r="E33" s="173">
        <f>SUM(E23:E32)</f>
        <v>75377580</v>
      </c>
      <c r="F33" s="174">
        <f>SUM(F23:F32)</f>
        <v>72278026</v>
      </c>
      <c r="G33" s="175">
        <f>IF(D33=0,0,F33/D33)</f>
        <v>0.96994802101446831</v>
      </c>
      <c r="H33" s="176">
        <f t="shared" si="7"/>
        <v>2239396</v>
      </c>
      <c r="I33" s="177">
        <f>SUM(I23:I32)</f>
        <v>63120234</v>
      </c>
      <c r="J33" s="178">
        <f t="shared" si="6"/>
        <v>1.1450848867258636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420000</v>
      </c>
      <c r="F34" s="166">
        <v>420000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100000</v>
      </c>
      <c r="E35" s="166">
        <v>0</v>
      </c>
      <c r="F35" s="166">
        <v>0</v>
      </c>
      <c r="G35" s="208"/>
      <c r="H35" s="209"/>
      <c r="I35" s="185">
        <v>335855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30000</v>
      </c>
      <c r="E36" s="151">
        <v>0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74647422</v>
      </c>
      <c r="E37" s="253">
        <f>SUM(E34:E36)+E33</f>
        <v>75797580</v>
      </c>
      <c r="F37" s="253">
        <f>SUM(F34:F36)+F33</f>
        <v>72698026</v>
      </c>
      <c r="G37" s="199">
        <f>IF(D37=0,0,F37/D37)</f>
        <v>0.97388528702304011</v>
      </c>
      <c r="H37" s="200">
        <f>D37-F37</f>
        <v>1949396</v>
      </c>
      <c r="I37" s="212">
        <f>SUM(I34:I36)+I33</f>
        <v>63456089</v>
      </c>
      <c r="J37" s="213">
        <f t="shared" si="6"/>
        <v>1.1456430288352628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565317</v>
      </c>
      <c r="G39" s="218"/>
      <c r="H39" s="219"/>
      <c r="I39" s="220">
        <f>I15-I33</f>
        <v>1175728</v>
      </c>
      <c r="J39" s="221">
        <f t="shared" si="6"/>
        <v>0.48082294544316373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985189</v>
      </c>
      <c r="G41" s="226"/>
      <c r="H41" s="227"/>
      <c r="I41" s="228">
        <f>I19-I37</f>
        <v>839873</v>
      </c>
      <c r="J41" s="229">
        <f t="shared" si="6"/>
        <v>1.1730213972826844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985189</v>
      </c>
      <c r="G42" s="235"/>
      <c r="H42" s="209"/>
      <c r="I42" s="236">
        <v>839873</v>
      </c>
      <c r="J42" s="237">
        <f t="shared" si="6"/>
        <v>1.1730213972826844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28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79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1680408</v>
      </c>
      <c r="E5" s="151">
        <v>1680408</v>
      </c>
      <c r="F5" s="151">
        <v>1494257</v>
      </c>
      <c r="G5" s="153">
        <f>IF(D5=0,0,F5/D5)</f>
        <v>0.88922273638306892</v>
      </c>
      <c r="H5" s="154">
        <f>F5-D5</f>
        <v>-186151</v>
      </c>
      <c r="I5" s="155">
        <v>1538083</v>
      </c>
      <c r="J5" s="156">
        <f>IF(I5=0,0,F5/I5)</f>
        <v>0.97150608907321645</v>
      </c>
    </row>
    <row r="6" spans="1:12" ht="21.95" customHeight="1">
      <c r="A6" s="288"/>
      <c r="B6" s="291"/>
      <c r="C6" s="157" t="s">
        <v>16</v>
      </c>
      <c r="D6" s="158">
        <v>2250471</v>
      </c>
      <c r="E6" s="158">
        <v>2250471</v>
      </c>
      <c r="F6" s="158">
        <v>2425530</v>
      </c>
      <c r="G6" s="160">
        <f t="shared" ref="G6:G15" si="0">IF(D6=0,0,F6/D6)</f>
        <v>1.0777877164380256</v>
      </c>
      <c r="H6" s="161">
        <f t="shared" ref="H6:H15" si="1">F6-D6</f>
        <v>175059</v>
      </c>
      <c r="I6" s="162">
        <v>2398261</v>
      </c>
      <c r="J6" s="163">
        <f t="shared" ref="J6:J18" si="2">IF(I6=0,0,F6/I6)</f>
        <v>1.0113703220792065</v>
      </c>
    </row>
    <row r="7" spans="1:12" ht="21.95" customHeight="1">
      <c r="A7" s="288"/>
      <c r="B7" s="291"/>
      <c r="C7" s="157" t="s">
        <v>17</v>
      </c>
      <c r="D7" s="158">
        <v>189273</v>
      </c>
      <c r="E7" s="158">
        <v>189273</v>
      </c>
      <c r="F7" s="158">
        <v>208328</v>
      </c>
      <c r="G7" s="160">
        <f t="shared" si="0"/>
        <v>1.1006746868280208</v>
      </c>
      <c r="H7" s="161">
        <f t="shared" si="1"/>
        <v>19055</v>
      </c>
      <c r="I7" s="162">
        <v>234667</v>
      </c>
      <c r="J7" s="163">
        <f t="shared" si="2"/>
        <v>0.88776010261349059</v>
      </c>
    </row>
    <row r="8" spans="1:12" ht="21.95" customHeight="1">
      <c r="A8" s="288"/>
      <c r="B8" s="291"/>
      <c r="C8" s="157" t="s">
        <v>18</v>
      </c>
      <c r="D8" s="158">
        <v>1869530</v>
      </c>
      <c r="E8" s="158">
        <v>1869530</v>
      </c>
      <c r="F8" s="158">
        <v>1868893</v>
      </c>
      <c r="G8" s="160">
        <f t="shared" si="0"/>
        <v>0.99965927265141508</v>
      </c>
      <c r="H8" s="161">
        <f t="shared" si="1"/>
        <v>-637</v>
      </c>
      <c r="I8" s="162">
        <v>1787179</v>
      </c>
      <c r="J8" s="163">
        <f t="shared" si="2"/>
        <v>1.0457223367105366</v>
      </c>
    </row>
    <row r="9" spans="1:12" ht="21.95" customHeight="1">
      <c r="A9" s="288"/>
      <c r="B9" s="291"/>
      <c r="C9" s="157" t="s">
        <v>19</v>
      </c>
      <c r="D9" s="158">
        <v>1889857</v>
      </c>
      <c r="E9" s="158">
        <v>1889857</v>
      </c>
      <c r="F9" s="158">
        <v>563164</v>
      </c>
      <c r="G9" s="160">
        <f t="shared" si="0"/>
        <v>0.29799291692440222</v>
      </c>
      <c r="H9" s="161">
        <f t="shared" si="1"/>
        <v>-1326693</v>
      </c>
      <c r="I9" s="162">
        <v>513165</v>
      </c>
      <c r="J9" s="163">
        <f t="shared" si="2"/>
        <v>1.0974325996511842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1159001</v>
      </c>
      <c r="E11" s="158">
        <v>1159001</v>
      </c>
      <c r="F11" s="158">
        <v>2096222</v>
      </c>
      <c r="G11" s="160">
        <f t="shared" si="0"/>
        <v>1.8086455490547464</v>
      </c>
      <c r="H11" s="161">
        <f t="shared" si="1"/>
        <v>937221</v>
      </c>
      <c r="I11" s="162">
        <v>903019</v>
      </c>
      <c r="J11" s="163">
        <f t="shared" si="2"/>
        <v>2.3213487202373373</v>
      </c>
    </row>
    <row r="12" spans="1:12" ht="21.95" customHeight="1">
      <c r="A12" s="288"/>
      <c r="B12" s="291"/>
      <c r="C12" s="157" t="s">
        <v>22</v>
      </c>
      <c r="D12" s="158">
        <v>727801</v>
      </c>
      <c r="E12" s="158">
        <v>802788</v>
      </c>
      <c r="F12" s="158">
        <v>792684</v>
      </c>
      <c r="G12" s="160">
        <f t="shared" si="0"/>
        <v>1.0891493691270004</v>
      </c>
      <c r="H12" s="161">
        <f t="shared" si="1"/>
        <v>64883</v>
      </c>
      <c r="I12" s="162">
        <v>630138</v>
      </c>
      <c r="J12" s="163">
        <f t="shared" si="2"/>
        <v>1.2579530198147073</v>
      </c>
      <c r="L12" s="164"/>
    </row>
    <row r="13" spans="1:12" ht="21.95" customHeight="1">
      <c r="A13" s="288"/>
      <c r="B13" s="291"/>
      <c r="C13" s="157" t="s">
        <v>23</v>
      </c>
      <c r="D13" s="158">
        <v>26704</v>
      </c>
      <c r="E13" s="158">
        <v>26704</v>
      </c>
      <c r="F13" s="158">
        <v>28717</v>
      </c>
      <c r="G13" s="160">
        <f t="shared" si="0"/>
        <v>1.0753819652486518</v>
      </c>
      <c r="H13" s="161">
        <f t="shared" si="1"/>
        <v>2013</v>
      </c>
      <c r="I13" s="162">
        <v>27136</v>
      </c>
      <c r="J13" s="163">
        <f t="shared" si="2"/>
        <v>1.0582620872641511</v>
      </c>
    </row>
    <row r="14" spans="1:12" ht="21.95" customHeight="1">
      <c r="A14" s="288"/>
      <c r="B14" s="291"/>
      <c r="C14" s="165" t="s">
        <v>24</v>
      </c>
      <c r="D14" s="166">
        <v>231491</v>
      </c>
      <c r="E14" s="166">
        <v>608724</v>
      </c>
      <c r="F14" s="166">
        <v>11297</v>
      </c>
      <c r="G14" s="168">
        <f t="shared" si="0"/>
        <v>4.8801033301510643E-2</v>
      </c>
      <c r="H14" s="169">
        <f t="shared" si="1"/>
        <v>-220194</v>
      </c>
      <c r="I14" s="170">
        <v>14103</v>
      </c>
      <c r="J14" s="171">
        <f t="shared" si="2"/>
        <v>0.80103524072892296</v>
      </c>
    </row>
    <row r="15" spans="1:12" ht="28.5" customHeight="1">
      <c r="A15" s="288"/>
      <c r="B15" s="292"/>
      <c r="C15" s="172" t="s">
        <v>25</v>
      </c>
      <c r="D15" s="173">
        <f>SUM(D5:D14)</f>
        <v>10024536</v>
      </c>
      <c r="E15" s="173">
        <f t="shared" ref="E15:F15" si="3">SUM(E5:E14)</f>
        <v>10476756</v>
      </c>
      <c r="F15" s="174">
        <f t="shared" si="3"/>
        <v>9489092</v>
      </c>
      <c r="G15" s="175">
        <f t="shared" si="0"/>
        <v>0.94658665498333294</v>
      </c>
      <c r="H15" s="176">
        <f t="shared" si="1"/>
        <v>-535444</v>
      </c>
      <c r="I15" s="177">
        <f>SUM(I5:I14)</f>
        <v>8045751</v>
      </c>
      <c r="J15" s="178">
        <f t="shared" si="2"/>
        <v>1.1793917062558859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1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10024536</v>
      </c>
      <c r="E19" s="253">
        <f t="shared" ref="E19:F19" si="4">SUM(E16:E18)+E15</f>
        <v>10476756</v>
      </c>
      <c r="F19" s="253">
        <f t="shared" si="4"/>
        <v>9489092</v>
      </c>
      <c r="G19" s="199">
        <f>IF(D19=0,0,F19/D19)</f>
        <v>0.94658665498333294</v>
      </c>
      <c r="H19" s="200">
        <f>F19-D19</f>
        <v>-535444</v>
      </c>
      <c r="I19" s="201">
        <f>SUM(I16:I18)+I15</f>
        <v>8045751</v>
      </c>
      <c r="J19" s="202">
        <f>IF(I19=0,0,F19/I19)</f>
        <v>1.1793917062558859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129275</v>
      </c>
      <c r="E23" s="151">
        <v>128454</v>
      </c>
      <c r="F23" s="151">
        <v>120217</v>
      </c>
      <c r="G23" s="153">
        <f t="shared" ref="G23:G32" si="5">IF(D23=0,0,F23/D23)</f>
        <v>0.92993231483272099</v>
      </c>
      <c r="H23" s="154">
        <f>D23-F23</f>
        <v>9058</v>
      </c>
      <c r="I23" s="155">
        <v>117121</v>
      </c>
      <c r="J23" s="156">
        <f t="shared" ref="J23:J43" si="6">IF(I23=0,0,F23/I23)</f>
        <v>1.0264342005276594</v>
      </c>
    </row>
    <row r="24" spans="1:10" ht="21.95" customHeight="1">
      <c r="A24" s="288"/>
      <c r="B24" s="291"/>
      <c r="C24" s="157" t="s">
        <v>35</v>
      </c>
      <c r="D24" s="158">
        <v>5586692</v>
      </c>
      <c r="E24" s="158">
        <v>5595619</v>
      </c>
      <c r="F24" s="158">
        <v>5568259</v>
      </c>
      <c r="G24" s="160">
        <f t="shared" si="5"/>
        <v>0.99670055195453766</v>
      </c>
      <c r="H24" s="161">
        <f t="shared" ref="H24:H33" si="7">D24-F24</f>
        <v>18433</v>
      </c>
      <c r="I24" s="162">
        <v>5348095</v>
      </c>
      <c r="J24" s="163">
        <f t="shared" si="6"/>
        <v>1.0411668079942484</v>
      </c>
    </row>
    <row r="25" spans="1:10" ht="21.95" customHeight="1">
      <c r="A25" s="288"/>
      <c r="B25" s="291"/>
      <c r="C25" s="157" t="s">
        <v>36</v>
      </c>
      <c r="D25" s="158">
        <v>1160881</v>
      </c>
      <c r="E25" s="158">
        <v>1162695</v>
      </c>
      <c r="F25" s="158">
        <v>1162685</v>
      </c>
      <c r="G25" s="160">
        <f t="shared" si="5"/>
        <v>1.0015539921835226</v>
      </c>
      <c r="H25" s="161">
        <f t="shared" si="7"/>
        <v>-1804</v>
      </c>
      <c r="I25" s="162">
        <v>1166533</v>
      </c>
      <c r="J25" s="163">
        <f t="shared" si="6"/>
        <v>0.99670133635310787</v>
      </c>
    </row>
    <row r="26" spans="1:10" ht="21.95" customHeight="1">
      <c r="A26" s="288"/>
      <c r="B26" s="291"/>
      <c r="C26" s="157" t="s">
        <v>37</v>
      </c>
      <c r="D26" s="158">
        <v>640</v>
      </c>
      <c r="E26" s="158">
        <v>814</v>
      </c>
      <c r="F26" s="158">
        <v>812</v>
      </c>
      <c r="G26" s="160">
        <f t="shared" si="5"/>
        <v>1.26875</v>
      </c>
      <c r="H26" s="161">
        <f t="shared" si="7"/>
        <v>-172</v>
      </c>
      <c r="I26" s="162">
        <v>924</v>
      </c>
      <c r="J26" s="163">
        <f t="shared" si="6"/>
        <v>0.87878787878787878</v>
      </c>
    </row>
    <row r="27" spans="1:10" ht="21.95" customHeight="1">
      <c r="A27" s="288"/>
      <c r="B27" s="291"/>
      <c r="C27" s="157" t="s">
        <v>38</v>
      </c>
      <c r="D27" s="158">
        <v>68</v>
      </c>
      <c r="E27" s="158">
        <v>68</v>
      </c>
      <c r="F27" s="158">
        <v>37</v>
      </c>
      <c r="G27" s="160">
        <f t="shared" si="5"/>
        <v>0.54411764705882348</v>
      </c>
      <c r="H27" s="161">
        <f t="shared" si="7"/>
        <v>31</v>
      </c>
      <c r="I27" s="162">
        <v>37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383815</v>
      </c>
      <c r="E28" s="158">
        <v>383815</v>
      </c>
      <c r="F28" s="158">
        <v>382960</v>
      </c>
      <c r="G28" s="160">
        <f t="shared" si="5"/>
        <v>0.99777236429008764</v>
      </c>
      <c r="H28" s="161">
        <f t="shared" si="7"/>
        <v>855</v>
      </c>
      <c r="I28" s="162">
        <v>424562</v>
      </c>
      <c r="J28" s="163">
        <f t="shared" si="6"/>
        <v>0.90201195585097116</v>
      </c>
    </row>
    <row r="29" spans="1:10" ht="21.95" customHeight="1">
      <c r="A29" s="288"/>
      <c r="B29" s="291"/>
      <c r="C29" s="157" t="s">
        <v>40</v>
      </c>
      <c r="D29" s="158">
        <v>2456511</v>
      </c>
      <c r="E29" s="158">
        <v>2456511</v>
      </c>
      <c r="F29" s="158">
        <v>2203582</v>
      </c>
      <c r="G29" s="160">
        <f t="shared" si="5"/>
        <v>0.89703730209227639</v>
      </c>
      <c r="H29" s="161">
        <f t="shared" si="7"/>
        <v>252929</v>
      </c>
      <c r="I29" s="162">
        <v>893895</v>
      </c>
      <c r="J29" s="163">
        <f t="shared" si="6"/>
        <v>2.4651463538782519</v>
      </c>
    </row>
    <row r="30" spans="1:10" ht="21.95" customHeight="1">
      <c r="A30" s="288"/>
      <c r="B30" s="291"/>
      <c r="C30" s="157" t="s">
        <v>41</v>
      </c>
      <c r="D30" s="158">
        <v>115192</v>
      </c>
      <c r="E30" s="158">
        <v>113384</v>
      </c>
      <c r="F30" s="158">
        <v>98209</v>
      </c>
      <c r="G30" s="160">
        <f t="shared" si="5"/>
        <v>0.85256788665879579</v>
      </c>
      <c r="H30" s="161">
        <f t="shared" si="7"/>
        <v>16983</v>
      </c>
      <c r="I30" s="162">
        <v>99403</v>
      </c>
      <c r="J30" s="163">
        <f t="shared" si="6"/>
        <v>0.9879882900918483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170462</v>
      </c>
      <c r="E32" s="158">
        <v>74625</v>
      </c>
      <c r="F32" s="158">
        <v>73532</v>
      </c>
      <c r="G32" s="160">
        <f t="shared" si="5"/>
        <v>0.43136886813483355</v>
      </c>
      <c r="H32" s="161">
        <f t="shared" si="7"/>
        <v>96930</v>
      </c>
      <c r="I32" s="162">
        <v>46576</v>
      </c>
      <c r="J32" s="163">
        <f t="shared" si="6"/>
        <v>1.5787530058399175</v>
      </c>
    </row>
    <row r="33" spans="1:10" ht="30" customHeight="1">
      <c r="A33" s="288"/>
      <c r="B33" s="292"/>
      <c r="C33" s="172" t="s">
        <v>44</v>
      </c>
      <c r="D33" s="173">
        <f>SUM(D23:D32)</f>
        <v>10003536</v>
      </c>
      <c r="E33" s="173">
        <f>SUM(E23:E32)</f>
        <v>9915985</v>
      </c>
      <c r="F33" s="174">
        <f>SUM(F23:F32)</f>
        <v>9610293</v>
      </c>
      <c r="G33" s="175">
        <f>IF(D33=0,0,F33/D33)</f>
        <v>0.96068960015738436</v>
      </c>
      <c r="H33" s="176">
        <f t="shared" si="7"/>
        <v>393243</v>
      </c>
      <c r="I33" s="177">
        <f>SUM(I23:I32)</f>
        <v>8097146</v>
      </c>
      <c r="J33" s="178">
        <f t="shared" si="6"/>
        <v>1.186874115892192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453701</v>
      </c>
      <c r="F35" s="166">
        <v>453701</v>
      </c>
      <c r="G35" s="208"/>
      <c r="H35" s="209"/>
      <c r="I35" s="185">
        <v>402306</v>
      </c>
      <c r="J35" s="186">
        <f t="shared" si="6"/>
        <v>1.1277510153962407</v>
      </c>
    </row>
    <row r="36" spans="1:10" ht="21.95" customHeight="1" thickBot="1">
      <c r="A36" s="288"/>
      <c r="B36" s="187" t="s">
        <v>47</v>
      </c>
      <c r="C36" s="188"/>
      <c r="D36" s="151">
        <v>21000</v>
      </c>
      <c r="E36" s="151">
        <v>21000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10024536</v>
      </c>
      <c r="E37" s="253">
        <f>SUM(E34:E36)+E33</f>
        <v>10390686</v>
      </c>
      <c r="F37" s="253">
        <f>SUM(F34:F36)+F33</f>
        <v>10063994</v>
      </c>
      <c r="G37" s="199">
        <f>IF(D37=0,0,F37/D37)</f>
        <v>1.0039361422812987</v>
      </c>
      <c r="H37" s="200">
        <f>D37-F37</f>
        <v>-39458</v>
      </c>
      <c r="I37" s="212">
        <f>SUM(I34:I36)+I33</f>
        <v>8499452</v>
      </c>
      <c r="J37" s="213">
        <f t="shared" si="6"/>
        <v>1.1840756321701682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-121201</v>
      </c>
      <c r="G39" s="218"/>
      <c r="H39" s="219"/>
      <c r="I39" s="220">
        <f>I15-I33</f>
        <v>-51395</v>
      </c>
      <c r="J39" s="221">
        <f t="shared" si="6"/>
        <v>2.3582255083179295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-574902</v>
      </c>
      <c r="G41" s="226"/>
      <c r="H41" s="227"/>
      <c r="I41" s="228">
        <f>I19-I37</f>
        <v>-453701</v>
      </c>
      <c r="J41" s="229">
        <f t="shared" si="6"/>
        <v>1.2671384898865112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Normal="75" zoomScaleSheetLayoutView="100" workbookViewId="0">
      <pane xSplit="3" ySplit="4" topLeftCell="D17" activePane="bottomRight" state="frozen"/>
      <selection activeCell="M3" sqref="M3"/>
      <selection pane="topRight" activeCell="M3" sqref="M3"/>
      <selection pane="bottomLeft" activeCell="M3" sqref="M3"/>
      <selection pane="bottomRight" activeCell="M3" sqref="M3"/>
    </sheetView>
  </sheetViews>
  <sheetFormatPr defaultRowHeight="13.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>
      <c r="A1" s="113" t="str">
        <f>'01 大阪市'!A1</f>
        <v>○国民健康保険財政の予算決算状況【平成27年度】</v>
      </c>
    </row>
    <row r="2" spans="1:10" ht="14.25" thickBot="1">
      <c r="B2" s="3" t="s">
        <v>54</v>
      </c>
      <c r="F2" s="4"/>
      <c r="G2" s="4"/>
      <c r="H2" s="4"/>
      <c r="I2" s="4"/>
      <c r="J2" s="4" t="s">
        <v>2</v>
      </c>
    </row>
    <row r="3" spans="1:10" ht="19.5" customHeight="1">
      <c r="A3" s="256" t="s">
        <v>3</v>
      </c>
      <c r="B3" s="257"/>
      <c r="C3" s="257"/>
      <c r="D3" s="260" t="str">
        <f>'01 大阪市'!D3:H3</f>
        <v>平成27年度</v>
      </c>
      <c r="E3" s="276"/>
      <c r="F3" s="276"/>
      <c r="G3" s="276"/>
      <c r="H3" s="277"/>
      <c r="I3" s="114" t="str">
        <f>'01 大阪市'!I3</f>
        <v>平成26年度</v>
      </c>
      <c r="J3" s="263" t="s">
        <v>6</v>
      </c>
    </row>
    <row r="4" spans="1:10" ht="28.5" customHeight="1" thickBot="1">
      <c r="A4" s="258"/>
      <c r="B4" s="259"/>
      <c r="C4" s="259"/>
      <c r="D4" s="6" t="s">
        <v>7</v>
      </c>
      <c r="E4" s="7" t="s">
        <v>8</v>
      </c>
      <c r="F4" s="8" t="s">
        <v>9</v>
      </c>
      <c r="G4" s="6" t="s">
        <v>10</v>
      </c>
      <c r="H4" s="9" t="s">
        <v>11</v>
      </c>
      <c r="I4" s="115" t="s">
        <v>12</v>
      </c>
      <c r="J4" s="264"/>
    </row>
    <row r="5" spans="1:10" ht="21.95" customHeight="1">
      <c r="A5" s="265" t="s">
        <v>13</v>
      </c>
      <c r="B5" s="268" t="s">
        <v>14</v>
      </c>
      <c r="C5" s="10" t="s">
        <v>15</v>
      </c>
      <c r="D5" s="11">
        <v>4928041</v>
      </c>
      <c r="E5" s="11">
        <v>4928041</v>
      </c>
      <c r="F5" s="12">
        <v>4723142</v>
      </c>
      <c r="G5" s="13">
        <f>IF(D5=0,0,F5/D5)</f>
        <v>0.95842181507824309</v>
      </c>
      <c r="H5" s="14">
        <f>F5-D5</f>
        <v>-204899</v>
      </c>
      <c r="I5" s="116">
        <v>4920393</v>
      </c>
      <c r="J5" s="117">
        <f>IF(I5=0,0,F5/I5)</f>
        <v>0.95991153552165442</v>
      </c>
    </row>
    <row r="6" spans="1:10" ht="21.95" customHeight="1">
      <c r="A6" s="266"/>
      <c r="B6" s="269"/>
      <c r="C6" s="17" t="s">
        <v>16</v>
      </c>
      <c r="D6" s="18">
        <v>6207638</v>
      </c>
      <c r="E6" s="18">
        <v>6207638</v>
      </c>
      <c r="F6" s="19">
        <v>5919488</v>
      </c>
      <c r="G6" s="20">
        <f t="shared" ref="G6:G15" si="0">IF(D6=0,0,F6/D6)</f>
        <v>0.95358137829557721</v>
      </c>
      <c r="H6" s="21">
        <f t="shared" ref="H6:H15" si="1">F6-D6</f>
        <v>-288150</v>
      </c>
      <c r="I6" s="118">
        <v>6004897</v>
      </c>
      <c r="J6" s="119">
        <f t="shared" ref="J6:J18" si="2">IF(I6=0,0,F6/I6)</f>
        <v>0.98577677518865015</v>
      </c>
    </row>
    <row r="7" spans="1:10" ht="21.95" customHeight="1">
      <c r="A7" s="266"/>
      <c r="B7" s="269"/>
      <c r="C7" s="17" t="s">
        <v>17</v>
      </c>
      <c r="D7" s="18">
        <v>843245</v>
      </c>
      <c r="E7" s="18">
        <v>872123</v>
      </c>
      <c r="F7" s="19">
        <v>742206</v>
      </c>
      <c r="G7" s="20">
        <f t="shared" si="0"/>
        <v>0.8801783586027786</v>
      </c>
      <c r="H7" s="21">
        <f t="shared" si="1"/>
        <v>-101039</v>
      </c>
      <c r="I7" s="118">
        <v>893306</v>
      </c>
      <c r="J7" s="119">
        <f t="shared" si="2"/>
        <v>0.83085303356296725</v>
      </c>
    </row>
    <row r="8" spans="1:10" ht="21.95" customHeight="1">
      <c r="A8" s="266"/>
      <c r="B8" s="269"/>
      <c r="C8" s="17" t="s">
        <v>18</v>
      </c>
      <c r="D8" s="18">
        <v>5626503</v>
      </c>
      <c r="E8" s="18">
        <v>5626503</v>
      </c>
      <c r="F8" s="19">
        <v>5624900</v>
      </c>
      <c r="G8" s="20">
        <f t="shared" si="0"/>
        <v>0.9997150983479437</v>
      </c>
      <c r="H8" s="21">
        <f t="shared" si="1"/>
        <v>-1603</v>
      </c>
      <c r="I8" s="118">
        <v>5336998</v>
      </c>
      <c r="J8" s="119">
        <f t="shared" si="2"/>
        <v>1.0539445583453471</v>
      </c>
    </row>
    <row r="9" spans="1:10" ht="21.95" customHeight="1">
      <c r="A9" s="266"/>
      <c r="B9" s="269"/>
      <c r="C9" s="17" t="s">
        <v>19</v>
      </c>
      <c r="D9" s="67">
        <v>1355411</v>
      </c>
      <c r="E9" s="18">
        <v>1355411</v>
      </c>
      <c r="F9" s="19">
        <v>1195090</v>
      </c>
      <c r="G9" s="20">
        <f t="shared" si="0"/>
        <v>0.88171779629942504</v>
      </c>
      <c r="H9" s="21">
        <f t="shared" si="1"/>
        <v>-160321</v>
      </c>
      <c r="I9" s="118">
        <v>1336381</v>
      </c>
      <c r="J9" s="119">
        <f t="shared" si="2"/>
        <v>0.89427341454270903</v>
      </c>
    </row>
    <row r="10" spans="1:10" ht="21.95" customHeight="1">
      <c r="A10" s="266"/>
      <c r="B10" s="269"/>
      <c r="C10" s="17" t="s">
        <v>20</v>
      </c>
      <c r="D10" s="18">
        <v>0</v>
      </c>
      <c r="E10" s="18">
        <v>0</v>
      </c>
      <c r="F10" s="19"/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0" ht="21.95" customHeight="1">
      <c r="A11" s="266"/>
      <c r="B11" s="269"/>
      <c r="C11" s="17" t="s">
        <v>21</v>
      </c>
      <c r="D11" s="18">
        <v>6898633</v>
      </c>
      <c r="E11" s="18">
        <v>6898633</v>
      </c>
      <c r="F11" s="19">
        <v>6133779</v>
      </c>
      <c r="G11" s="20">
        <f t="shared" si="0"/>
        <v>0.88912962901490777</v>
      </c>
      <c r="H11" s="21">
        <f t="shared" si="1"/>
        <v>-764854</v>
      </c>
      <c r="I11" s="118">
        <v>2674665</v>
      </c>
      <c r="J11" s="119">
        <f t="shared" si="2"/>
        <v>2.2932886922287463</v>
      </c>
    </row>
    <row r="12" spans="1:10" ht="21.95" customHeight="1">
      <c r="A12" s="266"/>
      <c r="B12" s="269"/>
      <c r="C12" s="17" t="s">
        <v>22</v>
      </c>
      <c r="D12" s="18">
        <v>2105816</v>
      </c>
      <c r="E12" s="18">
        <v>2246378</v>
      </c>
      <c r="F12" s="19">
        <v>2136279</v>
      </c>
      <c r="G12" s="20">
        <f t="shared" si="0"/>
        <v>1.0144661261952612</v>
      </c>
      <c r="H12" s="21">
        <f t="shared" si="1"/>
        <v>30463</v>
      </c>
      <c r="I12" s="118">
        <v>1765036</v>
      </c>
      <c r="J12" s="119">
        <f t="shared" si="2"/>
        <v>1.2103316872856984</v>
      </c>
    </row>
    <row r="13" spans="1:10" ht="21.95" customHeight="1">
      <c r="A13" s="266"/>
      <c r="B13" s="269"/>
      <c r="C13" s="17" t="s">
        <v>23</v>
      </c>
      <c r="D13" s="18">
        <v>156629</v>
      </c>
      <c r="E13" s="18">
        <v>156629</v>
      </c>
      <c r="F13" s="19">
        <v>220891</v>
      </c>
      <c r="G13" s="20">
        <f t="shared" si="0"/>
        <v>1.4102816209003441</v>
      </c>
      <c r="H13" s="21">
        <f t="shared" si="1"/>
        <v>64262</v>
      </c>
      <c r="I13" s="118">
        <v>224603</v>
      </c>
      <c r="J13" s="119">
        <f t="shared" si="2"/>
        <v>0.98347306135715018</v>
      </c>
    </row>
    <row r="14" spans="1:10" ht="21.95" customHeight="1">
      <c r="A14" s="266"/>
      <c r="B14" s="269"/>
      <c r="C14" s="24" t="s">
        <v>24</v>
      </c>
      <c r="D14" s="25">
        <v>1673867</v>
      </c>
      <c r="E14" s="25">
        <v>1660087</v>
      </c>
      <c r="F14" s="26">
        <v>39036</v>
      </c>
      <c r="G14" s="27">
        <f t="shared" si="0"/>
        <v>2.3320849266996721E-2</v>
      </c>
      <c r="H14" s="28">
        <f t="shared" si="1"/>
        <v>-1634831</v>
      </c>
      <c r="I14" s="120">
        <v>35314</v>
      </c>
      <c r="J14" s="121">
        <f t="shared" si="2"/>
        <v>1.1053972928583564</v>
      </c>
    </row>
    <row r="15" spans="1:10" ht="28.5" customHeight="1">
      <c r="A15" s="266"/>
      <c r="B15" s="270"/>
      <c r="C15" s="31" t="s">
        <v>25</v>
      </c>
      <c r="D15" s="32">
        <f>SUM(D5:D14)</f>
        <v>29795783</v>
      </c>
      <c r="E15" s="32">
        <f>SUM(E5:E14)</f>
        <v>29951443</v>
      </c>
      <c r="F15" s="33">
        <f>SUM(F5:F14)</f>
        <v>26734811</v>
      </c>
      <c r="G15" s="34">
        <f t="shared" si="0"/>
        <v>0.89726828121952695</v>
      </c>
      <c r="H15" s="35">
        <f t="shared" si="1"/>
        <v>-3060972</v>
      </c>
      <c r="I15" s="36">
        <f>SUM(I5:I14)</f>
        <v>23191593</v>
      </c>
      <c r="J15" s="37">
        <f t="shared" si="2"/>
        <v>1.1527802768874049</v>
      </c>
    </row>
    <row r="16" spans="1:10" ht="21.95" customHeight="1">
      <c r="A16" s="266"/>
      <c r="B16" s="38" t="s">
        <v>26</v>
      </c>
      <c r="C16" s="39"/>
      <c r="D16" s="40">
        <v>0</v>
      </c>
      <c r="E16" s="40">
        <v>0</v>
      </c>
      <c r="F16" s="41">
        <v>0</v>
      </c>
      <c r="G16" s="70"/>
      <c r="H16" s="71"/>
      <c r="I16" s="44">
        <v>0</v>
      </c>
      <c r="J16" s="45">
        <f t="shared" si="2"/>
        <v>0</v>
      </c>
    </row>
    <row r="17" spans="1:10" ht="21.95" customHeight="1">
      <c r="A17" s="266"/>
      <c r="B17" s="38" t="s">
        <v>27</v>
      </c>
      <c r="C17" s="39"/>
      <c r="D17" s="40">
        <v>1</v>
      </c>
      <c r="E17" s="40">
        <v>1</v>
      </c>
      <c r="F17" s="41">
        <v>0</v>
      </c>
      <c r="G17" s="70"/>
      <c r="H17" s="71"/>
      <c r="I17" s="44">
        <v>0</v>
      </c>
      <c r="J17" s="45">
        <f t="shared" si="2"/>
        <v>0</v>
      </c>
    </row>
    <row r="18" spans="1:10" ht="21.95" customHeight="1" thickBot="1">
      <c r="A18" s="266"/>
      <c r="B18" s="46" t="s">
        <v>28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>
      <c r="A19" s="267"/>
      <c r="B19" s="54" t="s">
        <v>29</v>
      </c>
      <c r="C19" s="55"/>
      <c r="D19" s="56">
        <f>SUM(D16:D18)+D15</f>
        <v>29795784</v>
      </c>
      <c r="E19" s="56">
        <f>SUM(E16:E18)+E15</f>
        <v>29951444</v>
      </c>
      <c r="F19" s="57">
        <f>SUM(F16:F18)+F15</f>
        <v>26734811</v>
      </c>
      <c r="G19" s="58">
        <f>IF(D19=0,0,F19/D19)</f>
        <v>0.89726825110559261</v>
      </c>
      <c r="H19" s="59">
        <f>F19-D19</f>
        <v>-3060973</v>
      </c>
      <c r="I19" s="57">
        <f>SUM(I16:I18)+I15</f>
        <v>23191593</v>
      </c>
      <c r="J19" s="61">
        <f>IF(I19=0,0,F19/I19)</f>
        <v>1.1527802768874049</v>
      </c>
    </row>
    <row r="20" spans="1:10" ht="15" customHeight="1" thickBot="1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>
      <c r="A21" s="256" t="s">
        <v>3</v>
      </c>
      <c r="B21" s="257"/>
      <c r="C21" s="257"/>
      <c r="D21" s="260" t="str">
        <f>'01 大阪市'!D21:H21</f>
        <v>平成27年度</v>
      </c>
      <c r="E21" s="276"/>
      <c r="F21" s="276"/>
      <c r="G21" s="276"/>
      <c r="H21" s="277"/>
      <c r="I21" s="114" t="str">
        <f>'01 大阪市'!I21</f>
        <v>平成26年度</v>
      </c>
      <c r="J21" s="263" t="s">
        <v>6</v>
      </c>
    </row>
    <row r="22" spans="1:10" ht="28.5" customHeight="1" thickBot="1">
      <c r="A22" s="258"/>
      <c r="B22" s="259"/>
      <c r="C22" s="259"/>
      <c r="D22" s="6" t="s">
        <v>7</v>
      </c>
      <c r="E22" s="7" t="s">
        <v>8</v>
      </c>
      <c r="F22" s="8" t="s">
        <v>9</v>
      </c>
      <c r="G22" s="6" t="s">
        <v>30</v>
      </c>
      <c r="H22" s="9" t="s">
        <v>31</v>
      </c>
      <c r="I22" s="115" t="s">
        <v>12</v>
      </c>
      <c r="J22" s="264"/>
    </row>
    <row r="23" spans="1:10" ht="21.95" customHeight="1">
      <c r="A23" s="266" t="s">
        <v>32</v>
      </c>
      <c r="B23" s="268" t="s">
        <v>33</v>
      </c>
      <c r="C23" s="10" t="s">
        <v>34</v>
      </c>
      <c r="D23" s="11">
        <v>356773</v>
      </c>
      <c r="E23" s="11">
        <v>356773</v>
      </c>
      <c r="F23" s="12">
        <v>339733</v>
      </c>
      <c r="G23" s="13">
        <f t="shared" ref="G23:G32" si="3">IF(D23=0,0,F23/D23)</f>
        <v>0.95223853823019122</v>
      </c>
      <c r="H23" s="14">
        <f>D23-F23</f>
        <v>17040</v>
      </c>
      <c r="I23" s="116">
        <v>338095</v>
      </c>
      <c r="J23" s="117">
        <f t="shared" ref="J23:J43" si="4">IF(I23=0,0,F23/I23)</f>
        <v>1.0048447921442198</v>
      </c>
    </row>
    <row r="24" spans="1:10" ht="21.95" customHeight="1">
      <c r="A24" s="266"/>
      <c r="B24" s="269"/>
      <c r="C24" s="17" t="s">
        <v>35</v>
      </c>
      <c r="D24" s="18">
        <v>16732729</v>
      </c>
      <c r="E24" s="18">
        <v>16732729</v>
      </c>
      <c r="F24" s="19">
        <v>16326439</v>
      </c>
      <c r="G24" s="20">
        <f t="shared" si="3"/>
        <v>0.97571884418853616</v>
      </c>
      <c r="H24" s="21">
        <f t="shared" ref="H24:H33" si="5">D24-F24</f>
        <v>406290</v>
      </c>
      <c r="I24" s="118">
        <v>15836489</v>
      </c>
      <c r="J24" s="119">
        <f t="shared" si="4"/>
        <v>1.0309380444112328</v>
      </c>
    </row>
    <row r="25" spans="1:10" ht="21.95" customHeight="1">
      <c r="A25" s="266"/>
      <c r="B25" s="269"/>
      <c r="C25" s="17" t="s">
        <v>36</v>
      </c>
      <c r="D25" s="18">
        <v>2932226</v>
      </c>
      <c r="E25" s="18">
        <v>2937019</v>
      </c>
      <c r="F25" s="19">
        <v>2937018</v>
      </c>
      <c r="G25" s="20">
        <f t="shared" si="3"/>
        <v>1.001634253294255</v>
      </c>
      <c r="H25" s="21">
        <f t="shared" si="5"/>
        <v>-4792</v>
      </c>
      <c r="I25" s="118">
        <v>2986388</v>
      </c>
      <c r="J25" s="119">
        <f t="shared" si="4"/>
        <v>0.98346832360697944</v>
      </c>
    </row>
    <row r="26" spans="1:10" ht="21.95" customHeight="1">
      <c r="A26" s="266"/>
      <c r="B26" s="269"/>
      <c r="C26" s="17" t="s">
        <v>37</v>
      </c>
      <c r="D26" s="18">
        <v>1530</v>
      </c>
      <c r="E26" s="18">
        <v>1981</v>
      </c>
      <c r="F26" s="19">
        <v>1981</v>
      </c>
      <c r="G26" s="20">
        <f t="shared" si="3"/>
        <v>1.2947712418300654</v>
      </c>
      <c r="H26" s="21">
        <f t="shared" si="5"/>
        <v>-451</v>
      </c>
      <c r="I26" s="118">
        <v>2327</v>
      </c>
      <c r="J26" s="119">
        <f t="shared" si="4"/>
        <v>0.85131070047271162</v>
      </c>
    </row>
    <row r="27" spans="1:10" ht="21.95" customHeight="1">
      <c r="A27" s="266"/>
      <c r="B27" s="269"/>
      <c r="C27" s="17" t="s">
        <v>38</v>
      </c>
      <c r="D27" s="18">
        <v>130</v>
      </c>
      <c r="E27" s="18">
        <v>130</v>
      </c>
      <c r="F27" s="19">
        <v>106</v>
      </c>
      <c r="G27" s="20">
        <f t="shared" si="3"/>
        <v>0.81538461538461537</v>
      </c>
      <c r="H27" s="21">
        <f t="shared" si="5"/>
        <v>24</v>
      </c>
      <c r="I27" s="118">
        <v>107</v>
      </c>
      <c r="J27" s="119">
        <f t="shared" si="4"/>
        <v>0.99065420560747663</v>
      </c>
    </row>
    <row r="28" spans="1:10" ht="21.95" customHeight="1">
      <c r="A28" s="266"/>
      <c r="B28" s="269"/>
      <c r="C28" s="17" t="s">
        <v>39</v>
      </c>
      <c r="D28" s="18">
        <v>1133504</v>
      </c>
      <c r="E28" s="18">
        <v>1133504</v>
      </c>
      <c r="F28" s="19">
        <v>1130977</v>
      </c>
      <c r="G28" s="20">
        <f t="shared" si="3"/>
        <v>0.9977706298345661</v>
      </c>
      <c r="H28" s="21">
        <f t="shared" si="5"/>
        <v>2527</v>
      </c>
      <c r="I28" s="118">
        <v>1248277</v>
      </c>
      <c r="J28" s="119">
        <f t="shared" si="4"/>
        <v>0.90603047240316048</v>
      </c>
    </row>
    <row r="29" spans="1:10" ht="21.95" customHeight="1">
      <c r="A29" s="266"/>
      <c r="B29" s="269"/>
      <c r="C29" s="17" t="s">
        <v>40</v>
      </c>
      <c r="D29" s="18">
        <v>6728359</v>
      </c>
      <c r="E29" s="18">
        <v>6728359</v>
      </c>
      <c r="F29" s="19">
        <v>6035444</v>
      </c>
      <c r="G29" s="20">
        <f t="shared" si="3"/>
        <v>0.89701575079451024</v>
      </c>
      <c r="H29" s="21">
        <f t="shared" si="5"/>
        <v>692915</v>
      </c>
      <c r="I29" s="118">
        <v>2526702</v>
      </c>
      <c r="J29" s="119">
        <f t="shared" si="4"/>
        <v>2.3886647495430804</v>
      </c>
    </row>
    <row r="30" spans="1:10" ht="21.95" customHeight="1">
      <c r="A30" s="266"/>
      <c r="B30" s="269"/>
      <c r="C30" s="17" t="s">
        <v>41</v>
      </c>
      <c r="D30" s="18">
        <v>248046</v>
      </c>
      <c r="E30" s="18">
        <v>259849</v>
      </c>
      <c r="F30" s="19">
        <v>185468</v>
      </c>
      <c r="G30" s="20">
        <f t="shared" si="3"/>
        <v>0.74771614942389719</v>
      </c>
      <c r="H30" s="21">
        <f t="shared" si="5"/>
        <v>62578</v>
      </c>
      <c r="I30" s="118">
        <v>164627</v>
      </c>
      <c r="J30" s="119">
        <f t="shared" si="4"/>
        <v>1.1265952729503665</v>
      </c>
    </row>
    <row r="31" spans="1:10" ht="21.95" customHeight="1">
      <c r="A31" s="266"/>
      <c r="B31" s="269"/>
      <c r="C31" s="17" t="s">
        <v>42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/>
      <c r="J31" s="119">
        <f t="shared" si="4"/>
        <v>0</v>
      </c>
    </row>
    <row r="32" spans="1:10" ht="21.95" customHeight="1">
      <c r="A32" s="266"/>
      <c r="B32" s="269"/>
      <c r="C32" s="17" t="s">
        <v>43</v>
      </c>
      <c r="D32" s="18">
        <v>25503</v>
      </c>
      <c r="E32" s="18">
        <v>164116</v>
      </c>
      <c r="F32" s="19">
        <v>160787</v>
      </c>
      <c r="G32" s="20">
        <f t="shared" si="3"/>
        <v>6.304630827745755</v>
      </c>
      <c r="H32" s="21">
        <f t="shared" si="5"/>
        <v>-135284</v>
      </c>
      <c r="I32" s="118">
        <v>168879</v>
      </c>
      <c r="J32" s="119">
        <f t="shared" si="4"/>
        <v>0.95208403649950557</v>
      </c>
    </row>
    <row r="33" spans="1:10" ht="30" customHeight="1">
      <c r="A33" s="266"/>
      <c r="B33" s="270"/>
      <c r="C33" s="31" t="s">
        <v>44</v>
      </c>
      <c r="D33" s="32">
        <f>SUM(D23:D32)</f>
        <v>28158800</v>
      </c>
      <c r="E33" s="32">
        <f>SUM(E23:E32)</f>
        <v>28314460</v>
      </c>
      <c r="F33" s="33">
        <f>SUM(F23:F32)</f>
        <v>27117953</v>
      </c>
      <c r="G33" s="34">
        <f>IF(D33=0,0,F33/D33)</f>
        <v>0.96303652854525046</v>
      </c>
      <c r="H33" s="35">
        <f t="shared" si="5"/>
        <v>1040847</v>
      </c>
      <c r="I33" s="36">
        <f>SUM(I23:I32)</f>
        <v>23271891</v>
      </c>
      <c r="J33" s="37">
        <f t="shared" si="4"/>
        <v>1.1652664151787235</v>
      </c>
    </row>
    <row r="34" spans="1:10" ht="21.95" customHeight="1">
      <c r="A34" s="266"/>
      <c r="B34" s="38" t="s">
        <v>45</v>
      </c>
      <c r="C34" s="24"/>
      <c r="D34" s="25">
        <v>0</v>
      </c>
      <c r="E34" s="25">
        <v>0</v>
      </c>
      <c r="F34" s="26">
        <v>0</v>
      </c>
      <c r="G34" s="42"/>
      <c r="H34" s="43"/>
      <c r="I34" s="44">
        <v>0</v>
      </c>
      <c r="J34" s="45">
        <f t="shared" si="4"/>
        <v>0</v>
      </c>
    </row>
    <row r="35" spans="1:10" ht="21.95" customHeight="1">
      <c r="A35" s="266"/>
      <c r="B35" s="38" t="s">
        <v>46</v>
      </c>
      <c r="C35" s="39"/>
      <c r="D35" s="40">
        <v>1634559</v>
      </c>
      <c r="E35" s="40">
        <v>1634559</v>
      </c>
      <c r="F35" s="41">
        <v>1468444</v>
      </c>
      <c r="G35" s="42"/>
      <c r="H35" s="43"/>
      <c r="I35" s="44">
        <v>1388146</v>
      </c>
      <c r="J35" s="45">
        <f t="shared" si="4"/>
        <v>1.0578455004012546</v>
      </c>
    </row>
    <row r="36" spans="1:10" ht="21.95" customHeight="1" thickBot="1">
      <c r="A36" s="266"/>
      <c r="B36" s="46" t="s">
        <v>47</v>
      </c>
      <c r="C36" s="47"/>
      <c r="D36" s="48">
        <v>2425</v>
      </c>
      <c r="E36" s="48">
        <v>2425</v>
      </c>
      <c r="F36" s="49">
        <v>0</v>
      </c>
      <c r="G36" s="50"/>
      <c r="H36" s="51"/>
      <c r="I36" s="52">
        <v>0</v>
      </c>
      <c r="J36" s="53">
        <f t="shared" si="4"/>
        <v>0</v>
      </c>
    </row>
    <row r="37" spans="1:10" ht="28.5" customHeight="1" thickBot="1">
      <c r="A37" s="267"/>
      <c r="B37" s="54" t="s">
        <v>48</v>
      </c>
      <c r="C37" s="55"/>
      <c r="D37" s="56">
        <f>SUM(D34:D36)+D33</f>
        <v>29795784</v>
      </c>
      <c r="E37" s="56">
        <f>SUM(E34:E36)+E33</f>
        <v>29951444</v>
      </c>
      <c r="F37" s="57">
        <f>SUM(F34:F36)+F33</f>
        <v>28586397</v>
      </c>
      <c r="G37" s="58">
        <f>IF(D37=0,0,F37/D37)</f>
        <v>0.95941080120596922</v>
      </c>
      <c r="H37" s="59">
        <f>D37-F37</f>
        <v>1209387</v>
      </c>
      <c r="I37" s="77">
        <f>SUM(I34:I36)+I33</f>
        <v>24660037</v>
      </c>
      <c r="J37" s="78">
        <f t="shared" si="4"/>
        <v>1.1592195502383067</v>
      </c>
    </row>
    <row r="38" spans="1:10" ht="8.25" customHeight="1" thickBot="1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>
      <c r="A39" s="271" t="s">
        <v>49</v>
      </c>
      <c r="B39" s="272"/>
      <c r="C39" s="272"/>
      <c r="D39" s="82"/>
      <c r="E39" s="123"/>
      <c r="F39" s="83">
        <f>F15-F33</f>
        <v>-383142</v>
      </c>
      <c r="G39" s="84"/>
      <c r="H39" s="85"/>
      <c r="I39" s="86">
        <f>I15-I33</f>
        <v>-80298</v>
      </c>
      <c r="J39" s="87">
        <f t="shared" si="4"/>
        <v>4.7715011581857585</v>
      </c>
    </row>
    <row r="40" spans="1:10" ht="9" customHeight="1" thickBot="1">
      <c r="A40" s="88"/>
      <c r="B40" s="2"/>
      <c r="C40" s="2"/>
      <c r="F40" s="89"/>
      <c r="G40" s="89"/>
      <c r="H40" s="89"/>
      <c r="I40" s="89"/>
      <c r="J40" s="89"/>
    </row>
    <row r="41" spans="1:10" ht="31.5" customHeight="1">
      <c r="A41" s="273" t="s">
        <v>50</v>
      </c>
      <c r="B41" s="257"/>
      <c r="C41" s="274"/>
      <c r="D41" s="90"/>
      <c r="E41" s="90"/>
      <c r="F41" s="91">
        <f>F19-F37</f>
        <v>-1851586</v>
      </c>
      <c r="G41" s="92"/>
      <c r="H41" s="93"/>
      <c r="I41" s="94">
        <f>I19-I37</f>
        <v>-1468444</v>
      </c>
      <c r="J41" s="95">
        <f t="shared" si="4"/>
        <v>1.2609169978562342</v>
      </c>
    </row>
    <row r="42" spans="1:10" ht="21.95" customHeight="1">
      <c r="A42" s="96"/>
      <c r="B42" s="97" t="s">
        <v>51</v>
      </c>
      <c r="C42" s="98"/>
      <c r="D42" s="99"/>
      <c r="E42" s="99"/>
      <c r="F42" s="100">
        <v>0</v>
      </c>
      <c r="G42" s="101"/>
      <c r="H42" s="43"/>
      <c r="I42" s="102">
        <v>0</v>
      </c>
      <c r="J42" s="72">
        <f t="shared" si="4"/>
        <v>0</v>
      </c>
    </row>
    <row r="43" spans="1:10" ht="21.95" customHeight="1" thickBot="1">
      <c r="A43" s="103"/>
      <c r="B43" s="104" t="s">
        <v>52</v>
      </c>
      <c r="C43" s="105"/>
      <c r="D43" s="106"/>
      <c r="E43" s="106"/>
      <c r="F43" s="107">
        <v>0</v>
      </c>
      <c r="G43" s="108"/>
      <c r="H43" s="51"/>
      <c r="I43" s="109">
        <v>0</v>
      </c>
      <c r="J43" s="110">
        <f t="shared" si="4"/>
        <v>0</v>
      </c>
    </row>
    <row r="44" spans="1:10">
      <c r="A44" s="275"/>
      <c r="B44" s="275"/>
      <c r="C44" s="275"/>
      <c r="D44" s="275"/>
      <c r="E44" s="275"/>
      <c r="F44" s="275"/>
      <c r="G44" s="275"/>
      <c r="H44" s="275"/>
      <c r="I44" s="275"/>
      <c r="J44" s="275"/>
    </row>
    <row r="45" spans="1:10" ht="33.75" customHeight="1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4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80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1541337</v>
      </c>
      <c r="E5" s="151">
        <v>1541337</v>
      </c>
      <c r="F5" s="151">
        <v>1303757</v>
      </c>
      <c r="G5" s="153">
        <f>IF(D5=0,0,F5/D5)</f>
        <v>0.84586109332352366</v>
      </c>
      <c r="H5" s="154">
        <f>F5-D5</f>
        <v>-237580</v>
      </c>
      <c r="I5" s="155">
        <v>1309529</v>
      </c>
      <c r="J5" s="156">
        <f>IF(I5=0,0,F5/I5)</f>
        <v>0.99559230837957768</v>
      </c>
    </row>
    <row r="6" spans="1:12" ht="21.95" customHeight="1">
      <c r="A6" s="288"/>
      <c r="B6" s="291"/>
      <c r="C6" s="157" t="s">
        <v>16</v>
      </c>
      <c r="D6" s="158">
        <v>1745719</v>
      </c>
      <c r="E6" s="158">
        <v>1745719</v>
      </c>
      <c r="F6" s="158">
        <v>1689931</v>
      </c>
      <c r="G6" s="160">
        <f t="shared" ref="G6:G15" si="0">IF(D6=0,0,F6/D6)</f>
        <v>0.96804296682341207</v>
      </c>
      <c r="H6" s="161">
        <f t="shared" ref="H6:H15" si="1">F6-D6</f>
        <v>-55788</v>
      </c>
      <c r="I6" s="162">
        <v>1747683</v>
      </c>
      <c r="J6" s="163">
        <f t="shared" ref="J6:J18" si="2">IF(I6=0,0,F6/I6)</f>
        <v>0.96695510570280763</v>
      </c>
    </row>
    <row r="7" spans="1:12" ht="21.95" customHeight="1">
      <c r="A7" s="288"/>
      <c r="B7" s="291"/>
      <c r="C7" s="157" t="s">
        <v>17</v>
      </c>
      <c r="D7" s="158">
        <v>122085</v>
      </c>
      <c r="E7" s="158">
        <v>153704</v>
      </c>
      <c r="F7" s="158">
        <v>126807</v>
      </c>
      <c r="G7" s="160">
        <f t="shared" si="0"/>
        <v>1.0386779702666176</v>
      </c>
      <c r="H7" s="161">
        <f t="shared" si="1"/>
        <v>4722</v>
      </c>
      <c r="I7" s="162">
        <v>112185</v>
      </c>
      <c r="J7" s="163">
        <f t="shared" si="2"/>
        <v>1.130338280518786</v>
      </c>
    </row>
    <row r="8" spans="1:12" ht="21.95" customHeight="1">
      <c r="A8" s="288"/>
      <c r="B8" s="291"/>
      <c r="C8" s="157" t="s">
        <v>18</v>
      </c>
      <c r="D8" s="158">
        <v>1990616</v>
      </c>
      <c r="E8" s="158">
        <v>1990616</v>
      </c>
      <c r="F8" s="158">
        <v>1990198</v>
      </c>
      <c r="G8" s="160">
        <f t="shared" si="0"/>
        <v>0.99979001474920326</v>
      </c>
      <c r="H8" s="161">
        <f t="shared" si="1"/>
        <v>-418</v>
      </c>
      <c r="I8" s="162">
        <v>1881818</v>
      </c>
      <c r="J8" s="163">
        <f t="shared" si="2"/>
        <v>1.0575932422795402</v>
      </c>
    </row>
    <row r="9" spans="1:12" ht="21.95" customHeight="1">
      <c r="A9" s="288"/>
      <c r="B9" s="291"/>
      <c r="C9" s="157" t="s">
        <v>19</v>
      </c>
      <c r="D9" s="158">
        <v>398357</v>
      </c>
      <c r="E9" s="158">
        <v>398357</v>
      </c>
      <c r="F9" s="158">
        <v>414391</v>
      </c>
      <c r="G9" s="160">
        <f t="shared" si="0"/>
        <v>1.0402503282231768</v>
      </c>
      <c r="H9" s="161">
        <f t="shared" si="1"/>
        <v>16034</v>
      </c>
      <c r="I9" s="162">
        <v>369419</v>
      </c>
      <c r="J9" s="163">
        <f t="shared" si="2"/>
        <v>1.1217371061044505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1918286</v>
      </c>
      <c r="E11" s="158">
        <v>1918286</v>
      </c>
      <c r="F11" s="158">
        <v>1649484</v>
      </c>
      <c r="G11" s="160">
        <f t="shared" si="0"/>
        <v>0.85987386656629927</v>
      </c>
      <c r="H11" s="161">
        <f t="shared" si="1"/>
        <v>-268802</v>
      </c>
      <c r="I11" s="162">
        <v>724458</v>
      </c>
      <c r="J11" s="163">
        <f t="shared" si="2"/>
        <v>2.2768524883430095</v>
      </c>
    </row>
    <row r="12" spans="1:12" ht="21.95" customHeight="1">
      <c r="A12" s="288"/>
      <c r="B12" s="291"/>
      <c r="C12" s="157" t="s">
        <v>22</v>
      </c>
      <c r="D12" s="158">
        <v>552129</v>
      </c>
      <c r="E12" s="158">
        <v>654661</v>
      </c>
      <c r="F12" s="158">
        <v>635709</v>
      </c>
      <c r="G12" s="160">
        <f t="shared" si="0"/>
        <v>1.1513776671756057</v>
      </c>
      <c r="H12" s="161">
        <f t="shared" si="1"/>
        <v>83580</v>
      </c>
      <c r="I12" s="162">
        <v>527580</v>
      </c>
      <c r="J12" s="163">
        <f t="shared" si="2"/>
        <v>1.2049528033663142</v>
      </c>
      <c r="L12" s="164"/>
    </row>
    <row r="13" spans="1:12" ht="21.95" customHeight="1">
      <c r="A13" s="288"/>
      <c r="B13" s="291"/>
      <c r="C13" s="157" t="s">
        <v>23</v>
      </c>
      <c r="D13" s="158">
        <v>43507</v>
      </c>
      <c r="E13" s="158">
        <v>43507</v>
      </c>
      <c r="F13" s="158">
        <v>51398</v>
      </c>
      <c r="G13" s="160">
        <f t="shared" si="0"/>
        <v>1.1813731123727216</v>
      </c>
      <c r="H13" s="161">
        <f t="shared" si="1"/>
        <v>7891</v>
      </c>
      <c r="I13" s="162">
        <v>39429</v>
      </c>
      <c r="J13" s="163">
        <f t="shared" si="2"/>
        <v>1.3035582946562174</v>
      </c>
    </row>
    <row r="14" spans="1:12" ht="21.95" customHeight="1">
      <c r="A14" s="288"/>
      <c r="B14" s="291"/>
      <c r="C14" s="165" t="s">
        <v>24</v>
      </c>
      <c r="D14" s="166">
        <v>7188</v>
      </c>
      <c r="E14" s="166">
        <v>7188</v>
      </c>
      <c r="F14" s="166">
        <v>21172</v>
      </c>
      <c r="G14" s="168">
        <f t="shared" si="0"/>
        <v>2.9454646633277686</v>
      </c>
      <c r="H14" s="169">
        <f t="shared" si="1"/>
        <v>13984</v>
      </c>
      <c r="I14" s="170">
        <v>18814</v>
      </c>
      <c r="J14" s="171">
        <f t="shared" si="2"/>
        <v>1.1253321994259593</v>
      </c>
    </row>
    <row r="15" spans="1:12" ht="28.5" customHeight="1">
      <c r="A15" s="288"/>
      <c r="B15" s="292"/>
      <c r="C15" s="172" t="s">
        <v>25</v>
      </c>
      <c r="D15" s="173">
        <f>SUM(D5:D14)</f>
        <v>8319224</v>
      </c>
      <c r="E15" s="173">
        <f t="shared" ref="E15:F15" si="3">SUM(E5:E14)</f>
        <v>8453375</v>
      </c>
      <c r="F15" s="174">
        <f t="shared" si="3"/>
        <v>7882847</v>
      </c>
      <c r="G15" s="175">
        <f t="shared" si="0"/>
        <v>0.94754594899716604</v>
      </c>
      <c r="H15" s="176">
        <f t="shared" si="1"/>
        <v>-436377</v>
      </c>
      <c r="I15" s="177">
        <f>SUM(I5:I14)</f>
        <v>6730915</v>
      </c>
      <c r="J15" s="178">
        <f t="shared" si="2"/>
        <v>1.1711404764433959</v>
      </c>
    </row>
    <row r="16" spans="1:12" ht="21.95" customHeight="1">
      <c r="A16" s="288"/>
      <c r="B16" s="179" t="s">
        <v>26</v>
      </c>
      <c r="C16" s="180"/>
      <c r="D16" s="181">
        <v>162</v>
      </c>
      <c r="E16" s="181">
        <v>162</v>
      </c>
      <c r="F16" s="181">
        <v>163</v>
      </c>
      <c r="G16" s="183"/>
      <c r="H16" s="184"/>
      <c r="I16" s="185">
        <v>118</v>
      </c>
      <c r="J16" s="186">
        <f t="shared" si="2"/>
        <v>1.3813559322033899</v>
      </c>
    </row>
    <row r="17" spans="1:10" ht="21.95" customHeight="1">
      <c r="A17" s="288"/>
      <c r="B17" s="179" t="s">
        <v>27</v>
      </c>
      <c r="C17" s="180"/>
      <c r="D17" s="181">
        <v>2</v>
      </c>
      <c r="E17" s="181">
        <v>6120</v>
      </c>
      <c r="F17" s="181">
        <v>6119</v>
      </c>
      <c r="G17" s="183"/>
      <c r="H17" s="184"/>
      <c r="I17" s="185">
        <v>2488</v>
      </c>
      <c r="J17" s="186">
        <f t="shared" si="2"/>
        <v>2.459405144694534</v>
      </c>
    </row>
    <row r="18" spans="1:10" ht="21.95" customHeight="1" thickBot="1">
      <c r="A18" s="288"/>
      <c r="B18" s="187" t="s">
        <v>28</v>
      </c>
      <c r="C18" s="188"/>
      <c r="D18" s="251">
        <v>101</v>
      </c>
      <c r="E18" s="251">
        <v>186</v>
      </c>
      <c r="F18" s="251">
        <v>185</v>
      </c>
      <c r="G18" s="191"/>
      <c r="H18" s="192"/>
      <c r="I18" s="193">
        <v>163</v>
      </c>
      <c r="J18" s="194">
        <f t="shared" si="2"/>
        <v>1.1349693251533743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8319489</v>
      </c>
      <c r="E19" s="253">
        <f t="shared" ref="E19:F19" si="4">SUM(E16:E18)+E15</f>
        <v>8459843</v>
      </c>
      <c r="F19" s="253">
        <f t="shared" si="4"/>
        <v>7889314</v>
      </c>
      <c r="G19" s="199">
        <f>IF(D19=0,0,F19/D19)</f>
        <v>0.94829309829005126</v>
      </c>
      <c r="H19" s="200">
        <f>F19-D19</f>
        <v>-430175</v>
      </c>
      <c r="I19" s="201">
        <f>SUM(I16:I18)+I15</f>
        <v>6733684</v>
      </c>
      <c r="J19" s="202">
        <f>IF(I19=0,0,F19/I19)</f>
        <v>1.1716192800256144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116448</v>
      </c>
      <c r="E23" s="151">
        <v>107922</v>
      </c>
      <c r="F23" s="151">
        <v>94371</v>
      </c>
      <c r="G23" s="153">
        <f t="shared" ref="G23:G32" si="5">IF(D23=0,0,F23/D23)</f>
        <v>0.81041323165704859</v>
      </c>
      <c r="H23" s="154">
        <f>D23-F23</f>
        <v>22077</v>
      </c>
      <c r="I23" s="155">
        <v>99907</v>
      </c>
      <c r="J23" s="156">
        <f t="shared" ref="J23:J43" si="6">IF(I23=0,0,F23/I23)</f>
        <v>0.94458846727456536</v>
      </c>
    </row>
    <row r="24" spans="1:10" ht="21.95" customHeight="1">
      <c r="A24" s="288"/>
      <c r="B24" s="291"/>
      <c r="C24" s="157" t="s">
        <v>35</v>
      </c>
      <c r="D24" s="158">
        <v>4928675</v>
      </c>
      <c r="E24" s="158">
        <v>4928675</v>
      </c>
      <c r="F24" s="158">
        <v>4779853</v>
      </c>
      <c r="G24" s="160">
        <f t="shared" si="5"/>
        <v>0.96980486641947383</v>
      </c>
      <c r="H24" s="161">
        <f t="shared" ref="H24:H33" si="7">D24-F24</f>
        <v>148822</v>
      </c>
      <c r="I24" s="162">
        <v>4629676</v>
      </c>
      <c r="J24" s="163">
        <f t="shared" si="6"/>
        <v>1.0324379071019225</v>
      </c>
    </row>
    <row r="25" spans="1:10" ht="21.95" customHeight="1">
      <c r="A25" s="288"/>
      <c r="B25" s="291"/>
      <c r="C25" s="157" t="s">
        <v>36</v>
      </c>
      <c r="D25" s="158">
        <v>867978</v>
      </c>
      <c r="E25" s="158">
        <v>867978</v>
      </c>
      <c r="F25" s="158">
        <v>864340</v>
      </c>
      <c r="G25" s="160">
        <f t="shared" si="5"/>
        <v>0.99580864952798342</v>
      </c>
      <c r="H25" s="161">
        <f t="shared" si="7"/>
        <v>3638</v>
      </c>
      <c r="I25" s="162">
        <v>882663</v>
      </c>
      <c r="J25" s="163">
        <f t="shared" si="6"/>
        <v>0.97924122796582613</v>
      </c>
    </row>
    <row r="26" spans="1:10" ht="21.95" customHeight="1">
      <c r="A26" s="288"/>
      <c r="B26" s="291"/>
      <c r="C26" s="157" t="s">
        <v>37</v>
      </c>
      <c r="D26" s="158">
        <v>787</v>
      </c>
      <c r="E26" s="158">
        <v>787</v>
      </c>
      <c r="F26" s="158">
        <v>597</v>
      </c>
      <c r="G26" s="160">
        <f t="shared" si="5"/>
        <v>0.75857687420584496</v>
      </c>
      <c r="H26" s="161">
        <f t="shared" si="7"/>
        <v>190</v>
      </c>
      <c r="I26" s="162">
        <v>699</v>
      </c>
      <c r="J26" s="163">
        <f t="shared" si="6"/>
        <v>0.85407725321888417</v>
      </c>
    </row>
    <row r="27" spans="1:10" ht="21.95" customHeight="1">
      <c r="A27" s="288"/>
      <c r="B27" s="291"/>
      <c r="C27" s="157" t="s">
        <v>38</v>
      </c>
      <c r="D27" s="158">
        <v>35</v>
      </c>
      <c r="E27" s="158">
        <v>35</v>
      </c>
      <c r="F27" s="158">
        <v>27</v>
      </c>
      <c r="G27" s="160">
        <f t="shared" si="5"/>
        <v>0.77142857142857146</v>
      </c>
      <c r="H27" s="161">
        <f t="shared" si="7"/>
        <v>8</v>
      </c>
      <c r="I27" s="162">
        <v>27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311427</v>
      </c>
      <c r="E28" s="158">
        <v>311427</v>
      </c>
      <c r="F28" s="158">
        <v>307736</v>
      </c>
      <c r="G28" s="160">
        <f t="shared" si="5"/>
        <v>0.9881481053344765</v>
      </c>
      <c r="H28" s="161">
        <f t="shared" si="7"/>
        <v>3691</v>
      </c>
      <c r="I28" s="162">
        <v>347444</v>
      </c>
      <c r="J28" s="163">
        <f t="shared" si="6"/>
        <v>0.88571395678152454</v>
      </c>
    </row>
    <row r="29" spans="1:10" ht="21.95" customHeight="1">
      <c r="A29" s="288"/>
      <c r="B29" s="291"/>
      <c r="C29" s="157" t="s">
        <v>40</v>
      </c>
      <c r="D29" s="158">
        <v>1918346</v>
      </c>
      <c r="E29" s="158">
        <v>1918346</v>
      </c>
      <c r="F29" s="158">
        <v>1719602</v>
      </c>
      <c r="G29" s="160">
        <f t="shared" si="5"/>
        <v>0.89639825141032947</v>
      </c>
      <c r="H29" s="161">
        <f t="shared" si="7"/>
        <v>198744</v>
      </c>
      <c r="I29" s="162">
        <v>678199</v>
      </c>
      <c r="J29" s="163">
        <f t="shared" si="6"/>
        <v>2.5355419279591977</v>
      </c>
    </row>
    <row r="30" spans="1:10" ht="21.95" customHeight="1">
      <c r="A30" s="288"/>
      <c r="B30" s="291"/>
      <c r="C30" s="157" t="s">
        <v>41</v>
      </c>
      <c r="D30" s="158">
        <v>61182</v>
      </c>
      <c r="E30" s="158">
        <v>61182</v>
      </c>
      <c r="F30" s="158">
        <v>36846</v>
      </c>
      <c r="G30" s="160">
        <f t="shared" si="5"/>
        <v>0.60223595175051481</v>
      </c>
      <c r="H30" s="161">
        <f t="shared" si="7"/>
        <v>24336</v>
      </c>
      <c r="I30" s="162">
        <v>33682</v>
      </c>
      <c r="J30" s="163">
        <f t="shared" si="6"/>
        <v>1.093937414642836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113510</v>
      </c>
      <c r="E32" s="158">
        <v>262305</v>
      </c>
      <c r="F32" s="158">
        <v>78525</v>
      </c>
      <c r="G32" s="160">
        <f t="shared" si="5"/>
        <v>0.69178926966787069</v>
      </c>
      <c r="H32" s="161">
        <f t="shared" si="7"/>
        <v>34985</v>
      </c>
      <c r="I32" s="162">
        <v>54709</v>
      </c>
      <c r="J32" s="163">
        <f t="shared" si="6"/>
        <v>1.4353214279186239</v>
      </c>
    </row>
    <row r="33" spans="1:10" ht="30" customHeight="1">
      <c r="A33" s="288"/>
      <c r="B33" s="292"/>
      <c r="C33" s="172" t="s">
        <v>44</v>
      </c>
      <c r="D33" s="173">
        <f>SUM(D23:D32)</f>
        <v>8318388</v>
      </c>
      <c r="E33" s="173">
        <f>SUM(E23:E32)</f>
        <v>8458657</v>
      </c>
      <c r="F33" s="174">
        <f>SUM(F23:F32)</f>
        <v>7881897</v>
      </c>
      <c r="G33" s="175">
        <f>IF(D33=0,0,F33/D33)</f>
        <v>0.94752697277405185</v>
      </c>
      <c r="H33" s="176">
        <f t="shared" si="7"/>
        <v>436491</v>
      </c>
      <c r="I33" s="177">
        <f>SUM(I23:I32)</f>
        <v>6727006</v>
      </c>
      <c r="J33" s="178">
        <f t="shared" si="6"/>
        <v>1.1716797933582934</v>
      </c>
    </row>
    <row r="34" spans="1:10" ht="21.95" customHeight="1">
      <c r="A34" s="288"/>
      <c r="B34" s="179" t="s">
        <v>45</v>
      </c>
      <c r="C34" s="165"/>
      <c r="D34" s="166">
        <v>101</v>
      </c>
      <c r="E34" s="166">
        <v>186</v>
      </c>
      <c r="F34" s="166">
        <v>185</v>
      </c>
      <c r="G34" s="208"/>
      <c r="H34" s="209"/>
      <c r="I34" s="185">
        <v>163</v>
      </c>
      <c r="J34" s="186">
        <f t="shared" si="6"/>
        <v>1.1349693251533743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1000</v>
      </c>
      <c r="E36" s="151">
        <v>1000</v>
      </c>
      <c r="F36" s="151">
        <v>200</v>
      </c>
      <c r="G36" s="210"/>
      <c r="H36" s="211"/>
      <c r="I36" s="193">
        <v>396</v>
      </c>
      <c r="J36" s="194">
        <f t="shared" si="6"/>
        <v>0.50505050505050508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8319489</v>
      </c>
      <c r="E37" s="253">
        <f>SUM(E34:E36)+E33</f>
        <v>8459843</v>
      </c>
      <c r="F37" s="253">
        <f>SUM(F34:F36)+F33</f>
        <v>7882282</v>
      </c>
      <c r="G37" s="199">
        <f>IF(D37=0,0,F37/D37)</f>
        <v>0.94744785406892174</v>
      </c>
      <c r="H37" s="200">
        <f>D37-F37</f>
        <v>437207</v>
      </c>
      <c r="I37" s="212">
        <f>SUM(I34:I36)+I33</f>
        <v>6727565</v>
      </c>
      <c r="J37" s="213">
        <f t="shared" si="6"/>
        <v>1.1716396645740323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950</v>
      </c>
      <c r="G39" s="218"/>
      <c r="H39" s="219"/>
      <c r="I39" s="220">
        <f>I15-I33</f>
        <v>3909</v>
      </c>
      <c r="J39" s="221">
        <f t="shared" si="6"/>
        <v>0.24302890764901508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7032</v>
      </c>
      <c r="G41" s="226"/>
      <c r="H41" s="227"/>
      <c r="I41" s="228">
        <f>I19-I37</f>
        <v>6119</v>
      </c>
      <c r="J41" s="229">
        <f t="shared" si="6"/>
        <v>1.1492073868279131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7032</v>
      </c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81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2111911</v>
      </c>
      <c r="E5" s="151">
        <v>1911911</v>
      </c>
      <c r="F5" s="151">
        <v>1786728</v>
      </c>
      <c r="G5" s="153">
        <f>IF(D5=0,0,F5/D5)</f>
        <v>0.84602428795531626</v>
      </c>
      <c r="H5" s="154">
        <f>F5-D5</f>
        <v>-325183</v>
      </c>
      <c r="I5" s="155">
        <v>1764032</v>
      </c>
      <c r="J5" s="156">
        <f>IF(I5=0,0,F5/I5)</f>
        <v>1.0128659797554693</v>
      </c>
    </row>
    <row r="6" spans="1:12" ht="21.95" customHeight="1">
      <c r="A6" s="288"/>
      <c r="B6" s="291"/>
      <c r="C6" s="157" t="s">
        <v>16</v>
      </c>
      <c r="D6" s="158">
        <v>1692710</v>
      </c>
      <c r="E6" s="158">
        <v>1719854</v>
      </c>
      <c r="F6" s="158">
        <v>1899375</v>
      </c>
      <c r="G6" s="160">
        <f t="shared" ref="G6:G15" si="0">IF(D6=0,0,F6/D6)</f>
        <v>1.1220912028640464</v>
      </c>
      <c r="H6" s="161">
        <f t="shared" ref="H6:H15" si="1">F6-D6</f>
        <v>206665</v>
      </c>
      <c r="I6" s="162">
        <v>1708010</v>
      </c>
      <c r="J6" s="163">
        <f t="shared" ref="J6:J18" si="2">IF(I6=0,0,F6/I6)</f>
        <v>1.1120397421560764</v>
      </c>
    </row>
    <row r="7" spans="1:12" ht="21.95" customHeight="1">
      <c r="A7" s="288"/>
      <c r="B7" s="291"/>
      <c r="C7" s="157" t="s">
        <v>17</v>
      </c>
      <c r="D7" s="158">
        <v>289316</v>
      </c>
      <c r="E7" s="158">
        <v>289316</v>
      </c>
      <c r="F7" s="158">
        <v>175132</v>
      </c>
      <c r="G7" s="160">
        <f t="shared" si="0"/>
        <v>0.60533119495637988</v>
      </c>
      <c r="H7" s="161">
        <f t="shared" si="1"/>
        <v>-114184</v>
      </c>
      <c r="I7" s="162">
        <v>267972</v>
      </c>
      <c r="J7" s="163">
        <f t="shared" si="2"/>
        <v>0.65354589285447728</v>
      </c>
    </row>
    <row r="8" spans="1:12" ht="21.95" customHeight="1">
      <c r="A8" s="288"/>
      <c r="B8" s="291"/>
      <c r="C8" s="157" t="s">
        <v>18</v>
      </c>
      <c r="D8" s="158">
        <v>2530708</v>
      </c>
      <c r="E8" s="158">
        <v>2530708</v>
      </c>
      <c r="F8" s="158">
        <v>2530356</v>
      </c>
      <c r="G8" s="160">
        <f t="shared" si="0"/>
        <v>0.99986090848884979</v>
      </c>
      <c r="H8" s="161">
        <f t="shared" si="1"/>
        <v>-352</v>
      </c>
      <c r="I8" s="162">
        <v>2591491</v>
      </c>
      <c r="J8" s="163">
        <f t="shared" si="2"/>
        <v>0.976409333468648</v>
      </c>
    </row>
    <row r="9" spans="1:12" ht="21.95" customHeight="1">
      <c r="A9" s="288"/>
      <c r="B9" s="291"/>
      <c r="C9" s="157" t="s">
        <v>19</v>
      </c>
      <c r="D9" s="158">
        <v>558464</v>
      </c>
      <c r="E9" s="158">
        <v>558464</v>
      </c>
      <c r="F9" s="158">
        <v>469966</v>
      </c>
      <c r="G9" s="160">
        <f t="shared" si="0"/>
        <v>0.84153320536328213</v>
      </c>
      <c r="H9" s="161">
        <f t="shared" si="1"/>
        <v>-88498</v>
      </c>
      <c r="I9" s="162">
        <v>384376</v>
      </c>
      <c r="J9" s="163">
        <f t="shared" si="2"/>
        <v>1.2226725914209005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2042072</v>
      </c>
      <c r="E11" s="158">
        <v>2042072</v>
      </c>
      <c r="F11" s="158">
        <v>1952576</v>
      </c>
      <c r="G11" s="160">
        <f t="shared" si="0"/>
        <v>0.95617392530723699</v>
      </c>
      <c r="H11" s="161">
        <f t="shared" si="1"/>
        <v>-89496</v>
      </c>
      <c r="I11" s="162">
        <v>745541</v>
      </c>
      <c r="J11" s="163">
        <f t="shared" si="2"/>
        <v>2.6190055275296729</v>
      </c>
    </row>
    <row r="12" spans="1:12" ht="21.95" customHeight="1">
      <c r="A12" s="288"/>
      <c r="B12" s="291"/>
      <c r="C12" s="157" t="s">
        <v>22</v>
      </c>
      <c r="D12" s="158">
        <v>581942</v>
      </c>
      <c r="E12" s="158">
        <v>707269</v>
      </c>
      <c r="F12" s="158">
        <v>704770</v>
      </c>
      <c r="G12" s="160">
        <f t="shared" si="0"/>
        <v>1.2110657075791058</v>
      </c>
      <c r="H12" s="161">
        <f t="shared" si="1"/>
        <v>122828</v>
      </c>
      <c r="I12" s="162">
        <v>584467</v>
      </c>
      <c r="J12" s="163">
        <f t="shared" si="2"/>
        <v>1.2058336912092555</v>
      </c>
      <c r="L12" s="164"/>
    </row>
    <row r="13" spans="1:12" ht="21.95" customHeight="1">
      <c r="A13" s="288"/>
      <c r="B13" s="291"/>
      <c r="C13" s="157" t="s">
        <v>23</v>
      </c>
      <c r="D13" s="158">
        <v>10000</v>
      </c>
      <c r="E13" s="158">
        <v>210000</v>
      </c>
      <c r="F13" s="158">
        <v>209499</v>
      </c>
      <c r="G13" s="160">
        <f t="shared" si="0"/>
        <v>20.9499</v>
      </c>
      <c r="H13" s="161">
        <f t="shared" si="1"/>
        <v>199499</v>
      </c>
      <c r="I13" s="162">
        <v>8592</v>
      </c>
      <c r="J13" s="163">
        <f t="shared" si="2"/>
        <v>24.383030726256983</v>
      </c>
    </row>
    <row r="14" spans="1:12" ht="21.95" customHeight="1">
      <c r="A14" s="288"/>
      <c r="B14" s="291"/>
      <c r="C14" s="165" t="s">
        <v>24</v>
      </c>
      <c r="D14" s="166">
        <v>11534</v>
      </c>
      <c r="E14" s="166">
        <v>11534</v>
      </c>
      <c r="F14" s="166">
        <v>22159</v>
      </c>
      <c r="G14" s="168">
        <f t="shared" si="0"/>
        <v>1.9211895266169585</v>
      </c>
      <c r="H14" s="169">
        <f t="shared" si="1"/>
        <v>10625</v>
      </c>
      <c r="I14" s="170">
        <v>7375</v>
      </c>
      <c r="J14" s="171">
        <f t="shared" si="2"/>
        <v>3.0046101694915253</v>
      </c>
    </row>
    <row r="15" spans="1:12" ht="28.5" customHeight="1">
      <c r="A15" s="288"/>
      <c r="B15" s="292"/>
      <c r="C15" s="172" t="s">
        <v>25</v>
      </c>
      <c r="D15" s="173">
        <f>SUM(D5:D14)</f>
        <v>9828657</v>
      </c>
      <c r="E15" s="173">
        <f t="shared" ref="E15:F15" si="3">SUM(E5:E14)</f>
        <v>9981128</v>
      </c>
      <c r="F15" s="174">
        <f t="shared" si="3"/>
        <v>9750561</v>
      </c>
      <c r="G15" s="175">
        <f t="shared" si="0"/>
        <v>0.99205425522530699</v>
      </c>
      <c r="H15" s="176">
        <f t="shared" si="1"/>
        <v>-78096</v>
      </c>
      <c r="I15" s="177">
        <f>SUM(I5:I14)</f>
        <v>8061856</v>
      </c>
      <c r="J15" s="178">
        <f t="shared" si="2"/>
        <v>1.2094685144463011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67695</v>
      </c>
      <c r="E17" s="181">
        <v>67695</v>
      </c>
      <c r="F17" s="181">
        <v>67696</v>
      </c>
      <c r="G17" s="183"/>
      <c r="H17" s="184"/>
      <c r="I17" s="185">
        <v>102849</v>
      </c>
      <c r="J17" s="186">
        <f t="shared" si="2"/>
        <v>0.65820766366226213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9896352</v>
      </c>
      <c r="E19" s="253">
        <f t="shared" ref="E19:F19" si="4">SUM(E16:E18)+E15</f>
        <v>10048823</v>
      </c>
      <c r="F19" s="253">
        <f t="shared" si="4"/>
        <v>9818257</v>
      </c>
      <c r="G19" s="199">
        <f>IF(D19=0,0,F19/D19)</f>
        <v>0.99210870834020459</v>
      </c>
      <c r="H19" s="200">
        <f>F19-D19</f>
        <v>-78095</v>
      </c>
      <c r="I19" s="201">
        <f>SUM(I16:I18)+I15</f>
        <v>8164705</v>
      </c>
      <c r="J19" s="202">
        <f>IF(I19=0,0,F19/I19)</f>
        <v>1.2025244022901012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102464</v>
      </c>
      <c r="E23" s="151">
        <v>105517</v>
      </c>
      <c r="F23" s="151">
        <v>102365</v>
      </c>
      <c r="G23" s="153">
        <f t="shared" ref="G23:G32" si="5">IF(D23=0,0,F23/D23)</f>
        <v>0.99903380699562772</v>
      </c>
      <c r="H23" s="154">
        <f>D23-F23</f>
        <v>99</v>
      </c>
      <c r="I23" s="155">
        <v>101591</v>
      </c>
      <c r="J23" s="156">
        <f t="shared" ref="J23:J43" si="6">IF(I23=0,0,F23/I23)</f>
        <v>1.0076187851286038</v>
      </c>
    </row>
    <row r="24" spans="1:10" ht="21.95" customHeight="1">
      <c r="A24" s="288"/>
      <c r="B24" s="291"/>
      <c r="C24" s="157" t="s">
        <v>35</v>
      </c>
      <c r="D24" s="158">
        <v>5861307</v>
      </c>
      <c r="E24" s="158">
        <v>6050308</v>
      </c>
      <c r="F24" s="158">
        <v>6020067</v>
      </c>
      <c r="G24" s="160">
        <f t="shared" si="5"/>
        <v>1.0270861089514676</v>
      </c>
      <c r="H24" s="161">
        <f t="shared" ref="H24:H33" si="7">D24-F24</f>
        <v>-158760</v>
      </c>
      <c r="I24" s="162">
        <v>5641296</v>
      </c>
      <c r="J24" s="163">
        <f t="shared" si="6"/>
        <v>1.067142550222502</v>
      </c>
    </row>
    <row r="25" spans="1:10" ht="21.95" customHeight="1">
      <c r="A25" s="288"/>
      <c r="B25" s="291"/>
      <c r="C25" s="157" t="s">
        <v>36</v>
      </c>
      <c r="D25" s="158">
        <v>1005651</v>
      </c>
      <c r="E25" s="158">
        <v>1017291</v>
      </c>
      <c r="F25" s="158">
        <v>1017281</v>
      </c>
      <c r="G25" s="160">
        <f t="shared" si="5"/>
        <v>1.0115646481731735</v>
      </c>
      <c r="H25" s="161">
        <f t="shared" si="7"/>
        <v>-11630</v>
      </c>
      <c r="I25" s="162">
        <v>1032945</v>
      </c>
      <c r="J25" s="163">
        <f t="shared" si="6"/>
        <v>0.98483559144000887</v>
      </c>
    </row>
    <row r="26" spans="1:10" ht="21.95" customHeight="1">
      <c r="A26" s="288"/>
      <c r="B26" s="291"/>
      <c r="C26" s="157" t="s">
        <v>37</v>
      </c>
      <c r="D26" s="158">
        <v>549</v>
      </c>
      <c r="E26" s="158">
        <v>702</v>
      </c>
      <c r="F26" s="158">
        <v>701</v>
      </c>
      <c r="G26" s="160">
        <f t="shared" si="5"/>
        <v>1.2768670309653916</v>
      </c>
      <c r="H26" s="161">
        <f t="shared" si="7"/>
        <v>-152</v>
      </c>
      <c r="I26" s="162">
        <v>816</v>
      </c>
      <c r="J26" s="163">
        <f t="shared" si="6"/>
        <v>0.85906862745098034</v>
      </c>
    </row>
    <row r="27" spans="1:10" ht="21.95" customHeight="1">
      <c r="A27" s="288"/>
      <c r="B27" s="291"/>
      <c r="C27" s="157" t="s">
        <v>38</v>
      </c>
      <c r="D27" s="158">
        <v>38</v>
      </c>
      <c r="E27" s="158">
        <v>38</v>
      </c>
      <c r="F27" s="158">
        <v>34</v>
      </c>
      <c r="G27" s="160">
        <f t="shared" si="5"/>
        <v>0.89473684210526316</v>
      </c>
      <c r="H27" s="161">
        <f t="shared" si="7"/>
        <v>4</v>
      </c>
      <c r="I27" s="162">
        <v>34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352597</v>
      </c>
      <c r="E28" s="158">
        <v>352597</v>
      </c>
      <c r="F28" s="158">
        <v>351803</v>
      </c>
      <c r="G28" s="160">
        <f t="shared" si="5"/>
        <v>0.99774813739198009</v>
      </c>
      <c r="H28" s="161">
        <f t="shared" si="7"/>
        <v>794</v>
      </c>
      <c r="I28" s="162">
        <v>396114</v>
      </c>
      <c r="J28" s="163">
        <f t="shared" si="6"/>
        <v>0.88813573870148488</v>
      </c>
    </row>
    <row r="29" spans="1:10" ht="21.95" customHeight="1">
      <c r="A29" s="288"/>
      <c r="B29" s="291"/>
      <c r="C29" s="157" t="s">
        <v>40</v>
      </c>
      <c r="D29" s="158">
        <v>2285141</v>
      </c>
      <c r="E29" s="158">
        <v>2285141</v>
      </c>
      <c r="F29" s="158">
        <v>2088155</v>
      </c>
      <c r="G29" s="160">
        <f t="shared" si="5"/>
        <v>0.91379700421111865</v>
      </c>
      <c r="H29" s="161">
        <f t="shared" si="7"/>
        <v>196986</v>
      </c>
      <c r="I29" s="162">
        <v>839761</v>
      </c>
      <c r="J29" s="163">
        <f t="shared" si="6"/>
        <v>2.4866063082234113</v>
      </c>
    </row>
    <row r="30" spans="1:10" ht="21.95" customHeight="1">
      <c r="A30" s="288"/>
      <c r="B30" s="291"/>
      <c r="C30" s="157" t="s">
        <v>41</v>
      </c>
      <c r="D30" s="158">
        <v>49940</v>
      </c>
      <c r="E30" s="158">
        <v>50940</v>
      </c>
      <c r="F30" s="158">
        <v>50072</v>
      </c>
      <c r="G30" s="160">
        <f t="shared" si="5"/>
        <v>1.0026431718061675</v>
      </c>
      <c r="H30" s="161">
        <f t="shared" si="7"/>
        <v>-132</v>
      </c>
      <c r="I30" s="162">
        <v>44929</v>
      </c>
      <c r="J30" s="163">
        <f t="shared" si="6"/>
        <v>1.1144694963164103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170970</v>
      </c>
      <c r="E32" s="158">
        <v>118594</v>
      </c>
      <c r="F32" s="158">
        <v>106987</v>
      </c>
      <c r="G32" s="160">
        <f t="shared" si="5"/>
        <v>0.6257647540504182</v>
      </c>
      <c r="H32" s="161">
        <f t="shared" si="7"/>
        <v>63983</v>
      </c>
      <c r="I32" s="162">
        <v>39517</v>
      </c>
      <c r="J32" s="163">
        <f t="shared" si="6"/>
        <v>2.7073664498823291</v>
      </c>
    </row>
    <row r="33" spans="1:10" ht="30" customHeight="1">
      <c r="A33" s="288"/>
      <c r="B33" s="292"/>
      <c r="C33" s="172" t="s">
        <v>44</v>
      </c>
      <c r="D33" s="173">
        <f>SUM(D23:D32)</f>
        <v>9828657</v>
      </c>
      <c r="E33" s="173">
        <f>SUM(E23:E32)</f>
        <v>9981128</v>
      </c>
      <c r="F33" s="174">
        <f>SUM(F23:F32)</f>
        <v>9737465</v>
      </c>
      <c r="G33" s="175">
        <f>IF(D33=0,0,F33/D33)</f>
        <v>0.99072182496550643</v>
      </c>
      <c r="H33" s="176">
        <f t="shared" si="7"/>
        <v>91192</v>
      </c>
      <c r="I33" s="177">
        <f>SUM(I23:I32)</f>
        <v>8097003</v>
      </c>
      <c r="J33" s="178">
        <f t="shared" si="6"/>
        <v>1.2026011352595523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0</v>
      </c>
      <c r="E36" s="151">
        <v>0</v>
      </c>
      <c r="F36" s="151">
        <v>29</v>
      </c>
      <c r="G36" s="210"/>
      <c r="H36" s="211"/>
      <c r="I36" s="193">
        <v>7</v>
      </c>
      <c r="J36" s="194">
        <f t="shared" si="6"/>
        <v>4.1428571428571432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9828657</v>
      </c>
      <c r="E37" s="253">
        <f>SUM(E34:E36)+E33</f>
        <v>9981128</v>
      </c>
      <c r="F37" s="253">
        <f>SUM(F34:F36)+F33</f>
        <v>9737494</v>
      </c>
      <c r="G37" s="199">
        <f>IF(D37=0,0,F37/D37)</f>
        <v>0.99072477552121307</v>
      </c>
      <c r="H37" s="200">
        <f>D37-F37</f>
        <v>91163</v>
      </c>
      <c r="I37" s="212">
        <f>SUM(I34:I36)+I33</f>
        <v>8097010</v>
      </c>
      <c r="J37" s="213">
        <f t="shared" si="6"/>
        <v>1.2026036771598405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13096</v>
      </c>
      <c r="G39" s="218"/>
      <c r="H39" s="219"/>
      <c r="I39" s="220">
        <f>I15-I33</f>
        <v>-35147</v>
      </c>
      <c r="J39" s="221">
        <f t="shared" si="6"/>
        <v>-0.3726064813497596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80763</v>
      </c>
      <c r="G41" s="226"/>
      <c r="H41" s="227"/>
      <c r="I41" s="228">
        <f>I19-I37</f>
        <v>67695</v>
      </c>
      <c r="J41" s="229">
        <f t="shared" si="6"/>
        <v>1.1930423221803679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4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2.125" style="141" customWidth="1"/>
    <col min="7" max="7" width="7.125" style="141" customWidth="1"/>
    <col min="8" max="8" width="11.875" style="141" customWidth="1"/>
    <col min="9" max="9" width="10.5" style="141" customWidth="1"/>
    <col min="10" max="10" width="8.62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82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812196</v>
      </c>
      <c r="E5" s="151">
        <v>748681</v>
      </c>
      <c r="F5" s="151">
        <v>754801.78099999996</v>
      </c>
      <c r="G5" s="153">
        <f t="shared" ref="G5:G15" si="0">IF(D5=0,0,F5/D5)</f>
        <v>0.92933452147018691</v>
      </c>
      <c r="H5" s="154">
        <f t="shared" ref="H5:H15" si="1">F5-D5</f>
        <v>-57394.219000000041</v>
      </c>
      <c r="I5" s="155">
        <v>768851</v>
      </c>
      <c r="J5" s="156">
        <f t="shared" ref="J5:J19" si="2">IF(I5=0,0,F5/I5)</f>
        <v>0.98172699391689677</v>
      </c>
    </row>
    <row r="6" spans="1:12" ht="21.95" customHeight="1">
      <c r="A6" s="288"/>
      <c r="B6" s="291"/>
      <c r="C6" s="157" t="s">
        <v>16</v>
      </c>
      <c r="D6" s="158">
        <v>737900</v>
      </c>
      <c r="E6" s="158">
        <v>746028</v>
      </c>
      <c r="F6" s="158">
        <v>716887.38100000005</v>
      </c>
      <c r="G6" s="160">
        <f t="shared" si="0"/>
        <v>0.97152375796178347</v>
      </c>
      <c r="H6" s="161">
        <f t="shared" si="1"/>
        <v>-21012.618999999948</v>
      </c>
      <c r="I6" s="162">
        <v>690779</v>
      </c>
      <c r="J6" s="163">
        <f t="shared" si="2"/>
        <v>1.0377955626908173</v>
      </c>
    </row>
    <row r="7" spans="1:12" ht="21.95" customHeight="1">
      <c r="A7" s="288"/>
      <c r="B7" s="291"/>
      <c r="C7" s="157" t="s">
        <v>17</v>
      </c>
      <c r="D7" s="158">
        <v>93970</v>
      </c>
      <c r="E7" s="158">
        <v>117309</v>
      </c>
      <c r="F7" s="158">
        <v>94115.285000000003</v>
      </c>
      <c r="G7" s="160">
        <f t="shared" si="0"/>
        <v>1.0015460785357029</v>
      </c>
      <c r="H7" s="161">
        <f t="shared" si="1"/>
        <v>145.28500000000349</v>
      </c>
      <c r="I7" s="162">
        <v>88334</v>
      </c>
      <c r="J7" s="163">
        <f t="shared" si="2"/>
        <v>1.0654480154866757</v>
      </c>
    </row>
    <row r="8" spans="1:12" ht="21.95" customHeight="1">
      <c r="A8" s="288"/>
      <c r="B8" s="291"/>
      <c r="C8" s="157" t="s">
        <v>18</v>
      </c>
      <c r="D8" s="158">
        <v>1128074</v>
      </c>
      <c r="E8" s="158">
        <v>1127946</v>
      </c>
      <c r="F8" s="158">
        <v>1127946.4879999999</v>
      </c>
      <c r="G8" s="160">
        <f t="shared" si="0"/>
        <v>0.99988696486223416</v>
      </c>
      <c r="H8" s="161">
        <f t="shared" si="1"/>
        <v>-127.51200000010431</v>
      </c>
      <c r="I8" s="162">
        <v>1053481</v>
      </c>
      <c r="J8" s="163">
        <f t="shared" si="2"/>
        <v>1.0706851741986803</v>
      </c>
    </row>
    <row r="9" spans="1:12" ht="21.95" customHeight="1">
      <c r="A9" s="288"/>
      <c r="B9" s="291"/>
      <c r="C9" s="157" t="s">
        <v>19</v>
      </c>
      <c r="D9" s="158">
        <v>190148</v>
      </c>
      <c r="E9" s="158">
        <v>191678</v>
      </c>
      <c r="F9" s="158">
        <v>200280.092</v>
      </c>
      <c r="G9" s="160">
        <f t="shared" si="0"/>
        <v>1.0532852935608052</v>
      </c>
      <c r="H9" s="161">
        <f t="shared" si="1"/>
        <v>10132.092000000004</v>
      </c>
      <c r="I9" s="162">
        <v>175501</v>
      </c>
      <c r="J9" s="163">
        <f t="shared" si="2"/>
        <v>1.1411906029025476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807745</v>
      </c>
      <c r="E11" s="158">
        <v>743892</v>
      </c>
      <c r="F11" s="158">
        <v>783494.61100000003</v>
      </c>
      <c r="G11" s="160">
        <f t="shared" si="0"/>
        <v>0.96997766745693259</v>
      </c>
      <c r="H11" s="161">
        <f t="shared" si="1"/>
        <v>-24250.388999999966</v>
      </c>
      <c r="I11" s="162">
        <v>327788</v>
      </c>
      <c r="J11" s="163">
        <f t="shared" si="2"/>
        <v>2.3902479987064811</v>
      </c>
    </row>
    <row r="12" spans="1:12" ht="21.95" customHeight="1">
      <c r="A12" s="288"/>
      <c r="B12" s="291"/>
      <c r="C12" s="157" t="s">
        <v>22</v>
      </c>
      <c r="D12" s="158">
        <v>235921</v>
      </c>
      <c r="E12" s="158">
        <v>294607</v>
      </c>
      <c r="F12" s="158">
        <v>284033.14399999997</v>
      </c>
      <c r="G12" s="160">
        <f t="shared" si="0"/>
        <v>1.2039332827514293</v>
      </c>
      <c r="H12" s="161">
        <f t="shared" si="1"/>
        <v>48112.143999999971</v>
      </c>
      <c r="I12" s="162">
        <v>228985</v>
      </c>
      <c r="J12" s="163">
        <f t="shared" si="2"/>
        <v>1.2404006550647422</v>
      </c>
      <c r="L12" s="164"/>
    </row>
    <row r="13" spans="1:12" ht="21.95" customHeight="1">
      <c r="A13" s="288"/>
      <c r="B13" s="291"/>
      <c r="C13" s="157" t="s">
        <v>23</v>
      </c>
      <c r="D13" s="158">
        <v>3284</v>
      </c>
      <c r="E13" s="158">
        <v>3284</v>
      </c>
      <c r="F13" s="158">
        <v>2213.4569999999999</v>
      </c>
      <c r="G13" s="160">
        <f t="shared" si="0"/>
        <v>0.67401248477466502</v>
      </c>
      <c r="H13" s="161">
        <f t="shared" si="1"/>
        <v>-1070.5430000000001</v>
      </c>
      <c r="I13" s="162">
        <v>83</v>
      </c>
      <c r="J13" s="163">
        <f t="shared" si="2"/>
        <v>26.668156626506022</v>
      </c>
    </row>
    <row r="14" spans="1:12" ht="21.95" customHeight="1">
      <c r="A14" s="288"/>
      <c r="B14" s="291"/>
      <c r="C14" s="165" t="s">
        <v>24</v>
      </c>
      <c r="D14" s="166">
        <v>5674</v>
      </c>
      <c r="E14" s="166">
        <v>5674</v>
      </c>
      <c r="F14" s="166">
        <v>6812.6530000000002</v>
      </c>
      <c r="G14" s="168">
        <f t="shared" si="0"/>
        <v>1.2006790623898485</v>
      </c>
      <c r="H14" s="169">
        <f t="shared" si="1"/>
        <v>1138.6530000000002</v>
      </c>
      <c r="I14" s="170">
        <v>2780</v>
      </c>
      <c r="J14" s="171">
        <f t="shared" si="2"/>
        <v>2.4505946043165467</v>
      </c>
    </row>
    <row r="15" spans="1:12" ht="28.5" customHeight="1">
      <c r="A15" s="288"/>
      <c r="B15" s="292"/>
      <c r="C15" s="172" t="s">
        <v>25</v>
      </c>
      <c r="D15" s="173">
        <f>SUM(D5:D14)</f>
        <v>4014912</v>
      </c>
      <c r="E15" s="173">
        <f t="shared" ref="E15:F15" si="3">SUM(E5:E14)</f>
        <v>3979099</v>
      </c>
      <c r="F15" s="174">
        <f t="shared" si="3"/>
        <v>3970584.8919999995</v>
      </c>
      <c r="G15" s="175">
        <f t="shared" si="0"/>
        <v>0.98895938242232939</v>
      </c>
      <c r="H15" s="176">
        <f t="shared" si="1"/>
        <v>-44327.108000000473</v>
      </c>
      <c r="I15" s="177">
        <f>SUM(I5:I14)</f>
        <v>3336582</v>
      </c>
      <c r="J15" s="178">
        <f t="shared" si="2"/>
        <v>1.1900156783199092</v>
      </c>
    </row>
    <row r="16" spans="1:12" ht="21.95" customHeight="1">
      <c r="A16" s="288"/>
      <c r="B16" s="179" t="s">
        <v>26</v>
      </c>
      <c r="C16" s="180"/>
      <c r="D16" s="181">
        <v>11088</v>
      </c>
      <c r="E16" s="181">
        <v>137374</v>
      </c>
      <c r="F16" s="181">
        <v>137374</v>
      </c>
      <c r="G16" s="183"/>
      <c r="H16" s="184"/>
      <c r="I16" s="185">
        <v>11259</v>
      </c>
      <c r="J16" s="186">
        <f t="shared" si="2"/>
        <v>12.201261213251621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72286</v>
      </c>
      <c r="F17" s="181">
        <v>72285.72</v>
      </c>
      <c r="G17" s="183"/>
      <c r="H17" s="184"/>
      <c r="I17" s="185">
        <v>238788</v>
      </c>
      <c r="J17" s="186">
        <f t="shared" si="2"/>
        <v>0.30271923212221719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4026000</v>
      </c>
      <c r="E19" s="253">
        <f t="shared" ref="E19:F19" si="4">SUM(E16:E18)+E15</f>
        <v>4188759</v>
      </c>
      <c r="F19" s="253">
        <f t="shared" si="4"/>
        <v>4180244.6119999997</v>
      </c>
      <c r="G19" s="199">
        <f>IF(D19=0,0,F19/D19)</f>
        <v>1.0383121241927471</v>
      </c>
      <c r="H19" s="200">
        <f>F19-D19</f>
        <v>154244.61199999973</v>
      </c>
      <c r="I19" s="201">
        <f>SUM(I16:I18)+I15</f>
        <v>3586629</v>
      </c>
      <c r="J19" s="202">
        <f t="shared" si="2"/>
        <v>1.1655079496652705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50734</v>
      </c>
      <c r="E23" s="151">
        <v>53124</v>
      </c>
      <c r="F23" s="151">
        <v>50682.103000000003</v>
      </c>
      <c r="G23" s="153">
        <f t="shared" ref="G23:G33" si="5">IF(D23=0,0,F23/D23)</f>
        <v>0.9989770765167344</v>
      </c>
      <c r="H23" s="154">
        <f t="shared" ref="H23:H33" si="6">D23-F23</f>
        <v>51.896999999997206</v>
      </c>
      <c r="I23" s="155">
        <v>47323</v>
      </c>
      <c r="J23" s="156">
        <f t="shared" ref="J23:J37" si="7">IF(I23=0,0,F23/I23)</f>
        <v>1.0709824609597871</v>
      </c>
    </row>
    <row r="24" spans="1:10" ht="21.95" customHeight="1">
      <c r="A24" s="288"/>
      <c r="B24" s="291"/>
      <c r="C24" s="157" t="s">
        <v>35</v>
      </c>
      <c r="D24" s="158">
        <v>2470369</v>
      </c>
      <c r="E24" s="158">
        <v>2520369</v>
      </c>
      <c r="F24" s="158">
        <v>2497531.534</v>
      </c>
      <c r="G24" s="160">
        <f t="shared" si="5"/>
        <v>1.0109953347050582</v>
      </c>
      <c r="H24" s="161">
        <f t="shared" si="6"/>
        <v>-27162.533999999985</v>
      </c>
      <c r="I24" s="162">
        <v>2363335</v>
      </c>
      <c r="J24" s="163">
        <f t="shared" si="7"/>
        <v>1.0567826964861096</v>
      </c>
    </row>
    <row r="25" spans="1:10" ht="21.95" customHeight="1">
      <c r="A25" s="288"/>
      <c r="B25" s="291"/>
      <c r="C25" s="157" t="s">
        <v>36</v>
      </c>
      <c r="D25" s="158">
        <v>395880</v>
      </c>
      <c r="E25" s="158">
        <v>396501</v>
      </c>
      <c r="F25" s="158">
        <v>396499.86300000001</v>
      </c>
      <c r="G25" s="160">
        <f t="shared" si="5"/>
        <v>1.0015657850863899</v>
      </c>
      <c r="H25" s="161">
        <f t="shared" si="6"/>
        <v>-619.86300000001211</v>
      </c>
      <c r="I25" s="162">
        <v>404344</v>
      </c>
      <c r="J25" s="163">
        <f t="shared" si="7"/>
        <v>0.98060033783115375</v>
      </c>
    </row>
    <row r="26" spans="1:10" ht="21.95" customHeight="1">
      <c r="A26" s="288"/>
      <c r="B26" s="291"/>
      <c r="C26" s="157" t="s">
        <v>37</v>
      </c>
      <c r="D26" s="158">
        <v>223</v>
      </c>
      <c r="E26" s="158">
        <v>281</v>
      </c>
      <c r="F26" s="158">
        <v>280.79300000000001</v>
      </c>
      <c r="G26" s="160">
        <f t="shared" si="5"/>
        <v>1.2591614349775786</v>
      </c>
      <c r="H26" s="161">
        <f t="shared" si="6"/>
        <v>-57.793000000000006</v>
      </c>
      <c r="I26" s="162">
        <v>325</v>
      </c>
      <c r="J26" s="163">
        <f t="shared" si="7"/>
        <v>0.86397846153846158</v>
      </c>
    </row>
    <row r="27" spans="1:10" ht="21.95" customHeight="1">
      <c r="A27" s="288"/>
      <c r="B27" s="291"/>
      <c r="C27" s="157" t="s">
        <v>38</v>
      </c>
      <c r="D27" s="158">
        <v>13</v>
      </c>
      <c r="E27" s="158">
        <v>13</v>
      </c>
      <c r="F27" s="158">
        <v>12.968999999999999</v>
      </c>
      <c r="G27" s="160">
        <f t="shared" si="5"/>
        <v>0.99761538461538457</v>
      </c>
      <c r="H27" s="161">
        <f t="shared" si="6"/>
        <v>3.1000000000000583E-2</v>
      </c>
      <c r="I27" s="162">
        <v>13</v>
      </c>
      <c r="J27" s="163">
        <f t="shared" si="7"/>
        <v>0.99761538461538457</v>
      </c>
    </row>
    <row r="28" spans="1:10" ht="21.95" customHeight="1">
      <c r="A28" s="288"/>
      <c r="B28" s="291"/>
      <c r="C28" s="157" t="s">
        <v>39</v>
      </c>
      <c r="D28" s="158">
        <v>139846</v>
      </c>
      <c r="E28" s="158">
        <v>139530</v>
      </c>
      <c r="F28" s="158">
        <v>139529.34700000001</v>
      </c>
      <c r="G28" s="160">
        <f t="shared" si="5"/>
        <v>0.99773570212948537</v>
      </c>
      <c r="H28" s="161">
        <f t="shared" si="6"/>
        <v>316.65299999999115</v>
      </c>
      <c r="I28" s="162">
        <v>163757</v>
      </c>
      <c r="J28" s="163">
        <f t="shared" si="7"/>
        <v>0.85205119170478216</v>
      </c>
    </row>
    <row r="29" spans="1:10" ht="21.95" customHeight="1">
      <c r="A29" s="288"/>
      <c r="B29" s="291"/>
      <c r="C29" s="157" t="s">
        <v>40</v>
      </c>
      <c r="D29" s="158">
        <v>902050</v>
      </c>
      <c r="E29" s="158">
        <v>902050</v>
      </c>
      <c r="F29" s="158">
        <v>808631.86600000004</v>
      </c>
      <c r="G29" s="160">
        <f t="shared" si="5"/>
        <v>0.8964379646361067</v>
      </c>
      <c r="H29" s="161">
        <f t="shared" si="6"/>
        <v>93418.133999999962</v>
      </c>
      <c r="I29" s="162">
        <v>318491</v>
      </c>
      <c r="J29" s="163">
        <f t="shared" si="7"/>
        <v>2.5389473046334121</v>
      </c>
    </row>
    <row r="30" spans="1:10" ht="21.95" customHeight="1">
      <c r="A30" s="288"/>
      <c r="B30" s="291"/>
      <c r="C30" s="157" t="s">
        <v>41</v>
      </c>
      <c r="D30" s="158">
        <v>40692</v>
      </c>
      <c r="E30" s="158">
        <v>39294</v>
      </c>
      <c r="F30" s="158">
        <v>34151.684999999998</v>
      </c>
      <c r="G30" s="160">
        <f t="shared" si="5"/>
        <v>0.83927270716602764</v>
      </c>
      <c r="H30" s="161">
        <f t="shared" si="6"/>
        <v>6540.3150000000023</v>
      </c>
      <c r="I30" s="162">
        <v>36954</v>
      </c>
      <c r="J30" s="163">
        <f t="shared" si="7"/>
        <v>0.92416747848676728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6"/>
        <v>0</v>
      </c>
      <c r="I31" s="162">
        <v>0</v>
      </c>
      <c r="J31" s="163">
        <f t="shared" si="7"/>
        <v>0</v>
      </c>
    </row>
    <row r="32" spans="1:10" ht="21.95" customHeight="1">
      <c r="A32" s="288"/>
      <c r="B32" s="291"/>
      <c r="C32" s="157" t="s">
        <v>43</v>
      </c>
      <c r="D32" s="158">
        <v>25556</v>
      </c>
      <c r="E32" s="158">
        <v>119006</v>
      </c>
      <c r="F32" s="158">
        <v>94540.03</v>
      </c>
      <c r="G32" s="160">
        <f t="shared" si="5"/>
        <v>3.6993281421192674</v>
      </c>
      <c r="H32" s="161">
        <f t="shared" si="6"/>
        <v>-68984.03</v>
      </c>
      <c r="I32" s="162">
        <v>29539</v>
      </c>
      <c r="J32" s="163">
        <f t="shared" si="7"/>
        <v>3.2005155895595654</v>
      </c>
    </row>
    <row r="33" spans="1:10" ht="30" customHeight="1">
      <c r="A33" s="288"/>
      <c r="B33" s="292"/>
      <c r="C33" s="172" t="s">
        <v>44</v>
      </c>
      <c r="D33" s="173">
        <f>SUM(D23:D32)</f>
        <v>4025363</v>
      </c>
      <c r="E33" s="173">
        <f>SUM(E23:E32)</f>
        <v>4170168</v>
      </c>
      <c r="F33" s="174">
        <f>SUM(F23:F32)</f>
        <v>4021860.19</v>
      </c>
      <c r="G33" s="175">
        <f t="shared" si="5"/>
        <v>0.99912981512474774</v>
      </c>
      <c r="H33" s="176">
        <f t="shared" si="6"/>
        <v>3502.8100000000559</v>
      </c>
      <c r="I33" s="177">
        <f>SUM(I23:I32)</f>
        <v>3364081</v>
      </c>
      <c r="J33" s="178">
        <f t="shared" si="7"/>
        <v>1.1955301284362654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17954</v>
      </c>
      <c r="F34" s="166">
        <v>17954</v>
      </c>
      <c r="G34" s="208"/>
      <c r="H34" s="209"/>
      <c r="I34" s="185">
        <v>150262</v>
      </c>
      <c r="J34" s="186">
        <f t="shared" si="7"/>
        <v>0.1194846335068081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7"/>
        <v>0</v>
      </c>
    </row>
    <row r="36" spans="1:10" ht="21.95" customHeight="1" thickBot="1">
      <c r="A36" s="288"/>
      <c r="B36" s="187" t="s">
        <v>47</v>
      </c>
      <c r="C36" s="188"/>
      <c r="D36" s="151">
        <v>637</v>
      </c>
      <c r="E36" s="151">
        <v>637</v>
      </c>
      <c r="F36" s="151">
        <v>0</v>
      </c>
      <c r="G36" s="210"/>
      <c r="H36" s="211"/>
      <c r="I36" s="193">
        <v>0</v>
      </c>
      <c r="J36" s="194">
        <f t="shared" si="7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4026000</v>
      </c>
      <c r="E37" s="253">
        <f>SUM(E34:E36)+E33</f>
        <v>4188759</v>
      </c>
      <c r="F37" s="253">
        <f>SUM(F34:F36)+F33</f>
        <v>4039814.19</v>
      </c>
      <c r="G37" s="199">
        <f>IF(D37=0,0,F37/D37)</f>
        <v>1.0034312444113265</v>
      </c>
      <c r="H37" s="200">
        <f>D37-F37</f>
        <v>-13814.189999999944</v>
      </c>
      <c r="I37" s="212">
        <f>SUM(I34:I36)+I33</f>
        <v>3514343</v>
      </c>
      <c r="J37" s="213">
        <f t="shared" si="7"/>
        <v>1.1495218850294351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-51275.298000000417</v>
      </c>
      <c r="G39" s="218"/>
      <c r="H39" s="219"/>
      <c r="I39" s="220">
        <f>I15-I33</f>
        <v>-27499</v>
      </c>
      <c r="J39" s="221">
        <f>IF(I39=0,0,F39/I39)</f>
        <v>1.8646240954216668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140430.42199999979</v>
      </c>
      <c r="G41" s="226"/>
      <c r="H41" s="227"/>
      <c r="I41" s="228">
        <f>I19-I37</f>
        <v>72286</v>
      </c>
      <c r="J41" s="229">
        <f>IF(I41=0,0,F41/I41)</f>
        <v>1.9427056691475499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>IF(I42=0,0,F42/I42)</f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>IF(I43=0,0,F43/I43)</f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5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83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673564</v>
      </c>
      <c r="E5" s="151">
        <v>673564</v>
      </c>
      <c r="F5" s="151">
        <v>608760</v>
      </c>
      <c r="G5" s="153">
        <f>IF(D5=0,0,F5/D5)</f>
        <v>0.90378939492015609</v>
      </c>
      <c r="H5" s="154">
        <f>F5-D5</f>
        <v>-64804</v>
      </c>
      <c r="I5" s="155">
        <v>645002</v>
      </c>
      <c r="J5" s="156">
        <f>IF(I5=0,0,F5/I5)</f>
        <v>0.94381102694255214</v>
      </c>
    </row>
    <row r="6" spans="1:12" ht="21.95" customHeight="1">
      <c r="A6" s="288"/>
      <c r="B6" s="291"/>
      <c r="C6" s="157" t="s">
        <v>16</v>
      </c>
      <c r="D6" s="158">
        <v>449837</v>
      </c>
      <c r="E6" s="158">
        <v>453928</v>
      </c>
      <c r="F6" s="158">
        <v>462455</v>
      </c>
      <c r="G6" s="160">
        <f t="shared" ref="G6:G15" si="0">IF(D6=0,0,F6/D6)</f>
        <v>1.0280501603914307</v>
      </c>
      <c r="H6" s="161">
        <f t="shared" ref="H6:H15" si="1">F6-D6</f>
        <v>12618</v>
      </c>
      <c r="I6" s="162">
        <v>478210</v>
      </c>
      <c r="J6" s="163">
        <f t="shared" ref="J6:J18" si="2">IF(I6=0,0,F6/I6)</f>
        <v>0.96705422304008704</v>
      </c>
    </row>
    <row r="7" spans="1:12" ht="21.95" customHeight="1">
      <c r="A7" s="288"/>
      <c r="B7" s="291"/>
      <c r="C7" s="157" t="s">
        <v>17</v>
      </c>
      <c r="D7" s="158">
        <v>141931</v>
      </c>
      <c r="E7" s="158">
        <v>141931</v>
      </c>
      <c r="F7" s="158">
        <v>82887</v>
      </c>
      <c r="G7" s="160">
        <f t="shared" si="0"/>
        <v>0.58399503984330414</v>
      </c>
      <c r="H7" s="161">
        <f t="shared" si="1"/>
        <v>-59044</v>
      </c>
      <c r="I7" s="162">
        <v>129091</v>
      </c>
      <c r="J7" s="163">
        <f t="shared" si="2"/>
        <v>0.64208194219581538</v>
      </c>
    </row>
    <row r="8" spans="1:12" ht="21.95" customHeight="1">
      <c r="A8" s="288"/>
      <c r="B8" s="291"/>
      <c r="C8" s="157" t="s">
        <v>18</v>
      </c>
      <c r="D8" s="158">
        <v>1296941</v>
      </c>
      <c r="E8" s="158">
        <v>1296941</v>
      </c>
      <c r="F8" s="158">
        <v>1296872</v>
      </c>
      <c r="G8" s="160">
        <f t="shared" si="0"/>
        <v>0.99994679788826168</v>
      </c>
      <c r="H8" s="161">
        <f t="shared" si="1"/>
        <v>-69</v>
      </c>
      <c r="I8" s="162">
        <v>974137</v>
      </c>
      <c r="J8" s="163">
        <f t="shared" si="2"/>
        <v>1.3313035024847635</v>
      </c>
    </row>
    <row r="9" spans="1:12" ht="21.95" customHeight="1">
      <c r="A9" s="288"/>
      <c r="B9" s="291"/>
      <c r="C9" s="157" t="s">
        <v>19</v>
      </c>
      <c r="D9" s="158">
        <v>172699</v>
      </c>
      <c r="E9" s="158">
        <v>172699</v>
      </c>
      <c r="F9" s="158">
        <v>222462</v>
      </c>
      <c r="G9" s="160">
        <f t="shared" si="0"/>
        <v>1.2881487443471009</v>
      </c>
      <c r="H9" s="161">
        <f t="shared" si="1"/>
        <v>49763</v>
      </c>
      <c r="I9" s="162">
        <v>130208</v>
      </c>
      <c r="J9" s="163">
        <f t="shared" si="2"/>
        <v>1.7085125337920866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640343</v>
      </c>
      <c r="E11" s="158">
        <v>640343</v>
      </c>
      <c r="F11" s="158">
        <v>504712</v>
      </c>
      <c r="G11" s="160">
        <f t="shared" si="0"/>
        <v>0.78819007937933261</v>
      </c>
      <c r="H11" s="161">
        <f t="shared" si="1"/>
        <v>-135631</v>
      </c>
      <c r="I11" s="162">
        <v>236633</v>
      </c>
      <c r="J11" s="163">
        <f t="shared" si="2"/>
        <v>2.1328893265098277</v>
      </c>
    </row>
    <row r="12" spans="1:12" ht="21.95" customHeight="1">
      <c r="A12" s="288"/>
      <c r="B12" s="291"/>
      <c r="C12" s="157" t="s">
        <v>22</v>
      </c>
      <c r="D12" s="158">
        <v>116595</v>
      </c>
      <c r="E12" s="158">
        <v>150910</v>
      </c>
      <c r="F12" s="158">
        <v>143455</v>
      </c>
      <c r="G12" s="160">
        <f t="shared" si="0"/>
        <v>1.2303700844804666</v>
      </c>
      <c r="H12" s="161">
        <f t="shared" si="1"/>
        <v>26860</v>
      </c>
      <c r="I12" s="162">
        <v>112417</v>
      </c>
      <c r="J12" s="163">
        <f t="shared" si="2"/>
        <v>1.2760970315877491</v>
      </c>
      <c r="L12" s="164"/>
    </row>
    <row r="13" spans="1:12" ht="21.95" customHeight="1">
      <c r="A13" s="288"/>
      <c r="B13" s="291"/>
      <c r="C13" s="157" t="s">
        <v>23</v>
      </c>
      <c r="D13" s="158">
        <v>12000</v>
      </c>
      <c r="E13" s="158">
        <v>12000</v>
      </c>
      <c r="F13" s="158">
        <v>0</v>
      </c>
      <c r="G13" s="160">
        <f t="shared" si="0"/>
        <v>0</v>
      </c>
      <c r="H13" s="161">
        <f t="shared" si="1"/>
        <v>-12000</v>
      </c>
      <c r="I13" s="162">
        <v>9000</v>
      </c>
      <c r="J13" s="163">
        <f t="shared" si="2"/>
        <v>0</v>
      </c>
    </row>
    <row r="14" spans="1:12" ht="21.95" customHeight="1">
      <c r="A14" s="288"/>
      <c r="B14" s="291"/>
      <c r="C14" s="165" t="s">
        <v>24</v>
      </c>
      <c r="D14" s="166">
        <v>725</v>
      </c>
      <c r="E14" s="166">
        <v>725</v>
      </c>
      <c r="F14" s="166">
        <v>7998</v>
      </c>
      <c r="G14" s="168">
        <f t="shared" si="0"/>
        <v>11.031724137931034</v>
      </c>
      <c r="H14" s="169">
        <f t="shared" si="1"/>
        <v>7273</v>
      </c>
      <c r="I14" s="170">
        <v>3922</v>
      </c>
      <c r="J14" s="171">
        <f t="shared" si="2"/>
        <v>2.0392656807751148</v>
      </c>
    </row>
    <row r="15" spans="1:12" ht="28.5" customHeight="1">
      <c r="A15" s="288"/>
      <c r="B15" s="292"/>
      <c r="C15" s="172" t="s">
        <v>25</v>
      </c>
      <c r="D15" s="173">
        <f>SUM(D5:D14)</f>
        <v>3504635</v>
      </c>
      <c r="E15" s="173">
        <f t="shared" ref="E15:F15" si="3">SUM(E5:E14)</f>
        <v>3543041</v>
      </c>
      <c r="F15" s="174">
        <f t="shared" si="3"/>
        <v>3329601</v>
      </c>
      <c r="G15" s="175">
        <f t="shared" si="0"/>
        <v>0.950056425276812</v>
      </c>
      <c r="H15" s="176">
        <f t="shared" si="1"/>
        <v>-175034</v>
      </c>
      <c r="I15" s="177">
        <f>SUM(I5:I14)</f>
        <v>2718620</v>
      </c>
      <c r="J15" s="178">
        <f t="shared" si="2"/>
        <v>1.224739389837491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10130</v>
      </c>
      <c r="E17" s="181">
        <v>10723</v>
      </c>
      <c r="F17" s="181">
        <v>25665</v>
      </c>
      <c r="G17" s="183"/>
      <c r="H17" s="184"/>
      <c r="I17" s="185">
        <v>57843</v>
      </c>
      <c r="J17" s="186">
        <f t="shared" si="2"/>
        <v>0.44370105284995592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3514765</v>
      </c>
      <c r="E19" s="253">
        <f t="shared" ref="E19:F19" si="4">SUM(E16:E18)+E15</f>
        <v>3553764</v>
      </c>
      <c r="F19" s="253">
        <f t="shared" si="4"/>
        <v>3355266</v>
      </c>
      <c r="G19" s="199">
        <f>IF(D19=0,0,F19/D19)</f>
        <v>0.95462029467119425</v>
      </c>
      <c r="H19" s="200">
        <f>F19-D19</f>
        <v>-159499</v>
      </c>
      <c r="I19" s="201">
        <f>SUM(I16:I18)+I15</f>
        <v>2776463</v>
      </c>
      <c r="J19" s="202">
        <f>IF(I19=0,0,F19/I19)</f>
        <v>1.208467751956356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33971</v>
      </c>
      <c r="E23" s="151">
        <v>34516</v>
      </c>
      <c r="F23" s="151">
        <v>32890</v>
      </c>
      <c r="G23" s="153">
        <f t="shared" ref="G23:G32" si="5">IF(D23=0,0,F23/D23)</f>
        <v>0.96817874069058907</v>
      </c>
      <c r="H23" s="154">
        <f>D23-F23</f>
        <v>1081</v>
      </c>
      <c r="I23" s="155">
        <v>30814</v>
      </c>
      <c r="J23" s="156">
        <f t="shared" ref="J23:J43" si="6">IF(I23=0,0,F23/I23)</f>
        <v>1.0673719737781528</v>
      </c>
    </row>
    <row r="24" spans="1:10" ht="21.95" customHeight="1">
      <c r="A24" s="288"/>
      <c r="B24" s="291"/>
      <c r="C24" s="157" t="s">
        <v>35</v>
      </c>
      <c r="D24" s="158">
        <v>2077312</v>
      </c>
      <c r="E24" s="158">
        <v>2131384</v>
      </c>
      <c r="F24" s="158">
        <v>2021645</v>
      </c>
      <c r="G24" s="160">
        <f t="shared" si="5"/>
        <v>0.97320238847125518</v>
      </c>
      <c r="H24" s="161">
        <f t="shared" ref="H24:H33" si="7">D24-F24</f>
        <v>55667</v>
      </c>
      <c r="I24" s="162">
        <v>1945501</v>
      </c>
      <c r="J24" s="163">
        <f t="shared" si="6"/>
        <v>1.0391385046833694</v>
      </c>
    </row>
    <row r="25" spans="1:10" ht="21.95" customHeight="1">
      <c r="A25" s="288"/>
      <c r="B25" s="291"/>
      <c r="C25" s="157" t="s">
        <v>36</v>
      </c>
      <c r="D25" s="158">
        <v>352501</v>
      </c>
      <c r="E25" s="158">
        <v>353050</v>
      </c>
      <c r="F25" s="158">
        <v>353050</v>
      </c>
      <c r="G25" s="160">
        <f t="shared" si="5"/>
        <v>1.0015574423902343</v>
      </c>
      <c r="H25" s="161">
        <f t="shared" si="7"/>
        <v>-549</v>
      </c>
      <c r="I25" s="162">
        <v>347306</v>
      </c>
      <c r="J25" s="163">
        <f t="shared" si="6"/>
        <v>1.0165387295353376</v>
      </c>
    </row>
    <row r="26" spans="1:10" ht="21.95" customHeight="1">
      <c r="A26" s="288"/>
      <c r="B26" s="291"/>
      <c r="C26" s="157" t="s">
        <v>37</v>
      </c>
      <c r="D26" s="158">
        <v>200</v>
      </c>
      <c r="E26" s="158">
        <v>252</v>
      </c>
      <c r="F26" s="158">
        <v>252</v>
      </c>
      <c r="G26" s="160">
        <f t="shared" si="5"/>
        <v>1.26</v>
      </c>
      <c r="H26" s="161">
        <f t="shared" si="7"/>
        <v>-52</v>
      </c>
      <c r="I26" s="162">
        <v>277</v>
      </c>
      <c r="J26" s="163">
        <f t="shared" si="6"/>
        <v>0.90974729241877261</v>
      </c>
    </row>
    <row r="27" spans="1:10" ht="21.95" customHeight="1">
      <c r="A27" s="288"/>
      <c r="B27" s="291"/>
      <c r="C27" s="157" t="s">
        <v>38</v>
      </c>
      <c r="D27" s="158">
        <v>13</v>
      </c>
      <c r="E27" s="158">
        <v>13</v>
      </c>
      <c r="F27" s="158">
        <v>11</v>
      </c>
      <c r="G27" s="160">
        <f t="shared" si="5"/>
        <v>0.84615384615384615</v>
      </c>
      <c r="H27" s="161">
        <f t="shared" si="7"/>
        <v>2</v>
      </c>
      <c r="I27" s="162">
        <v>12</v>
      </c>
      <c r="J27" s="163">
        <f t="shared" si="6"/>
        <v>0.91666666666666663</v>
      </c>
    </row>
    <row r="28" spans="1:10" ht="21.95" customHeight="1">
      <c r="A28" s="288"/>
      <c r="B28" s="291"/>
      <c r="C28" s="157" t="s">
        <v>39</v>
      </c>
      <c r="D28" s="158">
        <v>122674</v>
      </c>
      <c r="E28" s="158">
        <v>122674</v>
      </c>
      <c r="F28" s="158">
        <v>122410</v>
      </c>
      <c r="G28" s="160">
        <f t="shared" si="5"/>
        <v>0.99784795474183607</v>
      </c>
      <c r="H28" s="161">
        <f t="shared" si="7"/>
        <v>264</v>
      </c>
      <c r="I28" s="162">
        <v>102184</v>
      </c>
      <c r="J28" s="163">
        <f t="shared" si="6"/>
        <v>1.19793705472481</v>
      </c>
    </row>
    <row r="29" spans="1:10" ht="21.95" customHeight="1">
      <c r="A29" s="288"/>
      <c r="B29" s="291"/>
      <c r="C29" s="157" t="s">
        <v>40</v>
      </c>
      <c r="D29" s="158">
        <v>778488</v>
      </c>
      <c r="E29" s="158">
        <v>778488</v>
      </c>
      <c r="F29" s="158">
        <v>697796</v>
      </c>
      <c r="G29" s="160">
        <f t="shared" si="5"/>
        <v>0.89634779213038607</v>
      </c>
      <c r="H29" s="161">
        <f t="shared" si="7"/>
        <v>80692</v>
      </c>
      <c r="I29" s="162">
        <v>275097</v>
      </c>
      <c r="J29" s="163">
        <f t="shared" si="6"/>
        <v>2.5365452912972515</v>
      </c>
    </row>
    <row r="30" spans="1:10" ht="21.95" customHeight="1">
      <c r="A30" s="288"/>
      <c r="B30" s="291"/>
      <c r="C30" s="157" t="s">
        <v>41</v>
      </c>
      <c r="D30" s="158">
        <v>18696</v>
      </c>
      <c r="E30" s="158">
        <v>19289</v>
      </c>
      <c r="F30" s="158">
        <v>17974</v>
      </c>
      <c r="G30" s="160">
        <f t="shared" si="5"/>
        <v>0.96138211382113825</v>
      </c>
      <c r="H30" s="161">
        <f t="shared" si="7"/>
        <v>722</v>
      </c>
      <c r="I30" s="162">
        <v>16772</v>
      </c>
      <c r="J30" s="163">
        <f t="shared" si="6"/>
        <v>1.0716670641545434</v>
      </c>
    </row>
    <row r="31" spans="1:10" ht="21.95" customHeight="1">
      <c r="A31" s="288"/>
      <c r="B31" s="291"/>
      <c r="C31" s="157" t="s">
        <v>42</v>
      </c>
      <c r="D31" s="158">
        <v>3749</v>
      </c>
      <c r="E31" s="158">
        <v>7840</v>
      </c>
      <c r="F31" s="158">
        <v>7840</v>
      </c>
      <c r="G31" s="160">
        <f t="shared" si="5"/>
        <v>2.0912243264870631</v>
      </c>
      <c r="H31" s="161">
        <f t="shared" si="7"/>
        <v>-4091</v>
      </c>
      <c r="I31" s="162">
        <v>15134</v>
      </c>
      <c r="J31" s="163">
        <f t="shared" si="6"/>
        <v>0.51803885291396856</v>
      </c>
    </row>
    <row r="32" spans="1:10" ht="21.95" customHeight="1">
      <c r="A32" s="288"/>
      <c r="B32" s="291"/>
      <c r="C32" s="157" t="s">
        <v>43</v>
      </c>
      <c r="D32" s="158">
        <v>126760</v>
      </c>
      <c r="E32" s="158">
        <v>105857</v>
      </c>
      <c r="F32" s="158">
        <v>12965</v>
      </c>
      <c r="G32" s="160">
        <f t="shared" si="5"/>
        <v>0.10227989902177342</v>
      </c>
      <c r="H32" s="161">
        <f t="shared" si="7"/>
        <v>113795</v>
      </c>
      <c r="I32" s="162">
        <v>17701</v>
      </c>
      <c r="J32" s="163">
        <f t="shared" si="6"/>
        <v>0.73244449466131856</v>
      </c>
    </row>
    <row r="33" spans="1:10" ht="30" customHeight="1">
      <c r="A33" s="288"/>
      <c r="B33" s="292"/>
      <c r="C33" s="172" t="s">
        <v>44</v>
      </c>
      <c r="D33" s="173">
        <f>SUM(D23:D32)</f>
        <v>3514364</v>
      </c>
      <c r="E33" s="173">
        <f>SUM(E23:E32)</f>
        <v>3553363</v>
      </c>
      <c r="F33" s="174">
        <f>SUM(F23:F32)</f>
        <v>3266833</v>
      </c>
      <c r="G33" s="175">
        <f>IF(D33=0,0,F33/D33)</f>
        <v>0.92956591861286997</v>
      </c>
      <c r="H33" s="176">
        <f t="shared" si="7"/>
        <v>247531</v>
      </c>
      <c r="I33" s="177">
        <f>SUM(I23:I32)</f>
        <v>2750798</v>
      </c>
      <c r="J33" s="178">
        <f t="shared" si="6"/>
        <v>1.1875946543512101</v>
      </c>
    </row>
    <row r="34" spans="1:10" ht="21.95" customHeight="1">
      <c r="A34" s="288"/>
      <c r="B34" s="179" t="s">
        <v>45</v>
      </c>
      <c r="C34" s="165"/>
      <c r="D34" s="166">
        <v>1</v>
      </c>
      <c r="E34" s="166">
        <v>1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400</v>
      </c>
      <c r="E36" s="151">
        <v>400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3514765</v>
      </c>
      <c r="E37" s="253">
        <f>SUM(E34:E36)+E33</f>
        <v>3553764</v>
      </c>
      <c r="F37" s="253">
        <f>SUM(F34:F36)+F33</f>
        <v>3266833</v>
      </c>
      <c r="G37" s="199">
        <f>IF(D37=0,0,F37/D37)</f>
        <v>0.92945986431525296</v>
      </c>
      <c r="H37" s="200">
        <f>D37-F37</f>
        <v>247932</v>
      </c>
      <c r="I37" s="212">
        <f>SUM(I34:I36)+I33</f>
        <v>2750798</v>
      </c>
      <c r="J37" s="213">
        <f t="shared" si="6"/>
        <v>1.1875946543512101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62768</v>
      </c>
      <c r="G39" s="218"/>
      <c r="H39" s="219"/>
      <c r="I39" s="220">
        <f>I15-I33</f>
        <v>-32178</v>
      </c>
      <c r="J39" s="221">
        <f t="shared" si="6"/>
        <v>-1.9506495120890048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88433</v>
      </c>
      <c r="G41" s="226"/>
      <c r="H41" s="227"/>
      <c r="I41" s="228">
        <f>I19-I37</f>
        <v>25665</v>
      </c>
      <c r="J41" s="229">
        <f t="shared" si="6"/>
        <v>3.4456653029417494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88433</v>
      </c>
      <c r="G42" s="235"/>
      <c r="H42" s="209"/>
      <c r="I42" s="236">
        <v>25665</v>
      </c>
      <c r="J42" s="237">
        <f t="shared" si="6"/>
        <v>3.4456653029417494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28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84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326054</v>
      </c>
      <c r="E5" s="151">
        <v>326054</v>
      </c>
      <c r="F5" s="151">
        <v>325130</v>
      </c>
      <c r="G5" s="153">
        <f>IF(D5=0,0,F5/D5)</f>
        <v>0.99716611358854668</v>
      </c>
      <c r="H5" s="154">
        <f>F5-D5</f>
        <v>-924</v>
      </c>
      <c r="I5" s="155">
        <v>338404</v>
      </c>
      <c r="J5" s="156">
        <f>IF(I5=0,0,F5/I5)</f>
        <v>0.96077469533457049</v>
      </c>
    </row>
    <row r="6" spans="1:12" ht="21.95" customHeight="1">
      <c r="A6" s="288"/>
      <c r="B6" s="291"/>
      <c r="C6" s="157" t="s">
        <v>16</v>
      </c>
      <c r="D6" s="158">
        <v>356618</v>
      </c>
      <c r="E6" s="158">
        <v>393450</v>
      </c>
      <c r="F6" s="158">
        <v>408692</v>
      </c>
      <c r="G6" s="160">
        <f t="shared" ref="G6:G15" si="0">IF(D6=0,0,F6/D6)</f>
        <v>1.1460217936279156</v>
      </c>
      <c r="H6" s="161">
        <f t="shared" ref="H6:H15" si="1">F6-D6</f>
        <v>52074</v>
      </c>
      <c r="I6" s="162">
        <v>342490</v>
      </c>
      <c r="J6" s="163">
        <f t="shared" ref="J6:J18" si="2">IF(I6=0,0,F6/I6)</f>
        <v>1.193296154632252</v>
      </c>
    </row>
    <row r="7" spans="1:12" ht="21.95" customHeight="1">
      <c r="A7" s="288"/>
      <c r="B7" s="291"/>
      <c r="C7" s="157" t="s">
        <v>17</v>
      </c>
      <c r="D7" s="158">
        <v>77345</v>
      </c>
      <c r="E7" s="158">
        <v>77345</v>
      </c>
      <c r="F7" s="158">
        <v>51518</v>
      </c>
      <c r="G7" s="160">
        <f t="shared" si="0"/>
        <v>0.66608054819316054</v>
      </c>
      <c r="H7" s="161">
        <f t="shared" si="1"/>
        <v>-25827</v>
      </c>
      <c r="I7" s="162">
        <v>67495</v>
      </c>
      <c r="J7" s="163">
        <f t="shared" si="2"/>
        <v>0.76328616934587745</v>
      </c>
    </row>
    <row r="8" spans="1:12" ht="21.95" customHeight="1">
      <c r="A8" s="288"/>
      <c r="B8" s="291"/>
      <c r="C8" s="157" t="s">
        <v>18</v>
      </c>
      <c r="D8" s="158">
        <v>407900</v>
      </c>
      <c r="E8" s="158">
        <v>407900</v>
      </c>
      <c r="F8" s="158">
        <v>407361</v>
      </c>
      <c r="G8" s="160">
        <f t="shared" si="0"/>
        <v>0.99867859769551359</v>
      </c>
      <c r="H8" s="161">
        <f t="shared" si="1"/>
        <v>-539</v>
      </c>
      <c r="I8" s="162">
        <v>467520</v>
      </c>
      <c r="J8" s="163">
        <f t="shared" si="2"/>
        <v>0.87132315195071863</v>
      </c>
    </row>
    <row r="9" spans="1:12" ht="21.95" customHeight="1">
      <c r="A9" s="288"/>
      <c r="B9" s="291"/>
      <c r="C9" s="157" t="s">
        <v>19</v>
      </c>
      <c r="D9" s="158">
        <v>96563</v>
      </c>
      <c r="E9" s="158">
        <v>125052</v>
      </c>
      <c r="F9" s="158">
        <v>103891</v>
      </c>
      <c r="G9" s="160">
        <f t="shared" si="0"/>
        <v>1.0758882801901348</v>
      </c>
      <c r="H9" s="161">
        <f t="shared" si="1"/>
        <v>7328</v>
      </c>
      <c r="I9" s="162">
        <v>86460</v>
      </c>
      <c r="J9" s="163">
        <f t="shared" si="2"/>
        <v>1.2016076798519546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442358</v>
      </c>
      <c r="E11" s="158">
        <v>376870</v>
      </c>
      <c r="F11" s="158">
        <v>380760</v>
      </c>
      <c r="G11" s="160">
        <f t="shared" si="0"/>
        <v>0.86075079460527448</v>
      </c>
      <c r="H11" s="161">
        <f t="shared" si="1"/>
        <v>-61598</v>
      </c>
      <c r="I11" s="162">
        <v>154947</v>
      </c>
      <c r="J11" s="163">
        <f t="shared" si="2"/>
        <v>2.4573563863772776</v>
      </c>
    </row>
    <row r="12" spans="1:12" ht="21.95" customHeight="1">
      <c r="A12" s="288"/>
      <c r="B12" s="291"/>
      <c r="C12" s="157" t="s">
        <v>22</v>
      </c>
      <c r="D12" s="158">
        <v>97694</v>
      </c>
      <c r="E12" s="158">
        <v>123309</v>
      </c>
      <c r="F12" s="158">
        <v>123188</v>
      </c>
      <c r="G12" s="160">
        <f t="shared" si="0"/>
        <v>1.2609576841975967</v>
      </c>
      <c r="H12" s="161">
        <f t="shared" si="1"/>
        <v>25494</v>
      </c>
      <c r="I12" s="162">
        <v>96480</v>
      </c>
      <c r="J12" s="163">
        <f t="shared" si="2"/>
        <v>1.2768242122719735</v>
      </c>
      <c r="L12" s="164"/>
    </row>
    <row r="13" spans="1:12" ht="21.95" customHeight="1">
      <c r="A13" s="288"/>
      <c r="B13" s="291"/>
      <c r="C13" s="157" t="s">
        <v>23</v>
      </c>
      <c r="D13" s="158">
        <v>27821</v>
      </c>
      <c r="E13" s="158">
        <v>27604</v>
      </c>
      <c r="F13" s="158">
        <v>26000</v>
      </c>
      <c r="G13" s="160">
        <f t="shared" si="0"/>
        <v>0.93454584666259299</v>
      </c>
      <c r="H13" s="161">
        <f t="shared" si="1"/>
        <v>-1821</v>
      </c>
      <c r="I13" s="162">
        <v>18000</v>
      </c>
      <c r="J13" s="163">
        <f t="shared" si="2"/>
        <v>1.4444444444444444</v>
      </c>
    </row>
    <row r="14" spans="1:12" ht="21.95" customHeight="1">
      <c r="A14" s="288"/>
      <c r="B14" s="291"/>
      <c r="C14" s="165" t="s">
        <v>24</v>
      </c>
      <c r="D14" s="166">
        <v>6600</v>
      </c>
      <c r="E14" s="166">
        <v>13549</v>
      </c>
      <c r="F14" s="166">
        <v>14286</v>
      </c>
      <c r="G14" s="168">
        <f t="shared" si="0"/>
        <v>2.1645454545454546</v>
      </c>
      <c r="H14" s="169">
        <f t="shared" si="1"/>
        <v>7686</v>
      </c>
      <c r="I14" s="170">
        <v>7899</v>
      </c>
      <c r="J14" s="171">
        <f t="shared" si="2"/>
        <v>1.8085833649829093</v>
      </c>
    </row>
    <row r="15" spans="1:12" ht="28.5" customHeight="1">
      <c r="A15" s="288"/>
      <c r="B15" s="292"/>
      <c r="C15" s="172" t="s">
        <v>25</v>
      </c>
      <c r="D15" s="173">
        <f>SUM(D5:D14)</f>
        <v>1838953</v>
      </c>
      <c r="E15" s="173">
        <f t="shared" ref="E15:F15" si="3">SUM(E5:E14)</f>
        <v>1871133</v>
      </c>
      <c r="F15" s="174">
        <f t="shared" si="3"/>
        <v>1840826</v>
      </c>
      <c r="G15" s="175">
        <f t="shared" si="0"/>
        <v>1.0010185143394095</v>
      </c>
      <c r="H15" s="176">
        <f t="shared" si="1"/>
        <v>1873</v>
      </c>
      <c r="I15" s="177">
        <f>SUM(I5:I14)</f>
        <v>1579695</v>
      </c>
      <c r="J15" s="178">
        <f t="shared" si="2"/>
        <v>1.1653046948936345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41047</v>
      </c>
      <c r="E17" s="181">
        <v>80750</v>
      </c>
      <c r="F17" s="181">
        <v>136331</v>
      </c>
      <c r="G17" s="183"/>
      <c r="H17" s="184"/>
      <c r="I17" s="185">
        <v>158745</v>
      </c>
      <c r="J17" s="186">
        <f t="shared" si="2"/>
        <v>0.85880500173233798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1880000</v>
      </c>
      <c r="E19" s="253">
        <f t="shared" ref="E19:F19" si="4">SUM(E16:E18)+E15</f>
        <v>1951883</v>
      </c>
      <c r="F19" s="253">
        <f t="shared" si="4"/>
        <v>1977157</v>
      </c>
      <c r="G19" s="199">
        <f>IF(D19=0,0,F19/D19)</f>
        <v>1.051679255319149</v>
      </c>
      <c r="H19" s="200">
        <f>F19-D19</f>
        <v>97157</v>
      </c>
      <c r="I19" s="201">
        <f>SUM(I16:I18)+I15</f>
        <v>1738440</v>
      </c>
      <c r="J19" s="202">
        <f>IF(I19=0,0,F19/I19)</f>
        <v>1.137316789765537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18557</v>
      </c>
      <c r="E23" s="151">
        <v>21370</v>
      </c>
      <c r="F23" s="151">
        <v>20674</v>
      </c>
      <c r="G23" s="153">
        <f t="shared" ref="G23:G32" si="5">IF(D23=0,0,F23/D23)</f>
        <v>1.1140809398070808</v>
      </c>
      <c r="H23" s="154">
        <f>D23-F23</f>
        <v>-2117</v>
      </c>
      <c r="I23" s="155">
        <v>25279</v>
      </c>
      <c r="J23" s="156">
        <f t="shared" ref="J23:J43" si="6">IF(I23=0,0,F23/I23)</f>
        <v>0.81783298389967962</v>
      </c>
    </row>
    <row r="24" spans="1:10" ht="21.95" customHeight="1">
      <c r="A24" s="288"/>
      <c r="B24" s="291"/>
      <c r="C24" s="157" t="s">
        <v>35</v>
      </c>
      <c r="D24" s="158">
        <v>1092386</v>
      </c>
      <c r="E24" s="158">
        <v>1205962</v>
      </c>
      <c r="F24" s="158">
        <v>1180074</v>
      </c>
      <c r="G24" s="160">
        <f t="shared" si="5"/>
        <v>1.0802719917684775</v>
      </c>
      <c r="H24" s="161">
        <f t="shared" ref="H24:H33" si="7">D24-F24</f>
        <v>-87688</v>
      </c>
      <c r="I24" s="162">
        <v>1084178</v>
      </c>
      <c r="J24" s="163">
        <f t="shared" si="6"/>
        <v>1.0884504205029064</v>
      </c>
    </row>
    <row r="25" spans="1:10" ht="21.95" customHeight="1">
      <c r="A25" s="288"/>
      <c r="B25" s="291"/>
      <c r="C25" s="157" t="s">
        <v>36</v>
      </c>
      <c r="D25" s="158">
        <v>191917</v>
      </c>
      <c r="E25" s="158">
        <v>191917</v>
      </c>
      <c r="F25" s="158">
        <v>191614</v>
      </c>
      <c r="G25" s="160">
        <f t="shared" si="5"/>
        <v>0.9984211924946722</v>
      </c>
      <c r="H25" s="161">
        <f t="shared" si="7"/>
        <v>303</v>
      </c>
      <c r="I25" s="162">
        <v>189656</v>
      </c>
      <c r="J25" s="163">
        <f t="shared" si="6"/>
        <v>1.0103239549500147</v>
      </c>
    </row>
    <row r="26" spans="1:10" ht="21.95" customHeight="1">
      <c r="A26" s="288"/>
      <c r="B26" s="291"/>
      <c r="C26" s="157" t="s">
        <v>37</v>
      </c>
      <c r="D26" s="158">
        <v>127</v>
      </c>
      <c r="E26" s="158">
        <v>135</v>
      </c>
      <c r="F26" s="158">
        <v>134</v>
      </c>
      <c r="G26" s="160">
        <f t="shared" si="5"/>
        <v>1.0551181102362204</v>
      </c>
      <c r="H26" s="161">
        <f t="shared" si="7"/>
        <v>-7</v>
      </c>
      <c r="I26" s="162">
        <v>149</v>
      </c>
      <c r="J26" s="163">
        <f t="shared" si="6"/>
        <v>0.89932885906040272</v>
      </c>
    </row>
    <row r="27" spans="1:10" ht="21.95" customHeight="1">
      <c r="A27" s="288"/>
      <c r="B27" s="291"/>
      <c r="C27" s="157" t="s">
        <v>38</v>
      </c>
      <c r="D27" s="158">
        <v>8</v>
      </c>
      <c r="E27" s="158">
        <v>8</v>
      </c>
      <c r="F27" s="158">
        <v>8</v>
      </c>
      <c r="G27" s="160">
        <f t="shared" si="5"/>
        <v>1</v>
      </c>
      <c r="H27" s="161">
        <f t="shared" si="7"/>
        <v>0</v>
      </c>
      <c r="I27" s="162">
        <v>7</v>
      </c>
      <c r="J27" s="163">
        <f t="shared" si="6"/>
        <v>1.1428571428571428</v>
      </c>
    </row>
    <row r="28" spans="1:10" ht="21.95" customHeight="1">
      <c r="A28" s="288"/>
      <c r="B28" s="291"/>
      <c r="C28" s="157" t="s">
        <v>39</v>
      </c>
      <c r="D28" s="158">
        <v>86624</v>
      </c>
      <c r="E28" s="158">
        <v>86624</v>
      </c>
      <c r="F28" s="158">
        <v>80125</v>
      </c>
      <c r="G28" s="160">
        <f t="shared" si="5"/>
        <v>0.92497460288141853</v>
      </c>
      <c r="H28" s="161">
        <f t="shared" si="7"/>
        <v>6499</v>
      </c>
      <c r="I28" s="162">
        <v>86624</v>
      </c>
      <c r="J28" s="163">
        <f t="shared" si="6"/>
        <v>0.92497460288141853</v>
      </c>
    </row>
    <row r="29" spans="1:10" ht="21.95" customHeight="1">
      <c r="A29" s="288"/>
      <c r="B29" s="291"/>
      <c r="C29" s="157" t="s">
        <v>40</v>
      </c>
      <c r="D29" s="158">
        <v>442374</v>
      </c>
      <c r="E29" s="158">
        <v>396510</v>
      </c>
      <c r="F29" s="158">
        <v>396379</v>
      </c>
      <c r="G29" s="160">
        <f t="shared" si="5"/>
        <v>0.89602689127299529</v>
      </c>
      <c r="H29" s="161">
        <f t="shared" si="7"/>
        <v>45995</v>
      </c>
      <c r="I29" s="162">
        <v>167859</v>
      </c>
      <c r="J29" s="163">
        <f t="shared" si="6"/>
        <v>2.3613806825967032</v>
      </c>
    </row>
    <row r="30" spans="1:10" ht="21.95" customHeight="1">
      <c r="A30" s="288"/>
      <c r="B30" s="291"/>
      <c r="C30" s="157" t="s">
        <v>41</v>
      </c>
      <c r="D30" s="158">
        <v>7032</v>
      </c>
      <c r="E30" s="158">
        <v>7236</v>
      </c>
      <c r="F30" s="158">
        <v>6826</v>
      </c>
      <c r="G30" s="160">
        <f t="shared" si="5"/>
        <v>0.97070534698521049</v>
      </c>
      <c r="H30" s="161">
        <f t="shared" si="7"/>
        <v>206</v>
      </c>
      <c r="I30" s="162">
        <v>6978</v>
      </c>
      <c r="J30" s="163">
        <f t="shared" si="6"/>
        <v>0.97821725422757233</v>
      </c>
    </row>
    <row r="31" spans="1:10" ht="21.95" customHeight="1">
      <c r="A31" s="288"/>
      <c r="B31" s="291"/>
      <c r="C31" s="157" t="s">
        <v>42</v>
      </c>
      <c r="D31" s="158">
        <v>27821</v>
      </c>
      <c r="E31" s="158">
        <v>27604</v>
      </c>
      <c r="F31" s="158">
        <v>26000</v>
      </c>
      <c r="G31" s="160">
        <f t="shared" si="5"/>
        <v>0.93454584666259299</v>
      </c>
      <c r="H31" s="161">
        <f t="shared" si="7"/>
        <v>1821</v>
      </c>
      <c r="I31" s="162">
        <v>18000</v>
      </c>
      <c r="J31" s="163">
        <f t="shared" si="6"/>
        <v>1.4444444444444444</v>
      </c>
    </row>
    <row r="32" spans="1:10" ht="21.95" customHeight="1">
      <c r="A32" s="288"/>
      <c r="B32" s="291"/>
      <c r="C32" s="157" t="s">
        <v>43</v>
      </c>
      <c r="D32" s="158">
        <v>12722</v>
      </c>
      <c r="E32" s="158">
        <v>14085</v>
      </c>
      <c r="F32" s="158">
        <v>8760</v>
      </c>
      <c r="G32" s="160">
        <f t="shared" si="5"/>
        <v>0.68857097940575385</v>
      </c>
      <c r="H32" s="161">
        <f t="shared" si="7"/>
        <v>3962</v>
      </c>
      <c r="I32" s="162">
        <v>23379</v>
      </c>
      <c r="J32" s="163">
        <f t="shared" si="6"/>
        <v>0.37469523931733606</v>
      </c>
    </row>
    <row r="33" spans="1:10" ht="30" customHeight="1">
      <c r="A33" s="288"/>
      <c r="B33" s="292"/>
      <c r="C33" s="172" t="s">
        <v>44</v>
      </c>
      <c r="D33" s="173">
        <f>SUM(D23:D32)</f>
        <v>1879568</v>
      </c>
      <c r="E33" s="173">
        <f>SUM(E23:E32)</f>
        <v>1951451</v>
      </c>
      <c r="F33" s="174">
        <f>SUM(F23:F32)</f>
        <v>1910594</v>
      </c>
      <c r="G33" s="175">
        <f>IF(D33=0,0,F33/D33)</f>
        <v>1.0165069845836916</v>
      </c>
      <c r="H33" s="176">
        <f t="shared" si="7"/>
        <v>-31026</v>
      </c>
      <c r="I33" s="177">
        <f>SUM(I23:I32)</f>
        <v>1602109</v>
      </c>
      <c r="J33" s="178">
        <f t="shared" si="6"/>
        <v>1.192549320926354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432</v>
      </c>
      <c r="E36" s="151">
        <v>432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1880000</v>
      </c>
      <c r="E37" s="253">
        <f>SUM(E34:E36)+E33</f>
        <v>1951883</v>
      </c>
      <c r="F37" s="253">
        <f>SUM(F34:F36)+F33</f>
        <v>1910594</v>
      </c>
      <c r="G37" s="199">
        <f>IF(D37=0,0,F37/D37)</f>
        <v>1.0162734042553192</v>
      </c>
      <c r="H37" s="200">
        <f>D37-F37</f>
        <v>-30594</v>
      </c>
      <c r="I37" s="212">
        <f>SUM(I34:I36)+I33</f>
        <v>1602109</v>
      </c>
      <c r="J37" s="213">
        <f t="shared" si="6"/>
        <v>1.192549320926354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-69768</v>
      </c>
      <c r="G39" s="218"/>
      <c r="H39" s="219"/>
      <c r="I39" s="220">
        <f>I15-I33</f>
        <v>-22414</v>
      </c>
      <c r="J39" s="221">
        <f t="shared" si="6"/>
        <v>3.1126974212545728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66563</v>
      </c>
      <c r="G41" s="226"/>
      <c r="H41" s="227"/>
      <c r="I41" s="228">
        <f>I19-I37</f>
        <v>136331</v>
      </c>
      <c r="J41" s="229">
        <f t="shared" si="6"/>
        <v>0.48824552009447597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>
        <v>136331</v>
      </c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85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431400</v>
      </c>
      <c r="E5" s="151">
        <v>587377</v>
      </c>
      <c r="F5" s="151">
        <v>397040</v>
      </c>
      <c r="G5" s="153">
        <f>IF(D5=0,0,F5/D5)</f>
        <v>0.92035234121464993</v>
      </c>
      <c r="H5" s="154">
        <f>F5-D5</f>
        <v>-34360</v>
      </c>
      <c r="I5" s="155">
        <v>400681</v>
      </c>
      <c r="J5" s="156">
        <f>IF(I5=0,0,F5/I5)</f>
        <v>0.99091297066743866</v>
      </c>
    </row>
    <row r="6" spans="1:12" ht="21.95" customHeight="1">
      <c r="A6" s="288"/>
      <c r="B6" s="291"/>
      <c r="C6" s="157" t="s">
        <v>16</v>
      </c>
      <c r="D6" s="158">
        <v>491430</v>
      </c>
      <c r="E6" s="158">
        <v>522352</v>
      </c>
      <c r="F6" s="158">
        <v>520458</v>
      </c>
      <c r="G6" s="160">
        <f t="shared" ref="G6:G15" si="0">IF(D6=0,0,F6/D6)</f>
        <v>1.0590684329406019</v>
      </c>
      <c r="H6" s="161">
        <f t="shared" ref="H6:H15" si="1">F6-D6</f>
        <v>29028</v>
      </c>
      <c r="I6" s="162">
        <v>509837</v>
      </c>
      <c r="J6" s="163">
        <f t="shared" ref="J6:J18" si="2">IF(I6=0,0,F6/I6)</f>
        <v>1.020832148314069</v>
      </c>
    </row>
    <row r="7" spans="1:12" ht="21.95" customHeight="1">
      <c r="A7" s="288"/>
      <c r="B7" s="291"/>
      <c r="C7" s="157" t="s">
        <v>17</v>
      </c>
      <c r="D7" s="158">
        <v>54509</v>
      </c>
      <c r="E7" s="158">
        <v>37409</v>
      </c>
      <c r="F7" s="158">
        <v>33472</v>
      </c>
      <c r="G7" s="160">
        <f t="shared" si="0"/>
        <v>0.61406373259461744</v>
      </c>
      <c r="H7" s="161">
        <f t="shared" si="1"/>
        <v>-21037</v>
      </c>
      <c r="I7" s="162">
        <v>53174</v>
      </c>
      <c r="J7" s="163">
        <f t="shared" si="2"/>
        <v>0.62948057321247231</v>
      </c>
    </row>
    <row r="8" spans="1:12" ht="21.95" customHeight="1">
      <c r="A8" s="288"/>
      <c r="B8" s="291"/>
      <c r="C8" s="157" t="s">
        <v>18</v>
      </c>
      <c r="D8" s="158">
        <v>546734</v>
      </c>
      <c r="E8" s="158">
        <v>546734</v>
      </c>
      <c r="F8" s="158">
        <v>546615</v>
      </c>
      <c r="G8" s="160">
        <f t="shared" si="0"/>
        <v>0.99978234388203402</v>
      </c>
      <c r="H8" s="161">
        <f t="shared" si="1"/>
        <v>-119</v>
      </c>
      <c r="I8" s="162">
        <v>480846</v>
      </c>
      <c r="J8" s="163">
        <f t="shared" si="2"/>
        <v>1.1367776793401629</v>
      </c>
    </row>
    <row r="9" spans="1:12" ht="21.95" customHeight="1">
      <c r="A9" s="288"/>
      <c r="B9" s="291"/>
      <c r="C9" s="157" t="s">
        <v>19</v>
      </c>
      <c r="D9" s="158">
        <v>114293</v>
      </c>
      <c r="E9" s="158">
        <v>121081</v>
      </c>
      <c r="F9" s="158">
        <v>106262</v>
      </c>
      <c r="G9" s="160">
        <f t="shared" si="0"/>
        <v>0.92973322950661896</v>
      </c>
      <c r="H9" s="161">
        <f t="shared" si="1"/>
        <v>-8031</v>
      </c>
      <c r="I9" s="162">
        <v>109803</v>
      </c>
      <c r="J9" s="163">
        <f t="shared" si="2"/>
        <v>0.96775133648443123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508471</v>
      </c>
      <c r="E11" s="158">
        <v>508471</v>
      </c>
      <c r="F11" s="158">
        <v>520093</v>
      </c>
      <c r="G11" s="160">
        <f t="shared" si="0"/>
        <v>1.0228567607592174</v>
      </c>
      <c r="H11" s="161">
        <f t="shared" si="1"/>
        <v>11622</v>
      </c>
      <c r="I11" s="162">
        <v>215451</v>
      </c>
      <c r="J11" s="163">
        <f t="shared" si="2"/>
        <v>2.413973478888471</v>
      </c>
    </row>
    <row r="12" spans="1:12" ht="21.95" customHeight="1">
      <c r="A12" s="288"/>
      <c r="B12" s="291"/>
      <c r="C12" s="157" t="s">
        <v>22</v>
      </c>
      <c r="D12" s="158">
        <v>175842</v>
      </c>
      <c r="E12" s="158">
        <v>191104</v>
      </c>
      <c r="F12" s="158">
        <v>186028</v>
      </c>
      <c r="G12" s="160">
        <f t="shared" si="0"/>
        <v>1.0579270026501064</v>
      </c>
      <c r="H12" s="161">
        <f t="shared" si="1"/>
        <v>10186</v>
      </c>
      <c r="I12" s="162">
        <v>150661</v>
      </c>
      <c r="J12" s="163">
        <f t="shared" si="2"/>
        <v>1.2347455545894426</v>
      </c>
      <c r="L12" s="164"/>
    </row>
    <row r="13" spans="1:12" ht="21.95" customHeight="1">
      <c r="A13" s="288"/>
      <c r="B13" s="291"/>
      <c r="C13" s="157" t="s">
        <v>23</v>
      </c>
      <c r="D13" s="158">
        <v>9747</v>
      </c>
      <c r="E13" s="158">
        <v>9747</v>
      </c>
      <c r="F13" s="158">
        <v>8383</v>
      </c>
      <c r="G13" s="160">
        <f t="shared" si="0"/>
        <v>0.86005950548886834</v>
      </c>
      <c r="H13" s="161">
        <f t="shared" si="1"/>
        <v>-1364</v>
      </c>
      <c r="I13" s="162">
        <v>8508</v>
      </c>
      <c r="J13" s="163">
        <f t="shared" si="2"/>
        <v>0.98530794546309353</v>
      </c>
    </row>
    <row r="14" spans="1:12" ht="21.95" customHeight="1">
      <c r="A14" s="288"/>
      <c r="B14" s="291"/>
      <c r="C14" s="165" t="s">
        <v>24</v>
      </c>
      <c r="D14" s="166">
        <v>2587</v>
      </c>
      <c r="E14" s="166">
        <v>2587</v>
      </c>
      <c r="F14" s="166">
        <v>1620</v>
      </c>
      <c r="G14" s="168">
        <f t="shared" si="0"/>
        <v>0.62620796289138003</v>
      </c>
      <c r="H14" s="169">
        <f t="shared" si="1"/>
        <v>-967</v>
      </c>
      <c r="I14" s="170">
        <v>4958</v>
      </c>
      <c r="J14" s="171">
        <f t="shared" si="2"/>
        <v>0.32674465510286405</v>
      </c>
    </row>
    <row r="15" spans="1:12" ht="28.5" customHeight="1">
      <c r="A15" s="288"/>
      <c r="B15" s="292"/>
      <c r="C15" s="172" t="s">
        <v>25</v>
      </c>
      <c r="D15" s="173">
        <f>SUM(D5:D14)</f>
        <v>2335013</v>
      </c>
      <c r="E15" s="173">
        <f t="shared" ref="E15:F15" si="3">SUM(E5:E14)</f>
        <v>2526862</v>
      </c>
      <c r="F15" s="174">
        <f t="shared" si="3"/>
        <v>2319971</v>
      </c>
      <c r="G15" s="175">
        <f t="shared" si="0"/>
        <v>0.99355806584374473</v>
      </c>
      <c r="H15" s="176">
        <f t="shared" si="1"/>
        <v>-15042</v>
      </c>
      <c r="I15" s="177">
        <f>SUM(I5:I14)</f>
        <v>1933919</v>
      </c>
      <c r="J15" s="178">
        <f t="shared" si="2"/>
        <v>1.1996215973885151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1</v>
      </c>
      <c r="E17" s="181">
        <v>0</v>
      </c>
      <c r="F17" s="181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2335014</v>
      </c>
      <c r="E19" s="253">
        <f t="shared" ref="E19:F19" si="4">SUM(E16:E18)+E15</f>
        <v>2526862</v>
      </c>
      <c r="F19" s="253">
        <f t="shared" si="4"/>
        <v>2319971</v>
      </c>
      <c r="G19" s="199">
        <f>IF(D19=0,0,F19/D19)</f>
        <v>0.99355764033962968</v>
      </c>
      <c r="H19" s="200">
        <f>F19-D19</f>
        <v>-15043</v>
      </c>
      <c r="I19" s="201">
        <f>SUM(I16:I18)+I15</f>
        <v>1933919</v>
      </c>
      <c r="J19" s="202">
        <f>IF(I19=0,0,F19/I19)</f>
        <v>1.1996215973885151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25644</v>
      </c>
      <c r="E23" s="151">
        <v>25644</v>
      </c>
      <c r="F23" s="151">
        <v>22528</v>
      </c>
      <c r="G23" s="153">
        <f t="shared" ref="G23:G32" si="5">IF(D23=0,0,F23/D23)</f>
        <v>0.8784900951489627</v>
      </c>
      <c r="H23" s="154">
        <f>D23-F23</f>
        <v>3116</v>
      </c>
      <c r="I23" s="155">
        <v>20366</v>
      </c>
      <c r="J23" s="156">
        <f t="shared" ref="J23:J43" si="6">IF(I23=0,0,F23/I23)</f>
        <v>1.1061573210252382</v>
      </c>
    </row>
    <row r="24" spans="1:10" ht="21.95" customHeight="1">
      <c r="A24" s="288"/>
      <c r="B24" s="291"/>
      <c r="C24" s="157" t="s">
        <v>35</v>
      </c>
      <c r="D24" s="158">
        <v>1359227</v>
      </c>
      <c r="E24" s="158">
        <v>1422827</v>
      </c>
      <c r="F24" s="158">
        <v>1405606</v>
      </c>
      <c r="G24" s="160">
        <f t="shared" si="5"/>
        <v>1.0341215999976456</v>
      </c>
      <c r="H24" s="161">
        <f t="shared" ref="H24:H33" si="7">D24-F24</f>
        <v>-46379</v>
      </c>
      <c r="I24" s="162">
        <v>1326136</v>
      </c>
      <c r="J24" s="163">
        <f t="shared" si="6"/>
        <v>1.0599259804424281</v>
      </c>
    </row>
    <row r="25" spans="1:10" ht="21.95" customHeight="1">
      <c r="A25" s="288"/>
      <c r="B25" s="291"/>
      <c r="C25" s="157" t="s">
        <v>36</v>
      </c>
      <c r="D25" s="158">
        <v>246665</v>
      </c>
      <c r="E25" s="158">
        <v>247076</v>
      </c>
      <c r="F25" s="158">
        <v>247056</v>
      </c>
      <c r="G25" s="160">
        <f t="shared" si="5"/>
        <v>1.00158514584558</v>
      </c>
      <c r="H25" s="161">
        <f t="shared" si="7"/>
        <v>-391</v>
      </c>
      <c r="I25" s="162">
        <v>259557</v>
      </c>
      <c r="J25" s="163">
        <f t="shared" si="6"/>
        <v>0.95183716871438639</v>
      </c>
    </row>
    <row r="26" spans="1:10" ht="21.95" customHeight="1">
      <c r="A26" s="288"/>
      <c r="B26" s="291"/>
      <c r="C26" s="157" t="s">
        <v>37</v>
      </c>
      <c r="D26" s="158">
        <v>158</v>
      </c>
      <c r="E26" s="158">
        <v>164</v>
      </c>
      <c r="F26" s="158">
        <v>163</v>
      </c>
      <c r="G26" s="160">
        <f t="shared" si="5"/>
        <v>1.0316455696202531</v>
      </c>
      <c r="H26" s="161">
        <f t="shared" si="7"/>
        <v>-5</v>
      </c>
      <c r="I26" s="162">
        <v>202</v>
      </c>
      <c r="J26" s="163">
        <f t="shared" si="6"/>
        <v>0.80693069306930698</v>
      </c>
    </row>
    <row r="27" spans="1:10" ht="21.95" customHeight="1">
      <c r="A27" s="288"/>
      <c r="B27" s="291"/>
      <c r="C27" s="157" t="s">
        <v>38</v>
      </c>
      <c r="D27" s="158">
        <v>13</v>
      </c>
      <c r="E27" s="158">
        <v>13</v>
      </c>
      <c r="F27" s="158">
        <v>10</v>
      </c>
      <c r="G27" s="160">
        <f t="shared" si="5"/>
        <v>0.76923076923076927</v>
      </c>
      <c r="H27" s="161">
        <f t="shared" si="7"/>
        <v>3</v>
      </c>
      <c r="I27" s="162">
        <v>10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94137</v>
      </c>
      <c r="E28" s="158">
        <v>94137</v>
      </c>
      <c r="F28" s="158">
        <v>93923</v>
      </c>
      <c r="G28" s="160">
        <f t="shared" si="5"/>
        <v>0.99772671744372565</v>
      </c>
      <c r="H28" s="161">
        <f t="shared" si="7"/>
        <v>214</v>
      </c>
      <c r="I28" s="162">
        <v>106775</v>
      </c>
      <c r="J28" s="163">
        <f t="shared" si="6"/>
        <v>0.87963474596113322</v>
      </c>
    </row>
    <row r="29" spans="1:10" ht="21.95" customHeight="1">
      <c r="A29" s="288"/>
      <c r="B29" s="291"/>
      <c r="C29" s="157" t="s">
        <v>40</v>
      </c>
      <c r="D29" s="158">
        <v>566684</v>
      </c>
      <c r="E29" s="158">
        <v>566684</v>
      </c>
      <c r="F29" s="158">
        <v>507688</v>
      </c>
      <c r="G29" s="160">
        <f t="shared" si="5"/>
        <v>0.89589259622646833</v>
      </c>
      <c r="H29" s="161">
        <f t="shared" si="7"/>
        <v>58996</v>
      </c>
      <c r="I29" s="162">
        <v>205408</v>
      </c>
      <c r="J29" s="163">
        <f t="shared" si="6"/>
        <v>2.4716077270602899</v>
      </c>
    </row>
    <row r="30" spans="1:10" ht="21.95" customHeight="1">
      <c r="A30" s="288"/>
      <c r="B30" s="291"/>
      <c r="C30" s="157" t="s">
        <v>41</v>
      </c>
      <c r="D30" s="158">
        <v>19333</v>
      </c>
      <c r="E30" s="158">
        <v>19333</v>
      </c>
      <c r="F30" s="158">
        <v>16807</v>
      </c>
      <c r="G30" s="160">
        <f t="shared" si="5"/>
        <v>0.86934257487198052</v>
      </c>
      <c r="H30" s="161">
        <f t="shared" si="7"/>
        <v>2526</v>
      </c>
      <c r="I30" s="162">
        <v>11788</v>
      </c>
      <c r="J30" s="163">
        <f t="shared" si="6"/>
        <v>1.425771971496437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906</v>
      </c>
      <c r="E32" s="158">
        <v>3188</v>
      </c>
      <c r="F32" s="158">
        <v>2595</v>
      </c>
      <c r="G32" s="160">
        <f t="shared" si="5"/>
        <v>2.8642384105960264</v>
      </c>
      <c r="H32" s="161">
        <f t="shared" si="7"/>
        <v>-1689</v>
      </c>
      <c r="I32" s="162">
        <v>23518</v>
      </c>
      <c r="J32" s="163">
        <f t="shared" si="6"/>
        <v>0.11034101539246535</v>
      </c>
    </row>
    <row r="33" spans="1:10" ht="30" customHeight="1">
      <c r="A33" s="288"/>
      <c r="B33" s="292"/>
      <c r="C33" s="172" t="s">
        <v>44</v>
      </c>
      <c r="D33" s="173">
        <f>SUM(D23:D32)</f>
        <v>2312767</v>
      </c>
      <c r="E33" s="173">
        <f>SUM(E23:E32)</f>
        <v>2379066</v>
      </c>
      <c r="F33" s="174">
        <f>SUM(F23:F32)</f>
        <v>2296376</v>
      </c>
      <c r="G33" s="175">
        <f>IF(D33=0,0,F33/D33)</f>
        <v>0.99291281828217026</v>
      </c>
      <c r="H33" s="176">
        <f t="shared" si="7"/>
        <v>16391</v>
      </c>
      <c r="I33" s="177">
        <f>SUM(I23:I32)</f>
        <v>1953760</v>
      </c>
      <c r="J33" s="178">
        <f t="shared" si="6"/>
        <v>1.1753623781836049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20000</v>
      </c>
      <c r="E35" s="166">
        <v>145549</v>
      </c>
      <c r="F35" s="166">
        <v>142649</v>
      </c>
      <c r="G35" s="208"/>
      <c r="H35" s="209"/>
      <c r="I35" s="185">
        <v>122756</v>
      </c>
      <c r="J35" s="186">
        <f t="shared" si="6"/>
        <v>1.1620531786633648</v>
      </c>
    </row>
    <row r="36" spans="1:10" ht="21.95" customHeight="1" thickBot="1">
      <c r="A36" s="288"/>
      <c r="B36" s="187" t="s">
        <v>47</v>
      </c>
      <c r="C36" s="188"/>
      <c r="D36" s="151">
        <v>2247</v>
      </c>
      <c r="E36" s="151">
        <v>2247</v>
      </c>
      <c r="F36" s="151">
        <v>76</v>
      </c>
      <c r="G36" s="210"/>
      <c r="H36" s="211"/>
      <c r="I36" s="193">
        <v>52</v>
      </c>
      <c r="J36" s="194">
        <f t="shared" si="6"/>
        <v>1.4615384615384615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2335014</v>
      </c>
      <c r="E37" s="253">
        <f>SUM(E34:E36)+E33</f>
        <v>2526862</v>
      </c>
      <c r="F37" s="253">
        <f>SUM(F34:F36)+F33</f>
        <v>2439101</v>
      </c>
      <c r="G37" s="199">
        <f>IF(D37=0,0,F37/D37)</f>
        <v>1.044576606392938</v>
      </c>
      <c r="H37" s="200">
        <f>D37-F37</f>
        <v>-104087</v>
      </c>
      <c r="I37" s="212">
        <f>SUM(I34:I36)+I33</f>
        <v>2076568</v>
      </c>
      <c r="J37" s="213">
        <f t="shared" si="6"/>
        <v>1.1745827731140999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23595</v>
      </c>
      <c r="G39" s="218"/>
      <c r="H39" s="219"/>
      <c r="I39" s="220">
        <f>I15-I33</f>
        <v>-19841</v>
      </c>
      <c r="J39" s="221">
        <f t="shared" si="6"/>
        <v>-1.1892041731767553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-119130</v>
      </c>
      <c r="G41" s="226"/>
      <c r="H41" s="227"/>
      <c r="I41" s="228">
        <f>I19-I37</f>
        <v>-142649</v>
      </c>
      <c r="J41" s="229">
        <f t="shared" si="6"/>
        <v>0.83512677971804916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6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86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1269498</v>
      </c>
      <c r="E5" s="151">
        <v>1264122</v>
      </c>
      <c r="F5" s="151">
        <v>1147343</v>
      </c>
      <c r="G5" s="153">
        <f>IF(D5=0,0,F5/D5)</f>
        <v>0.90377692599752024</v>
      </c>
      <c r="H5" s="154">
        <f>F5-D5</f>
        <v>-122155</v>
      </c>
      <c r="I5" s="155">
        <v>1199402</v>
      </c>
      <c r="J5" s="156">
        <f>IF(I5=0,0,F5/I5)</f>
        <v>0.95659587027535387</v>
      </c>
    </row>
    <row r="6" spans="1:12" ht="21.95" customHeight="1">
      <c r="A6" s="288"/>
      <c r="B6" s="291"/>
      <c r="C6" s="157" t="s">
        <v>16</v>
      </c>
      <c r="D6" s="158">
        <v>1063204</v>
      </c>
      <c r="E6" s="158">
        <v>1078743</v>
      </c>
      <c r="F6" s="158">
        <v>1139291</v>
      </c>
      <c r="G6" s="160">
        <f t="shared" ref="G6:G15" si="0">IF(D6=0,0,F6/D6)</f>
        <v>1.0715638767348505</v>
      </c>
      <c r="H6" s="161">
        <f t="shared" ref="H6:H15" si="1">F6-D6</f>
        <v>76087</v>
      </c>
      <c r="I6" s="162">
        <v>1030232</v>
      </c>
      <c r="J6" s="163">
        <f t="shared" ref="J6:J18" si="2">IF(I6=0,0,F6/I6)</f>
        <v>1.1058586803749058</v>
      </c>
    </row>
    <row r="7" spans="1:12" ht="21.95" customHeight="1">
      <c r="A7" s="288"/>
      <c r="B7" s="291"/>
      <c r="C7" s="157" t="s">
        <v>17</v>
      </c>
      <c r="D7" s="158">
        <v>151055</v>
      </c>
      <c r="E7" s="158">
        <v>151055</v>
      </c>
      <c r="F7" s="158">
        <v>133819</v>
      </c>
      <c r="G7" s="160">
        <f t="shared" si="0"/>
        <v>0.88589586574426538</v>
      </c>
      <c r="H7" s="161">
        <f t="shared" si="1"/>
        <v>-17236</v>
      </c>
      <c r="I7" s="162">
        <v>198580</v>
      </c>
      <c r="J7" s="163">
        <f t="shared" si="2"/>
        <v>0.67387954476785172</v>
      </c>
    </row>
    <row r="8" spans="1:12" ht="21.95" customHeight="1">
      <c r="A8" s="288"/>
      <c r="B8" s="291"/>
      <c r="C8" s="157" t="s">
        <v>18</v>
      </c>
      <c r="D8" s="158">
        <v>1752427</v>
      </c>
      <c r="E8" s="158">
        <v>1752190</v>
      </c>
      <c r="F8" s="158">
        <v>1752190</v>
      </c>
      <c r="G8" s="160">
        <f t="shared" si="0"/>
        <v>0.99986475898853422</v>
      </c>
      <c r="H8" s="161">
        <f t="shared" si="1"/>
        <v>-237</v>
      </c>
      <c r="I8" s="162">
        <v>1718582</v>
      </c>
      <c r="J8" s="163">
        <f t="shared" si="2"/>
        <v>1.019555656931121</v>
      </c>
    </row>
    <row r="9" spans="1:12" ht="21.95" customHeight="1">
      <c r="A9" s="288"/>
      <c r="B9" s="291"/>
      <c r="C9" s="157" t="s">
        <v>19</v>
      </c>
      <c r="D9" s="158">
        <v>358274</v>
      </c>
      <c r="E9" s="158">
        <v>361685</v>
      </c>
      <c r="F9" s="158">
        <v>307237</v>
      </c>
      <c r="G9" s="160">
        <f t="shared" si="0"/>
        <v>0.85754757531944825</v>
      </c>
      <c r="H9" s="161">
        <f t="shared" si="1"/>
        <v>-51037</v>
      </c>
      <c r="I9" s="162">
        <v>264443</v>
      </c>
      <c r="J9" s="163">
        <f t="shared" si="2"/>
        <v>1.161826934348801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1283554</v>
      </c>
      <c r="E11" s="158">
        <v>1283554</v>
      </c>
      <c r="F11" s="158">
        <v>1146714</v>
      </c>
      <c r="G11" s="160">
        <f t="shared" si="0"/>
        <v>0.8933897599945152</v>
      </c>
      <c r="H11" s="161">
        <f t="shared" si="1"/>
        <v>-136840</v>
      </c>
      <c r="I11" s="162">
        <v>460110</v>
      </c>
      <c r="J11" s="163">
        <f t="shared" si="2"/>
        <v>2.4922605463910803</v>
      </c>
    </row>
    <row r="12" spans="1:12" ht="21.95" customHeight="1">
      <c r="A12" s="288"/>
      <c r="B12" s="291"/>
      <c r="C12" s="157" t="s">
        <v>22</v>
      </c>
      <c r="D12" s="158">
        <v>352597</v>
      </c>
      <c r="E12" s="158">
        <v>424013</v>
      </c>
      <c r="F12" s="158">
        <v>411459</v>
      </c>
      <c r="G12" s="160">
        <f t="shared" si="0"/>
        <v>1.1669384594877439</v>
      </c>
      <c r="H12" s="161">
        <f t="shared" si="1"/>
        <v>58862</v>
      </c>
      <c r="I12" s="162">
        <v>301861</v>
      </c>
      <c r="J12" s="163">
        <f t="shared" si="2"/>
        <v>1.3630743951686373</v>
      </c>
      <c r="L12" s="164"/>
    </row>
    <row r="13" spans="1:12" ht="21.95" customHeight="1">
      <c r="A13" s="288"/>
      <c r="B13" s="291"/>
      <c r="C13" s="157" t="s">
        <v>23</v>
      </c>
      <c r="D13" s="158">
        <v>5000</v>
      </c>
      <c r="E13" s="158">
        <v>5000</v>
      </c>
      <c r="F13" s="158">
        <v>2659</v>
      </c>
      <c r="G13" s="160">
        <f t="shared" si="0"/>
        <v>0.53180000000000005</v>
      </c>
      <c r="H13" s="161">
        <f t="shared" si="1"/>
        <v>-2341</v>
      </c>
      <c r="I13" s="162">
        <v>3077</v>
      </c>
      <c r="J13" s="163">
        <f t="shared" si="2"/>
        <v>0.8641533961650959</v>
      </c>
    </row>
    <row r="14" spans="1:12" ht="21.95" customHeight="1">
      <c r="A14" s="288"/>
      <c r="B14" s="291"/>
      <c r="C14" s="165" t="s">
        <v>24</v>
      </c>
      <c r="D14" s="166">
        <v>4796</v>
      </c>
      <c r="E14" s="166">
        <v>4796</v>
      </c>
      <c r="F14" s="166">
        <v>2332</v>
      </c>
      <c r="G14" s="168">
        <f t="shared" si="0"/>
        <v>0.48623853211009177</v>
      </c>
      <c r="H14" s="169">
        <f t="shared" si="1"/>
        <v>-2464</v>
      </c>
      <c r="I14" s="170">
        <v>11540</v>
      </c>
      <c r="J14" s="171">
        <f t="shared" si="2"/>
        <v>0.20207972270363952</v>
      </c>
    </row>
    <row r="15" spans="1:12" ht="28.5" customHeight="1">
      <c r="A15" s="288"/>
      <c r="B15" s="292"/>
      <c r="C15" s="172" t="s">
        <v>25</v>
      </c>
      <c r="D15" s="173">
        <f>SUM(D5:D14)</f>
        <v>6240405</v>
      </c>
      <c r="E15" s="173">
        <f t="shared" ref="E15:F15" si="3">SUM(E5:E14)</f>
        <v>6325158</v>
      </c>
      <c r="F15" s="174">
        <f t="shared" si="3"/>
        <v>6043044</v>
      </c>
      <c r="G15" s="175">
        <f t="shared" si="0"/>
        <v>0.96837368728471951</v>
      </c>
      <c r="H15" s="176">
        <f t="shared" si="1"/>
        <v>-197361</v>
      </c>
      <c r="I15" s="177">
        <f>SUM(I5:I14)</f>
        <v>5187827</v>
      </c>
      <c r="J15" s="178">
        <f t="shared" si="2"/>
        <v>1.1648507168801119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0</v>
      </c>
      <c r="F17" s="181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6240405</v>
      </c>
      <c r="E19" s="253">
        <f t="shared" ref="E19:F19" si="4">SUM(E16:E18)+E15</f>
        <v>6325158</v>
      </c>
      <c r="F19" s="253">
        <f t="shared" si="4"/>
        <v>6043044</v>
      </c>
      <c r="G19" s="199">
        <f>IF(D19=0,0,F19/D19)</f>
        <v>0.96837368728471951</v>
      </c>
      <c r="H19" s="200">
        <f>F19-D19</f>
        <v>-197361</v>
      </c>
      <c r="I19" s="201">
        <f>SUM(I16:I18)+I15</f>
        <v>5187827</v>
      </c>
      <c r="J19" s="202">
        <f>IF(I19=0,0,F19/I19)</f>
        <v>1.1648507168801119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70813</v>
      </c>
      <c r="E23" s="151">
        <v>68003</v>
      </c>
      <c r="F23" s="151">
        <v>66164</v>
      </c>
      <c r="G23" s="153">
        <f t="shared" ref="G23:G32" si="5">IF(D23=0,0,F23/D23)</f>
        <v>0.93434821289876158</v>
      </c>
      <c r="H23" s="154">
        <f>D23-F23</f>
        <v>4649</v>
      </c>
      <c r="I23" s="155">
        <v>66483</v>
      </c>
      <c r="J23" s="156">
        <f t="shared" ref="J23:J43" si="6">IF(I23=0,0,F23/I23)</f>
        <v>0.9952017809063971</v>
      </c>
    </row>
    <row r="24" spans="1:10" ht="21.95" customHeight="1">
      <c r="A24" s="288"/>
      <c r="B24" s="291"/>
      <c r="C24" s="157" t="s">
        <v>35</v>
      </c>
      <c r="D24" s="158">
        <v>3753568</v>
      </c>
      <c r="E24" s="158">
        <v>3791469</v>
      </c>
      <c r="F24" s="158">
        <v>3768582</v>
      </c>
      <c r="G24" s="160">
        <f t="shared" si="5"/>
        <v>1.0039999275356142</v>
      </c>
      <c r="H24" s="161">
        <f t="shared" ref="H24:H33" si="7">D24-F24</f>
        <v>-15014</v>
      </c>
      <c r="I24" s="162">
        <v>3566836</v>
      </c>
      <c r="J24" s="163">
        <f t="shared" si="6"/>
        <v>1.0565616137103024</v>
      </c>
    </row>
    <row r="25" spans="1:10" ht="21.95" customHeight="1">
      <c r="A25" s="288"/>
      <c r="B25" s="291"/>
      <c r="C25" s="157" t="s">
        <v>36</v>
      </c>
      <c r="D25" s="158">
        <v>636528</v>
      </c>
      <c r="E25" s="158">
        <v>637532</v>
      </c>
      <c r="F25" s="158">
        <v>637531</v>
      </c>
      <c r="G25" s="160">
        <f t="shared" si="5"/>
        <v>1.0015757358670789</v>
      </c>
      <c r="H25" s="161">
        <f t="shared" si="7"/>
        <v>-1003</v>
      </c>
      <c r="I25" s="162">
        <v>638438</v>
      </c>
      <c r="J25" s="163">
        <f t="shared" si="6"/>
        <v>0.99857934521441394</v>
      </c>
    </row>
    <row r="26" spans="1:10" ht="21.95" customHeight="1">
      <c r="A26" s="288"/>
      <c r="B26" s="291"/>
      <c r="C26" s="157" t="s">
        <v>37</v>
      </c>
      <c r="D26" s="158">
        <v>355</v>
      </c>
      <c r="E26" s="158">
        <v>450</v>
      </c>
      <c r="F26" s="158">
        <v>449</v>
      </c>
      <c r="G26" s="160">
        <f t="shared" si="5"/>
        <v>1.2647887323943663</v>
      </c>
      <c r="H26" s="161">
        <f t="shared" si="7"/>
        <v>-94</v>
      </c>
      <c r="I26" s="162">
        <v>508</v>
      </c>
      <c r="J26" s="163">
        <f t="shared" si="6"/>
        <v>0.88385826771653542</v>
      </c>
    </row>
    <row r="27" spans="1:10" ht="21.95" customHeight="1">
      <c r="A27" s="288"/>
      <c r="B27" s="291"/>
      <c r="C27" s="157" t="s">
        <v>38</v>
      </c>
      <c r="D27" s="158">
        <v>20</v>
      </c>
      <c r="E27" s="158">
        <v>20</v>
      </c>
      <c r="F27" s="158">
        <v>20</v>
      </c>
      <c r="G27" s="160">
        <f t="shared" si="5"/>
        <v>1</v>
      </c>
      <c r="H27" s="161">
        <f t="shared" si="7"/>
        <v>0</v>
      </c>
      <c r="I27" s="162">
        <v>20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221815</v>
      </c>
      <c r="E28" s="158">
        <v>221815</v>
      </c>
      <c r="F28" s="158">
        <v>221311</v>
      </c>
      <c r="G28" s="160">
        <f t="shared" si="5"/>
        <v>0.99772783625994632</v>
      </c>
      <c r="H28" s="161">
        <f t="shared" si="7"/>
        <v>504</v>
      </c>
      <c r="I28" s="162">
        <v>251488</v>
      </c>
      <c r="J28" s="163">
        <f t="shared" si="6"/>
        <v>0.88000620307927213</v>
      </c>
    </row>
    <row r="29" spans="1:10" ht="21.95" customHeight="1">
      <c r="A29" s="288"/>
      <c r="B29" s="291"/>
      <c r="C29" s="157" t="s">
        <v>40</v>
      </c>
      <c r="D29" s="158">
        <v>1435545</v>
      </c>
      <c r="E29" s="158">
        <v>1435545</v>
      </c>
      <c r="F29" s="158">
        <v>1287299</v>
      </c>
      <c r="G29" s="160">
        <f t="shared" si="5"/>
        <v>0.89673190321445861</v>
      </c>
      <c r="H29" s="161">
        <f t="shared" si="7"/>
        <v>148246</v>
      </c>
      <c r="I29" s="162">
        <v>530575</v>
      </c>
      <c r="J29" s="163">
        <f t="shared" si="6"/>
        <v>2.4262338029496302</v>
      </c>
    </row>
    <row r="30" spans="1:10" ht="21.95" customHeight="1">
      <c r="A30" s="288"/>
      <c r="B30" s="291"/>
      <c r="C30" s="157" t="s">
        <v>41</v>
      </c>
      <c r="D30" s="158">
        <v>67191</v>
      </c>
      <c r="E30" s="158">
        <v>68723</v>
      </c>
      <c r="F30" s="158">
        <v>59925</v>
      </c>
      <c r="G30" s="160">
        <f t="shared" si="5"/>
        <v>0.89186051703353131</v>
      </c>
      <c r="H30" s="161">
        <f t="shared" si="7"/>
        <v>7266</v>
      </c>
      <c r="I30" s="162">
        <v>57346</v>
      </c>
      <c r="J30" s="163">
        <f t="shared" si="6"/>
        <v>1.0449726223276252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53340</v>
      </c>
      <c r="E32" s="158">
        <v>96853</v>
      </c>
      <c r="F32" s="158">
        <v>47374</v>
      </c>
      <c r="G32" s="160">
        <f t="shared" si="5"/>
        <v>0.88815148106486685</v>
      </c>
      <c r="H32" s="161">
        <f t="shared" si="7"/>
        <v>5966</v>
      </c>
      <c r="I32" s="162">
        <v>44005</v>
      </c>
      <c r="J32" s="163">
        <f t="shared" si="6"/>
        <v>1.0765594818770594</v>
      </c>
    </row>
    <row r="33" spans="1:10" ht="30" customHeight="1">
      <c r="A33" s="288"/>
      <c r="B33" s="292"/>
      <c r="C33" s="172" t="s">
        <v>44</v>
      </c>
      <c r="D33" s="173">
        <f>SUM(D23:D32)</f>
        <v>6239175</v>
      </c>
      <c r="E33" s="173">
        <f>SUM(E23:E32)</f>
        <v>6320410</v>
      </c>
      <c r="F33" s="174">
        <f>SUM(F23:F32)</f>
        <v>6088655</v>
      </c>
      <c r="G33" s="175">
        <f>IF(D33=0,0,F33/D33)</f>
        <v>0.9758750155268926</v>
      </c>
      <c r="H33" s="176">
        <f t="shared" si="7"/>
        <v>150520</v>
      </c>
      <c r="I33" s="177">
        <f>SUM(I23:I32)</f>
        <v>5155699</v>
      </c>
      <c r="J33" s="178">
        <f t="shared" si="6"/>
        <v>1.1809562583075544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3518</v>
      </c>
      <c r="F35" s="166">
        <v>3518</v>
      </c>
      <c r="G35" s="208"/>
      <c r="H35" s="209"/>
      <c r="I35" s="185">
        <v>35646</v>
      </c>
      <c r="J35" s="186">
        <f t="shared" si="6"/>
        <v>9.8692700443247489E-2</v>
      </c>
    </row>
    <row r="36" spans="1:10" ht="21.95" customHeight="1" thickBot="1">
      <c r="A36" s="288"/>
      <c r="B36" s="187" t="s">
        <v>47</v>
      </c>
      <c r="C36" s="188"/>
      <c r="D36" s="151">
        <v>1230</v>
      </c>
      <c r="E36" s="151">
        <v>1230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6240405</v>
      </c>
      <c r="E37" s="253">
        <f>SUM(E34:E36)+E33</f>
        <v>6325158</v>
      </c>
      <c r="F37" s="253">
        <f>SUM(F34:F36)+F33</f>
        <v>6092173</v>
      </c>
      <c r="G37" s="199">
        <f>IF(D37=0,0,F37/D37)</f>
        <v>0.97624641349399599</v>
      </c>
      <c r="H37" s="200">
        <f>D37-F37</f>
        <v>148232</v>
      </c>
      <c r="I37" s="212">
        <f>SUM(I34:I36)+I33</f>
        <v>5191345</v>
      </c>
      <c r="J37" s="213">
        <f t="shared" si="6"/>
        <v>1.1735249728153301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-45611</v>
      </c>
      <c r="G39" s="218"/>
      <c r="H39" s="219"/>
      <c r="I39" s="220">
        <f>I15-I33</f>
        <v>32128</v>
      </c>
      <c r="J39" s="221">
        <f t="shared" si="6"/>
        <v>-1.4196650896414342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-49129</v>
      </c>
      <c r="G41" s="226"/>
      <c r="H41" s="227"/>
      <c r="I41" s="228">
        <f>I19-I37</f>
        <v>-3518</v>
      </c>
      <c r="J41" s="229">
        <f t="shared" si="6"/>
        <v>13.965036952814099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87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181299</v>
      </c>
      <c r="E5" s="151">
        <v>140568</v>
      </c>
      <c r="F5" s="151">
        <v>133755</v>
      </c>
      <c r="G5" s="153">
        <f>IF(D5=0,0,F5/D5)</f>
        <v>0.73775917131368618</v>
      </c>
      <c r="H5" s="154">
        <f>F5-D5</f>
        <v>-47544</v>
      </c>
      <c r="I5" s="155">
        <v>140253</v>
      </c>
      <c r="J5" s="156">
        <f>IF(I5=0,0,F5/I5)</f>
        <v>0.95366944022587752</v>
      </c>
    </row>
    <row r="6" spans="1:12" ht="21.95" customHeight="1">
      <c r="A6" s="288"/>
      <c r="B6" s="291"/>
      <c r="C6" s="157" t="s">
        <v>16</v>
      </c>
      <c r="D6" s="158">
        <v>224514</v>
      </c>
      <c r="E6" s="158">
        <v>224514</v>
      </c>
      <c r="F6" s="158">
        <v>219770</v>
      </c>
      <c r="G6" s="160">
        <f t="shared" ref="G6:G15" si="0">IF(D6=0,0,F6/D6)</f>
        <v>0.97886991457102901</v>
      </c>
      <c r="H6" s="161">
        <f t="shared" ref="H6:H15" si="1">F6-D6</f>
        <v>-4744</v>
      </c>
      <c r="I6" s="162">
        <v>157862</v>
      </c>
      <c r="J6" s="163">
        <f t="shared" ref="J6:J18" si="2">IF(I6=0,0,F6/I6)</f>
        <v>1.3921653089407204</v>
      </c>
    </row>
    <row r="7" spans="1:12" ht="21.95" customHeight="1">
      <c r="A7" s="288"/>
      <c r="B7" s="291"/>
      <c r="C7" s="157" t="s">
        <v>17</v>
      </c>
      <c r="D7" s="158">
        <v>26211</v>
      </c>
      <c r="E7" s="158">
        <v>26211</v>
      </c>
      <c r="F7" s="158">
        <v>18740</v>
      </c>
      <c r="G7" s="160">
        <f t="shared" si="0"/>
        <v>0.71496699858837898</v>
      </c>
      <c r="H7" s="161">
        <f t="shared" si="1"/>
        <v>-7471</v>
      </c>
      <c r="I7" s="162">
        <v>28919</v>
      </c>
      <c r="J7" s="163">
        <f t="shared" si="2"/>
        <v>0.64801687471904279</v>
      </c>
    </row>
    <row r="8" spans="1:12" ht="21.95" customHeight="1">
      <c r="A8" s="288"/>
      <c r="B8" s="291"/>
      <c r="C8" s="157" t="s">
        <v>18</v>
      </c>
      <c r="D8" s="158">
        <v>177037</v>
      </c>
      <c r="E8" s="158">
        <v>177037</v>
      </c>
      <c r="F8" s="158">
        <v>176994</v>
      </c>
      <c r="G8" s="160">
        <f t="shared" si="0"/>
        <v>0.99975711291989811</v>
      </c>
      <c r="H8" s="161">
        <f t="shared" si="1"/>
        <v>-43</v>
      </c>
      <c r="I8" s="162">
        <v>269481</v>
      </c>
      <c r="J8" s="163">
        <f t="shared" si="2"/>
        <v>0.65679584089416321</v>
      </c>
    </row>
    <row r="9" spans="1:12" ht="21.95" customHeight="1">
      <c r="A9" s="288"/>
      <c r="B9" s="291"/>
      <c r="C9" s="157" t="s">
        <v>19</v>
      </c>
      <c r="D9" s="158">
        <v>60285</v>
      </c>
      <c r="E9" s="158">
        <v>60638</v>
      </c>
      <c r="F9" s="158">
        <v>45022</v>
      </c>
      <c r="G9" s="160">
        <f t="shared" si="0"/>
        <v>0.74681927510989465</v>
      </c>
      <c r="H9" s="161">
        <f t="shared" si="1"/>
        <v>-15263</v>
      </c>
      <c r="I9" s="162">
        <v>42537</v>
      </c>
      <c r="J9" s="163">
        <f t="shared" si="2"/>
        <v>1.0584197287067729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228316</v>
      </c>
      <c r="E11" s="158">
        <v>228316</v>
      </c>
      <c r="F11" s="158">
        <v>213649</v>
      </c>
      <c r="G11" s="160">
        <f t="shared" si="0"/>
        <v>0.93576008689710755</v>
      </c>
      <c r="H11" s="161">
        <f t="shared" si="1"/>
        <v>-14667</v>
      </c>
      <c r="I11" s="162">
        <v>60199</v>
      </c>
      <c r="J11" s="163">
        <f t="shared" si="2"/>
        <v>3.5490456652103854</v>
      </c>
    </row>
    <row r="12" spans="1:12" ht="21.95" customHeight="1">
      <c r="A12" s="288"/>
      <c r="B12" s="291"/>
      <c r="C12" s="157" t="s">
        <v>22</v>
      </c>
      <c r="D12" s="158">
        <v>91138</v>
      </c>
      <c r="E12" s="158">
        <v>100045</v>
      </c>
      <c r="F12" s="158">
        <v>95650</v>
      </c>
      <c r="G12" s="160">
        <f t="shared" si="0"/>
        <v>1.0495073405165793</v>
      </c>
      <c r="H12" s="161">
        <f t="shared" si="1"/>
        <v>4512</v>
      </c>
      <c r="I12" s="162">
        <v>87540</v>
      </c>
      <c r="J12" s="163">
        <f t="shared" si="2"/>
        <v>1.0926433630340415</v>
      </c>
      <c r="L12" s="164"/>
    </row>
    <row r="13" spans="1:12" ht="21.95" customHeight="1">
      <c r="A13" s="288"/>
      <c r="B13" s="291"/>
      <c r="C13" s="157" t="s">
        <v>23</v>
      </c>
      <c r="D13" s="158">
        <v>5742</v>
      </c>
      <c r="E13" s="158">
        <v>3054</v>
      </c>
      <c r="F13" s="158">
        <v>2471</v>
      </c>
      <c r="G13" s="160">
        <f t="shared" si="0"/>
        <v>0.43033786137234414</v>
      </c>
      <c r="H13" s="161">
        <f t="shared" si="1"/>
        <v>-3271</v>
      </c>
      <c r="I13" s="162">
        <v>2655</v>
      </c>
      <c r="J13" s="163">
        <f t="shared" si="2"/>
        <v>0.93069679849340869</v>
      </c>
    </row>
    <row r="14" spans="1:12" ht="21.95" customHeight="1">
      <c r="A14" s="288"/>
      <c r="B14" s="291"/>
      <c r="C14" s="165" t="s">
        <v>24</v>
      </c>
      <c r="D14" s="166">
        <v>523</v>
      </c>
      <c r="E14" s="166">
        <v>523</v>
      </c>
      <c r="F14" s="166">
        <v>636</v>
      </c>
      <c r="G14" s="168">
        <f t="shared" si="0"/>
        <v>1.2160611854684513</v>
      </c>
      <c r="H14" s="169">
        <f t="shared" si="1"/>
        <v>113</v>
      </c>
      <c r="I14" s="170">
        <v>647</v>
      </c>
      <c r="J14" s="171">
        <f t="shared" si="2"/>
        <v>0.98299845440494593</v>
      </c>
    </row>
    <row r="15" spans="1:12" ht="28.5" customHeight="1">
      <c r="A15" s="288"/>
      <c r="B15" s="292"/>
      <c r="C15" s="172" t="s">
        <v>25</v>
      </c>
      <c r="D15" s="173">
        <f>SUM(D5:D14)</f>
        <v>995065</v>
      </c>
      <c r="E15" s="173">
        <f t="shared" ref="E15:F15" si="3">SUM(E5:E14)</f>
        <v>960906</v>
      </c>
      <c r="F15" s="174">
        <f t="shared" si="3"/>
        <v>906687</v>
      </c>
      <c r="G15" s="175">
        <f t="shared" si="0"/>
        <v>0.91118369151763956</v>
      </c>
      <c r="H15" s="176">
        <f t="shared" si="1"/>
        <v>-88378</v>
      </c>
      <c r="I15" s="177">
        <f>SUM(I5:I14)</f>
        <v>790093</v>
      </c>
      <c r="J15" s="178">
        <f t="shared" si="2"/>
        <v>1.1475699696111723</v>
      </c>
    </row>
    <row r="16" spans="1:12" ht="21.95" customHeight="1">
      <c r="A16" s="288"/>
      <c r="B16" s="179" t="s">
        <v>26</v>
      </c>
      <c r="C16" s="180"/>
      <c r="D16" s="181">
        <v>20000</v>
      </c>
      <c r="E16" s="181">
        <v>56285</v>
      </c>
      <c r="F16" s="181">
        <v>56417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2</v>
      </c>
      <c r="E17" s="181">
        <v>34847</v>
      </c>
      <c r="F17" s="181">
        <v>34846</v>
      </c>
      <c r="G17" s="183"/>
      <c r="H17" s="184"/>
      <c r="I17" s="185">
        <v>48806</v>
      </c>
      <c r="J17" s="186">
        <f t="shared" si="2"/>
        <v>0.71396959390238901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1015067</v>
      </c>
      <c r="E19" s="253">
        <f t="shared" ref="E19:F19" si="4">SUM(E16:E18)+E15</f>
        <v>1052038</v>
      </c>
      <c r="F19" s="253">
        <f t="shared" si="4"/>
        <v>997950</v>
      </c>
      <c r="G19" s="199">
        <f>IF(D19=0,0,F19/D19)</f>
        <v>0.98313707371040537</v>
      </c>
      <c r="H19" s="200">
        <f>F19-D19</f>
        <v>-17117</v>
      </c>
      <c r="I19" s="201">
        <f>SUM(I16:I18)+I15</f>
        <v>838899</v>
      </c>
      <c r="J19" s="202">
        <f>IF(I19=0,0,F19/I19)</f>
        <v>1.1895949333590814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37249</v>
      </c>
      <c r="E23" s="151">
        <v>37616</v>
      </c>
      <c r="F23" s="151">
        <v>34062</v>
      </c>
      <c r="G23" s="153">
        <f t="shared" ref="G23:G32" si="5">IF(D23=0,0,F23/D23)</f>
        <v>0.9144406561249967</v>
      </c>
      <c r="H23" s="154">
        <f>D23-F23</f>
        <v>3187</v>
      </c>
      <c r="I23" s="155">
        <v>35849</v>
      </c>
      <c r="J23" s="156">
        <f t="shared" ref="J23:J43" si="6">IF(I23=0,0,F23/I23)</f>
        <v>0.95015202655583142</v>
      </c>
    </row>
    <row r="24" spans="1:10" ht="21.95" customHeight="1">
      <c r="A24" s="288"/>
      <c r="B24" s="291"/>
      <c r="C24" s="157" t="s">
        <v>35</v>
      </c>
      <c r="D24" s="158">
        <v>578803</v>
      </c>
      <c r="E24" s="158">
        <v>582962</v>
      </c>
      <c r="F24" s="158">
        <v>554096</v>
      </c>
      <c r="G24" s="160">
        <f t="shared" si="5"/>
        <v>0.95731362829840205</v>
      </c>
      <c r="H24" s="161">
        <f t="shared" ref="H24:H33" si="7">D24-F24</f>
        <v>24707</v>
      </c>
      <c r="I24" s="162">
        <v>499965</v>
      </c>
      <c r="J24" s="163">
        <f t="shared" si="6"/>
        <v>1.108269578870521</v>
      </c>
    </row>
    <row r="25" spans="1:10" ht="21.95" customHeight="1">
      <c r="A25" s="288"/>
      <c r="B25" s="291"/>
      <c r="C25" s="157" t="s">
        <v>36</v>
      </c>
      <c r="D25" s="158">
        <v>96241</v>
      </c>
      <c r="E25" s="158">
        <v>96412</v>
      </c>
      <c r="F25" s="158">
        <v>96411</v>
      </c>
      <c r="G25" s="160">
        <f t="shared" si="5"/>
        <v>1.0017663989360044</v>
      </c>
      <c r="H25" s="161">
        <f t="shared" si="7"/>
        <v>-170</v>
      </c>
      <c r="I25" s="162">
        <v>101583</v>
      </c>
      <c r="J25" s="163">
        <f t="shared" si="6"/>
        <v>0.94908596910900445</v>
      </c>
    </row>
    <row r="26" spans="1:10" ht="21.95" customHeight="1">
      <c r="A26" s="288"/>
      <c r="B26" s="291"/>
      <c r="C26" s="157" t="s">
        <v>37</v>
      </c>
      <c r="D26" s="158">
        <v>50</v>
      </c>
      <c r="E26" s="158">
        <v>58</v>
      </c>
      <c r="F26" s="158">
        <v>58</v>
      </c>
      <c r="G26" s="160">
        <f t="shared" si="5"/>
        <v>1.1599999999999999</v>
      </c>
      <c r="H26" s="161">
        <f t="shared" si="7"/>
        <v>-8</v>
      </c>
      <c r="I26" s="162">
        <v>77</v>
      </c>
      <c r="J26" s="163">
        <f t="shared" si="6"/>
        <v>0.75324675324675328</v>
      </c>
    </row>
    <row r="27" spans="1:10" ht="21.95" customHeight="1">
      <c r="A27" s="288"/>
      <c r="B27" s="291"/>
      <c r="C27" s="157" t="s">
        <v>38</v>
      </c>
      <c r="D27" s="158">
        <v>6</v>
      </c>
      <c r="E27" s="158">
        <v>6</v>
      </c>
      <c r="F27" s="158">
        <v>4</v>
      </c>
      <c r="G27" s="160">
        <f t="shared" si="5"/>
        <v>0.66666666666666663</v>
      </c>
      <c r="H27" s="161">
        <f t="shared" si="7"/>
        <v>2</v>
      </c>
      <c r="I27" s="162">
        <v>4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39157</v>
      </c>
      <c r="E28" s="158">
        <v>39157</v>
      </c>
      <c r="F28" s="158">
        <v>39069</v>
      </c>
      <c r="G28" s="160">
        <f t="shared" si="5"/>
        <v>0.99775263682100268</v>
      </c>
      <c r="H28" s="161">
        <f t="shared" si="7"/>
        <v>88</v>
      </c>
      <c r="I28" s="162">
        <v>43981</v>
      </c>
      <c r="J28" s="163">
        <f t="shared" si="6"/>
        <v>0.8883154089265819</v>
      </c>
    </row>
    <row r="29" spans="1:10" ht="21.95" customHeight="1">
      <c r="A29" s="288"/>
      <c r="B29" s="291"/>
      <c r="C29" s="157" t="s">
        <v>40</v>
      </c>
      <c r="D29" s="158">
        <v>244137</v>
      </c>
      <c r="E29" s="158">
        <v>244137</v>
      </c>
      <c r="F29" s="158">
        <v>218635</v>
      </c>
      <c r="G29" s="160">
        <f t="shared" si="5"/>
        <v>0.89554225701143209</v>
      </c>
      <c r="H29" s="161">
        <f t="shared" si="7"/>
        <v>25502</v>
      </c>
      <c r="I29" s="162">
        <v>85346</v>
      </c>
      <c r="J29" s="163">
        <f t="shared" si="6"/>
        <v>2.5617486466852575</v>
      </c>
    </row>
    <row r="30" spans="1:10" ht="21.95" customHeight="1">
      <c r="A30" s="288"/>
      <c r="B30" s="291"/>
      <c r="C30" s="157" t="s">
        <v>41</v>
      </c>
      <c r="D30" s="158">
        <v>10176</v>
      </c>
      <c r="E30" s="158">
        <v>7776</v>
      </c>
      <c r="F30" s="158">
        <v>6997</v>
      </c>
      <c r="G30" s="160">
        <f t="shared" si="5"/>
        <v>0.68759827044025157</v>
      </c>
      <c r="H30" s="161">
        <f t="shared" si="7"/>
        <v>3179</v>
      </c>
      <c r="I30" s="162">
        <v>5744</v>
      </c>
      <c r="J30" s="163">
        <f t="shared" si="6"/>
        <v>1.2181406685236769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9131</v>
      </c>
      <c r="E32" s="158">
        <v>29797</v>
      </c>
      <c r="F32" s="158">
        <v>10819</v>
      </c>
      <c r="G32" s="160">
        <f t="shared" si="5"/>
        <v>1.1848647464680757</v>
      </c>
      <c r="H32" s="161">
        <f t="shared" si="7"/>
        <v>-1688</v>
      </c>
      <c r="I32" s="162">
        <v>21479</v>
      </c>
      <c r="J32" s="163">
        <f t="shared" si="6"/>
        <v>0.50370128963173333</v>
      </c>
    </row>
    <row r="33" spans="1:10" ht="30" customHeight="1">
      <c r="A33" s="288"/>
      <c r="B33" s="292"/>
      <c r="C33" s="172" t="s">
        <v>44</v>
      </c>
      <c r="D33" s="173">
        <f>SUM(D23:D32)</f>
        <v>1014950</v>
      </c>
      <c r="E33" s="173">
        <f>SUM(E23:E32)</f>
        <v>1037921</v>
      </c>
      <c r="F33" s="174">
        <f>SUM(F23:F32)</f>
        <v>960151</v>
      </c>
      <c r="G33" s="175">
        <f>IF(D33=0,0,F33/D33)</f>
        <v>0.94600817774274593</v>
      </c>
      <c r="H33" s="176">
        <f t="shared" si="7"/>
        <v>54799</v>
      </c>
      <c r="I33" s="177">
        <f>SUM(I23:I32)</f>
        <v>794028</v>
      </c>
      <c r="J33" s="178">
        <f t="shared" si="6"/>
        <v>1.2092155440362304</v>
      </c>
    </row>
    <row r="34" spans="1:10" ht="21.95" customHeight="1">
      <c r="A34" s="288"/>
      <c r="B34" s="179" t="s">
        <v>45</v>
      </c>
      <c r="C34" s="165"/>
      <c r="D34" s="166">
        <v>115</v>
      </c>
      <c r="E34" s="166">
        <v>14115</v>
      </c>
      <c r="F34" s="166">
        <v>212</v>
      </c>
      <c r="G34" s="208"/>
      <c r="H34" s="209"/>
      <c r="I34" s="185">
        <v>10025</v>
      </c>
      <c r="J34" s="186">
        <f t="shared" si="6"/>
        <v>2.1147132169576061E-2</v>
      </c>
    </row>
    <row r="35" spans="1:10" ht="21.95" customHeight="1">
      <c r="A35" s="288"/>
      <c r="B35" s="179" t="s">
        <v>46</v>
      </c>
      <c r="C35" s="180"/>
      <c r="D35" s="166">
        <v>1</v>
      </c>
      <c r="E35" s="166">
        <v>1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1</v>
      </c>
      <c r="E36" s="151">
        <v>1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1015067</v>
      </c>
      <c r="E37" s="253">
        <f>SUM(E34:E36)+E33</f>
        <v>1052038</v>
      </c>
      <c r="F37" s="253">
        <f>SUM(F34:F36)+F33</f>
        <v>960363</v>
      </c>
      <c r="G37" s="199">
        <f>IF(D37=0,0,F37/D37)</f>
        <v>0.94610799090109321</v>
      </c>
      <c r="H37" s="200">
        <f>D37-F37</f>
        <v>54704</v>
      </c>
      <c r="I37" s="212">
        <f>SUM(I34:I36)+I33</f>
        <v>804053</v>
      </c>
      <c r="J37" s="213">
        <f t="shared" si="6"/>
        <v>1.1944026077882925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-53464</v>
      </c>
      <c r="G39" s="218"/>
      <c r="H39" s="219"/>
      <c r="I39" s="220">
        <f>I15-I33</f>
        <v>-3935</v>
      </c>
      <c r="J39" s="221">
        <f t="shared" si="6"/>
        <v>13.586785260482847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37587</v>
      </c>
      <c r="G41" s="226"/>
      <c r="H41" s="227"/>
      <c r="I41" s="228">
        <f>I19-I37</f>
        <v>34846</v>
      </c>
      <c r="J41" s="229">
        <f t="shared" si="6"/>
        <v>1.0786603914366069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37587</v>
      </c>
      <c r="G42" s="235"/>
      <c r="H42" s="209"/>
      <c r="I42" s="236">
        <v>34846</v>
      </c>
      <c r="J42" s="237">
        <f t="shared" si="6"/>
        <v>1.0786603914366069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>
        <v>29025</v>
      </c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88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1495112</v>
      </c>
      <c r="E5" s="151">
        <v>1473817</v>
      </c>
      <c r="F5" s="151">
        <v>1476257</v>
      </c>
      <c r="G5" s="153">
        <f>IF(D5=0,0,F5/D5)</f>
        <v>0.98738890464393303</v>
      </c>
      <c r="H5" s="154">
        <f>F5-D5</f>
        <v>-18855</v>
      </c>
      <c r="I5" s="155">
        <v>1552951</v>
      </c>
      <c r="J5" s="156">
        <f>IF(I5=0,0,F5/I5)</f>
        <v>0.95061402452492061</v>
      </c>
    </row>
    <row r="6" spans="1:12" ht="21.95" customHeight="1">
      <c r="A6" s="288"/>
      <c r="B6" s="291"/>
      <c r="C6" s="157" t="s">
        <v>16</v>
      </c>
      <c r="D6" s="158">
        <v>1784625</v>
      </c>
      <c r="E6" s="158">
        <v>1752201</v>
      </c>
      <c r="F6" s="158">
        <v>1752201</v>
      </c>
      <c r="G6" s="160">
        <f t="shared" ref="G6:G15" si="0">IF(D6=0,0,F6/D6)</f>
        <v>0.98183147720109265</v>
      </c>
      <c r="H6" s="161">
        <f t="shared" ref="H6:H15" si="1">F6-D6</f>
        <v>-32424</v>
      </c>
      <c r="I6" s="162">
        <v>1671082</v>
      </c>
      <c r="J6" s="163">
        <f t="shared" ref="J6:J18" si="2">IF(I6=0,0,F6/I6)</f>
        <v>1.0485428004131454</v>
      </c>
    </row>
    <row r="7" spans="1:12" ht="21.95" customHeight="1">
      <c r="A7" s="288"/>
      <c r="B7" s="291"/>
      <c r="C7" s="157" t="s">
        <v>17</v>
      </c>
      <c r="D7" s="158">
        <v>197082</v>
      </c>
      <c r="E7" s="158">
        <v>191614</v>
      </c>
      <c r="F7" s="158">
        <v>191614</v>
      </c>
      <c r="G7" s="160">
        <f t="shared" si="0"/>
        <v>0.97225520341786664</v>
      </c>
      <c r="H7" s="161">
        <f t="shared" si="1"/>
        <v>-5468</v>
      </c>
      <c r="I7" s="162">
        <v>169236</v>
      </c>
      <c r="J7" s="163">
        <f t="shared" si="2"/>
        <v>1.1322295492684771</v>
      </c>
    </row>
    <row r="8" spans="1:12" ht="21.95" customHeight="1">
      <c r="A8" s="288"/>
      <c r="B8" s="291"/>
      <c r="C8" s="157" t="s">
        <v>18</v>
      </c>
      <c r="D8" s="158">
        <v>1984787</v>
      </c>
      <c r="E8" s="158">
        <v>1984471</v>
      </c>
      <c r="F8" s="158">
        <v>1984472</v>
      </c>
      <c r="G8" s="160">
        <f t="shared" si="0"/>
        <v>0.99984129279363476</v>
      </c>
      <c r="H8" s="161">
        <f t="shared" si="1"/>
        <v>-315</v>
      </c>
      <c r="I8" s="162">
        <v>2092331</v>
      </c>
      <c r="J8" s="163">
        <f t="shared" si="2"/>
        <v>0.94845031689536696</v>
      </c>
    </row>
    <row r="9" spans="1:12" ht="21.95" customHeight="1">
      <c r="A9" s="288"/>
      <c r="B9" s="291"/>
      <c r="C9" s="157" t="s">
        <v>19</v>
      </c>
      <c r="D9" s="158">
        <v>389640</v>
      </c>
      <c r="E9" s="158">
        <v>363661</v>
      </c>
      <c r="F9" s="158">
        <v>363662</v>
      </c>
      <c r="G9" s="160">
        <f t="shared" si="0"/>
        <v>0.93332820039010367</v>
      </c>
      <c r="H9" s="161">
        <f t="shared" si="1"/>
        <v>-25978</v>
      </c>
      <c r="I9" s="162">
        <v>364749</v>
      </c>
      <c r="J9" s="163">
        <f t="shared" si="2"/>
        <v>0.99701986845748725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1871450</v>
      </c>
      <c r="E11" s="158">
        <v>1740047</v>
      </c>
      <c r="F11" s="158">
        <v>1740048</v>
      </c>
      <c r="G11" s="160">
        <f t="shared" si="0"/>
        <v>0.9297859948168532</v>
      </c>
      <c r="H11" s="161">
        <f t="shared" si="1"/>
        <v>-131402</v>
      </c>
      <c r="I11" s="162">
        <v>732098</v>
      </c>
      <c r="J11" s="163">
        <f t="shared" si="2"/>
        <v>2.3767965490958862</v>
      </c>
    </row>
    <row r="12" spans="1:12" ht="21.95" customHeight="1">
      <c r="A12" s="288"/>
      <c r="B12" s="291"/>
      <c r="C12" s="157" t="s">
        <v>22</v>
      </c>
      <c r="D12" s="158">
        <v>561079</v>
      </c>
      <c r="E12" s="158">
        <v>628757</v>
      </c>
      <c r="F12" s="158">
        <v>625406</v>
      </c>
      <c r="G12" s="160">
        <f t="shared" si="0"/>
        <v>1.1146487393040909</v>
      </c>
      <c r="H12" s="161">
        <f t="shared" si="1"/>
        <v>64327</v>
      </c>
      <c r="I12" s="162">
        <v>512047</v>
      </c>
      <c r="J12" s="163">
        <f t="shared" si="2"/>
        <v>1.2213839745179642</v>
      </c>
      <c r="L12" s="164"/>
    </row>
    <row r="13" spans="1:12" ht="21.95" customHeight="1">
      <c r="A13" s="288"/>
      <c r="B13" s="291"/>
      <c r="C13" s="157" t="s">
        <v>23</v>
      </c>
      <c r="D13" s="158">
        <v>65517</v>
      </c>
      <c r="E13" s="158">
        <v>61889</v>
      </c>
      <c r="F13" s="158">
        <v>61887</v>
      </c>
      <c r="G13" s="160">
        <f t="shared" si="0"/>
        <v>0.94459453271669946</v>
      </c>
      <c r="H13" s="161">
        <f t="shared" si="1"/>
        <v>-3630</v>
      </c>
      <c r="I13" s="162">
        <v>62159</v>
      </c>
      <c r="J13" s="163">
        <f t="shared" si="2"/>
        <v>0.99562412522723986</v>
      </c>
    </row>
    <row r="14" spans="1:12" ht="21.95" customHeight="1">
      <c r="A14" s="288"/>
      <c r="B14" s="291"/>
      <c r="C14" s="165" t="s">
        <v>24</v>
      </c>
      <c r="D14" s="166">
        <v>606853</v>
      </c>
      <c r="E14" s="166">
        <v>510634</v>
      </c>
      <c r="F14" s="166">
        <v>14917</v>
      </c>
      <c r="G14" s="168">
        <f t="shared" si="0"/>
        <v>2.4580911687014814E-2</v>
      </c>
      <c r="H14" s="169">
        <f t="shared" si="1"/>
        <v>-591936</v>
      </c>
      <c r="I14" s="170">
        <v>22669</v>
      </c>
      <c r="J14" s="171">
        <f t="shared" si="2"/>
        <v>0.65803520225859102</v>
      </c>
    </row>
    <row r="15" spans="1:12" ht="28.5" customHeight="1">
      <c r="A15" s="288"/>
      <c r="B15" s="292"/>
      <c r="C15" s="172" t="s">
        <v>25</v>
      </c>
      <c r="D15" s="173">
        <f>SUM(D5:D14)</f>
        <v>8956145</v>
      </c>
      <c r="E15" s="173">
        <f t="shared" ref="E15:F15" si="3">SUM(E5:E14)</f>
        <v>8707091</v>
      </c>
      <c r="F15" s="174">
        <f t="shared" si="3"/>
        <v>8210464</v>
      </c>
      <c r="G15" s="175">
        <f t="shared" si="0"/>
        <v>0.91674085223050761</v>
      </c>
      <c r="H15" s="176">
        <f t="shared" si="1"/>
        <v>-745681</v>
      </c>
      <c r="I15" s="177">
        <f>SUM(I5:I14)</f>
        <v>7179322</v>
      </c>
      <c r="J15" s="178">
        <f t="shared" si="2"/>
        <v>1.1436266544389568</v>
      </c>
    </row>
    <row r="16" spans="1:12" ht="21.95" customHeight="1">
      <c r="A16" s="288"/>
      <c r="B16" s="179" t="s">
        <v>26</v>
      </c>
      <c r="C16" s="180"/>
      <c r="D16" s="181">
        <v>143675</v>
      </c>
      <c r="E16" s="181">
        <v>143675</v>
      </c>
      <c r="F16" s="181">
        <v>143675</v>
      </c>
      <c r="G16" s="183"/>
      <c r="H16" s="184"/>
      <c r="I16" s="185">
        <v>53285</v>
      </c>
      <c r="J16" s="186">
        <f t="shared" si="2"/>
        <v>2.6963498170216758</v>
      </c>
    </row>
    <row r="17" spans="1:10" ht="21.95" customHeight="1">
      <c r="A17" s="288"/>
      <c r="B17" s="179" t="s">
        <v>27</v>
      </c>
      <c r="C17" s="180"/>
      <c r="D17" s="181">
        <v>1</v>
      </c>
      <c r="E17" s="181">
        <v>1</v>
      </c>
      <c r="F17" s="181">
        <v>0</v>
      </c>
      <c r="G17" s="183"/>
      <c r="H17" s="184"/>
      <c r="I17" s="185">
        <v>0</v>
      </c>
      <c r="J17" s="186">
        <f t="shared" si="2"/>
        <v>0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9099821</v>
      </c>
      <c r="E19" s="253">
        <f t="shared" ref="E19:F19" si="4">SUM(E16:E18)+E15</f>
        <v>8850767</v>
      </c>
      <c r="F19" s="253">
        <f t="shared" si="4"/>
        <v>8354139</v>
      </c>
      <c r="G19" s="199">
        <f>IF(D19=0,0,F19/D19)</f>
        <v>0.91805531119787964</v>
      </c>
      <c r="H19" s="200">
        <f>F19-D19</f>
        <v>-745682</v>
      </c>
      <c r="I19" s="201">
        <f>SUM(I16:I18)+I15</f>
        <v>7232607</v>
      </c>
      <c r="J19" s="202">
        <f>IF(I19=0,0,F19/I19)</f>
        <v>1.1550660778333455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140280</v>
      </c>
      <c r="E23" s="151">
        <v>122905</v>
      </c>
      <c r="F23" s="151">
        <v>119540</v>
      </c>
      <c r="G23" s="153">
        <f t="shared" ref="G23:G32" si="5">IF(D23=0,0,F23/D23)</f>
        <v>0.85215283718277735</v>
      </c>
      <c r="H23" s="154">
        <f>D23-F23</f>
        <v>20740</v>
      </c>
      <c r="I23" s="155">
        <v>111670</v>
      </c>
      <c r="J23" s="156">
        <f t="shared" ref="J23:J43" si="6">IF(I23=0,0,F23/I23)</f>
        <v>1.0704755081937853</v>
      </c>
    </row>
    <row r="24" spans="1:10" ht="21.95" customHeight="1">
      <c r="A24" s="288"/>
      <c r="B24" s="291"/>
      <c r="C24" s="157" t="s">
        <v>35</v>
      </c>
      <c r="D24" s="158">
        <v>5077654</v>
      </c>
      <c r="E24" s="158">
        <v>4998888</v>
      </c>
      <c r="F24" s="158">
        <v>4998783</v>
      </c>
      <c r="G24" s="160">
        <f t="shared" si="5"/>
        <v>0.98446703930594714</v>
      </c>
      <c r="H24" s="161">
        <f t="shared" ref="H24:H33" si="7">D24-F24</f>
        <v>78871</v>
      </c>
      <c r="I24" s="162">
        <v>4842001</v>
      </c>
      <c r="J24" s="163">
        <f t="shared" si="6"/>
        <v>1.0323795885213571</v>
      </c>
    </row>
    <row r="25" spans="1:10" ht="21.95" customHeight="1">
      <c r="A25" s="288"/>
      <c r="B25" s="291"/>
      <c r="C25" s="157" t="s">
        <v>36</v>
      </c>
      <c r="D25" s="158">
        <v>891321</v>
      </c>
      <c r="E25" s="158">
        <v>892735</v>
      </c>
      <c r="F25" s="158">
        <v>892734</v>
      </c>
      <c r="G25" s="160">
        <f t="shared" si="5"/>
        <v>1.0015852874553612</v>
      </c>
      <c r="H25" s="161">
        <f t="shared" si="7"/>
        <v>-1413</v>
      </c>
      <c r="I25" s="162">
        <v>894407</v>
      </c>
      <c r="J25" s="163">
        <f t="shared" si="6"/>
        <v>0.99812948691143966</v>
      </c>
    </row>
    <row r="26" spans="1:10" ht="21.95" customHeight="1">
      <c r="A26" s="288"/>
      <c r="B26" s="291"/>
      <c r="C26" s="157" t="s">
        <v>37</v>
      </c>
      <c r="D26" s="158">
        <v>491</v>
      </c>
      <c r="E26" s="158">
        <v>624</v>
      </c>
      <c r="F26" s="158">
        <v>624</v>
      </c>
      <c r="G26" s="160">
        <f t="shared" si="5"/>
        <v>1.2708757637474541</v>
      </c>
      <c r="H26" s="161">
        <f t="shared" si="7"/>
        <v>-133</v>
      </c>
      <c r="I26" s="162">
        <v>708</v>
      </c>
      <c r="J26" s="163">
        <f t="shared" si="6"/>
        <v>0.88135593220338981</v>
      </c>
    </row>
    <row r="27" spans="1:10" ht="21.95" customHeight="1">
      <c r="A27" s="288"/>
      <c r="B27" s="291"/>
      <c r="C27" s="157" t="s">
        <v>38</v>
      </c>
      <c r="D27" s="158">
        <v>30</v>
      </c>
      <c r="E27" s="158">
        <v>30</v>
      </c>
      <c r="F27" s="158">
        <v>30</v>
      </c>
      <c r="G27" s="160">
        <f t="shared" si="5"/>
        <v>1</v>
      </c>
      <c r="H27" s="161">
        <f t="shared" si="7"/>
        <v>0</v>
      </c>
      <c r="I27" s="162">
        <v>30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325800</v>
      </c>
      <c r="E28" s="158">
        <v>325082</v>
      </c>
      <c r="F28" s="158">
        <v>325082</v>
      </c>
      <c r="G28" s="160">
        <f t="shared" si="5"/>
        <v>0.99779619398403929</v>
      </c>
      <c r="H28" s="161">
        <f t="shared" si="7"/>
        <v>718</v>
      </c>
      <c r="I28" s="162">
        <v>358970</v>
      </c>
      <c r="J28" s="163">
        <f t="shared" si="6"/>
        <v>0.90559656795832522</v>
      </c>
    </row>
    <row r="29" spans="1:10" ht="21.95" customHeight="1">
      <c r="A29" s="288"/>
      <c r="B29" s="291"/>
      <c r="C29" s="157" t="s">
        <v>40</v>
      </c>
      <c r="D29" s="158">
        <v>1946415</v>
      </c>
      <c r="E29" s="158">
        <v>1744914</v>
      </c>
      <c r="F29" s="158">
        <v>1744910</v>
      </c>
      <c r="G29" s="160">
        <f t="shared" si="5"/>
        <v>0.8964737735786048</v>
      </c>
      <c r="H29" s="161">
        <f t="shared" si="7"/>
        <v>201505</v>
      </c>
      <c r="I29" s="162">
        <v>703640</v>
      </c>
      <c r="J29" s="163">
        <f t="shared" si="6"/>
        <v>2.4798334375532942</v>
      </c>
    </row>
    <row r="30" spans="1:10" ht="21.95" customHeight="1">
      <c r="A30" s="288"/>
      <c r="B30" s="291"/>
      <c r="C30" s="157" t="s">
        <v>41</v>
      </c>
      <c r="D30" s="158">
        <v>74516</v>
      </c>
      <c r="E30" s="158">
        <v>67328</v>
      </c>
      <c r="F30" s="158">
        <v>66970</v>
      </c>
      <c r="G30" s="160">
        <f t="shared" si="5"/>
        <v>0.89873315797949438</v>
      </c>
      <c r="H30" s="161">
        <f t="shared" si="7"/>
        <v>7546</v>
      </c>
      <c r="I30" s="162">
        <v>61899</v>
      </c>
      <c r="J30" s="163">
        <f t="shared" si="6"/>
        <v>1.0819237790594356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4782</v>
      </c>
      <c r="E32" s="158">
        <v>66797</v>
      </c>
      <c r="F32" s="158">
        <v>66795</v>
      </c>
      <c r="G32" s="160">
        <f t="shared" si="5"/>
        <v>13.968005018820577</v>
      </c>
      <c r="H32" s="161">
        <f t="shared" si="7"/>
        <v>-62013</v>
      </c>
      <c r="I32" s="162">
        <v>23907</v>
      </c>
      <c r="J32" s="163">
        <f t="shared" si="6"/>
        <v>2.7939515623039277</v>
      </c>
    </row>
    <row r="33" spans="1:10" ht="30" customHeight="1">
      <c r="A33" s="288"/>
      <c r="B33" s="292"/>
      <c r="C33" s="172" t="s">
        <v>44</v>
      </c>
      <c r="D33" s="173">
        <f>SUM(D23:D32)</f>
        <v>8461289</v>
      </c>
      <c r="E33" s="173">
        <f>SUM(E23:E32)</f>
        <v>8219303</v>
      </c>
      <c r="F33" s="174">
        <f>SUM(F23:F32)</f>
        <v>8215468</v>
      </c>
      <c r="G33" s="175">
        <f>IF(D33=0,0,F33/D33)</f>
        <v>0.9709475707542905</v>
      </c>
      <c r="H33" s="176">
        <f t="shared" si="7"/>
        <v>245821</v>
      </c>
      <c r="I33" s="177">
        <f>SUM(I23:I32)</f>
        <v>6997232</v>
      </c>
      <c r="J33" s="178">
        <f t="shared" si="6"/>
        <v>1.1741025594120647</v>
      </c>
    </row>
    <row r="34" spans="1:10" ht="21.95" customHeight="1">
      <c r="A34" s="288"/>
      <c r="B34" s="179" t="s">
        <v>45</v>
      </c>
      <c r="C34" s="165"/>
      <c r="D34" s="166">
        <v>10</v>
      </c>
      <c r="E34" s="166">
        <v>85123</v>
      </c>
      <c r="F34" s="166">
        <v>85123</v>
      </c>
      <c r="G34" s="208"/>
      <c r="H34" s="209"/>
      <c r="I34" s="185">
        <v>145119</v>
      </c>
      <c r="J34" s="186">
        <f t="shared" si="6"/>
        <v>0.58657377738269967</v>
      </c>
    </row>
    <row r="35" spans="1:10" ht="21.95" customHeight="1">
      <c r="A35" s="288"/>
      <c r="B35" s="179" t="s">
        <v>46</v>
      </c>
      <c r="C35" s="180"/>
      <c r="D35" s="166">
        <v>631569</v>
      </c>
      <c r="E35" s="166">
        <v>542866</v>
      </c>
      <c r="F35" s="166">
        <v>542865</v>
      </c>
      <c r="G35" s="208"/>
      <c r="H35" s="209"/>
      <c r="I35" s="185">
        <v>631568</v>
      </c>
      <c r="J35" s="186">
        <f t="shared" si="6"/>
        <v>0.85955114888658068</v>
      </c>
    </row>
    <row r="36" spans="1:10" ht="21.95" customHeight="1" thickBot="1">
      <c r="A36" s="288"/>
      <c r="B36" s="187" t="s">
        <v>47</v>
      </c>
      <c r="C36" s="188"/>
      <c r="D36" s="151">
        <v>4953</v>
      </c>
      <c r="E36" s="151">
        <v>1474</v>
      </c>
      <c r="F36" s="151">
        <v>1473</v>
      </c>
      <c r="G36" s="210"/>
      <c r="H36" s="211"/>
      <c r="I36" s="193">
        <v>1553</v>
      </c>
      <c r="J36" s="194">
        <f t="shared" si="6"/>
        <v>0.94848679974243399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9097821</v>
      </c>
      <c r="E37" s="253">
        <f>SUM(E34:E36)+E33</f>
        <v>8848766</v>
      </c>
      <c r="F37" s="253">
        <f>SUM(F34:F36)+F33</f>
        <v>8844929</v>
      </c>
      <c r="G37" s="199">
        <f>IF(D37=0,0,F37/D37)</f>
        <v>0.97220301432617762</v>
      </c>
      <c r="H37" s="200">
        <f>D37-F37</f>
        <v>252892</v>
      </c>
      <c r="I37" s="212">
        <f>SUM(I34:I36)+I33</f>
        <v>7775472</v>
      </c>
      <c r="J37" s="213">
        <f t="shared" si="6"/>
        <v>1.1375423897095893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-5004</v>
      </c>
      <c r="G39" s="218"/>
      <c r="H39" s="219"/>
      <c r="I39" s="220">
        <f>I15-I33</f>
        <v>182090</v>
      </c>
      <c r="J39" s="221">
        <f t="shared" si="6"/>
        <v>-2.748091603053435E-2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-490790</v>
      </c>
      <c r="G41" s="226"/>
      <c r="H41" s="227"/>
      <c r="I41" s="228">
        <f>I19-I37</f>
        <v>-542865</v>
      </c>
      <c r="J41" s="229">
        <f t="shared" si="6"/>
        <v>0.90407375682720381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28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9.3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89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667318</v>
      </c>
      <c r="E5" s="151">
        <v>676196</v>
      </c>
      <c r="F5" s="151">
        <v>445990</v>
      </c>
      <c r="G5" s="153">
        <f>IF(D5=0,0,F5/D5)</f>
        <v>0.66833203959731347</v>
      </c>
      <c r="H5" s="154">
        <f>F5-D5</f>
        <v>-221328</v>
      </c>
      <c r="I5" s="155">
        <v>484999</v>
      </c>
      <c r="J5" s="156">
        <f>IF(I5=0,0,F5/I5)</f>
        <v>0.91956890632764188</v>
      </c>
    </row>
    <row r="6" spans="1:12" ht="21.95" customHeight="1">
      <c r="A6" s="288"/>
      <c r="B6" s="291"/>
      <c r="C6" s="157" t="s">
        <v>16</v>
      </c>
      <c r="D6" s="158">
        <v>542323</v>
      </c>
      <c r="E6" s="158">
        <v>566343</v>
      </c>
      <c r="F6" s="158">
        <v>527348</v>
      </c>
      <c r="G6" s="160">
        <f t="shared" ref="G6:G15" si="0">IF(D6=0,0,F6/D6)</f>
        <v>0.97238730424488728</v>
      </c>
      <c r="H6" s="161">
        <f t="shared" ref="H6:H15" si="1">F6-D6</f>
        <v>-14975</v>
      </c>
      <c r="I6" s="162">
        <v>599850</v>
      </c>
      <c r="J6" s="163">
        <f t="shared" ref="J6:J18" si="2">IF(I6=0,0,F6/I6)</f>
        <v>0.8791331166124865</v>
      </c>
    </row>
    <row r="7" spans="1:12" ht="21.95" customHeight="1">
      <c r="A7" s="288"/>
      <c r="B7" s="291"/>
      <c r="C7" s="157" t="s">
        <v>17</v>
      </c>
      <c r="D7" s="158">
        <v>79017</v>
      </c>
      <c r="E7" s="158">
        <v>79017</v>
      </c>
      <c r="F7" s="158">
        <v>177743</v>
      </c>
      <c r="G7" s="160">
        <f t="shared" si="0"/>
        <v>2.2494273384208463</v>
      </c>
      <c r="H7" s="161">
        <f t="shared" si="1"/>
        <v>98726</v>
      </c>
      <c r="I7" s="162">
        <v>96420</v>
      </c>
      <c r="J7" s="163">
        <f t="shared" si="2"/>
        <v>1.8434246007052479</v>
      </c>
    </row>
    <row r="8" spans="1:12" ht="21.95" customHeight="1">
      <c r="A8" s="288"/>
      <c r="B8" s="291"/>
      <c r="C8" s="157" t="s">
        <v>18</v>
      </c>
      <c r="D8" s="158">
        <v>865127</v>
      </c>
      <c r="E8" s="158">
        <v>865127</v>
      </c>
      <c r="F8" s="158">
        <v>864912</v>
      </c>
      <c r="G8" s="160">
        <f t="shared" si="0"/>
        <v>0.99975148157438154</v>
      </c>
      <c r="H8" s="161">
        <f t="shared" si="1"/>
        <v>-215</v>
      </c>
      <c r="I8" s="162">
        <v>786350</v>
      </c>
      <c r="J8" s="163">
        <f t="shared" si="2"/>
        <v>1.09990716602022</v>
      </c>
    </row>
    <row r="9" spans="1:12" ht="21.95" customHeight="1">
      <c r="A9" s="288"/>
      <c r="B9" s="291"/>
      <c r="C9" s="157" t="s">
        <v>19</v>
      </c>
      <c r="D9" s="158">
        <v>163774</v>
      </c>
      <c r="E9" s="158">
        <v>168034</v>
      </c>
      <c r="F9" s="158">
        <v>121158</v>
      </c>
      <c r="G9" s="160">
        <f t="shared" si="0"/>
        <v>0.7397877562983135</v>
      </c>
      <c r="H9" s="161">
        <f t="shared" si="1"/>
        <v>-42616</v>
      </c>
      <c r="I9" s="162">
        <v>130273</v>
      </c>
      <c r="J9" s="163">
        <f t="shared" si="2"/>
        <v>0.93003154913143937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589230</v>
      </c>
      <c r="E11" s="158">
        <v>589230</v>
      </c>
      <c r="F11" s="158">
        <v>643182</v>
      </c>
      <c r="G11" s="160">
        <f t="shared" si="0"/>
        <v>1.0915635660098773</v>
      </c>
      <c r="H11" s="161">
        <f t="shared" si="1"/>
        <v>53952</v>
      </c>
      <c r="I11" s="162">
        <v>293477</v>
      </c>
      <c r="J11" s="163">
        <f t="shared" si="2"/>
        <v>2.1915925268419674</v>
      </c>
    </row>
    <row r="12" spans="1:12" ht="21.95" customHeight="1">
      <c r="A12" s="288"/>
      <c r="B12" s="291"/>
      <c r="C12" s="157" t="s">
        <v>22</v>
      </c>
      <c r="D12" s="158">
        <v>150236</v>
      </c>
      <c r="E12" s="158">
        <v>174311</v>
      </c>
      <c r="F12" s="158">
        <v>167700</v>
      </c>
      <c r="G12" s="160">
        <f t="shared" si="0"/>
        <v>1.1162437764583721</v>
      </c>
      <c r="H12" s="161">
        <f t="shared" si="1"/>
        <v>17464</v>
      </c>
      <c r="I12" s="162">
        <v>142014</v>
      </c>
      <c r="J12" s="163">
        <f t="shared" si="2"/>
        <v>1.1808694917402509</v>
      </c>
      <c r="L12" s="164"/>
    </row>
    <row r="13" spans="1:12" ht="21.95" customHeight="1">
      <c r="A13" s="288"/>
      <c r="B13" s="291"/>
      <c r="C13" s="157" t="s">
        <v>23</v>
      </c>
      <c r="D13" s="158">
        <v>0</v>
      </c>
      <c r="E13" s="158">
        <v>0</v>
      </c>
      <c r="F13" s="158">
        <v>0</v>
      </c>
      <c r="G13" s="160">
        <f t="shared" si="0"/>
        <v>0</v>
      </c>
      <c r="H13" s="161">
        <f t="shared" si="1"/>
        <v>0</v>
      </c>
      <c r="I13" s="162">
        <v>0</v>
      </c>
      <c r="J13" s="163">
        <f t="shared" si="2"/>
        <v>0</v>
      </c>
    </row>
    <row r="14" spans="1:12" ht="21.95" customHeight="1">
      <c r="A14" s="288"/>
      <c r="B14" s="291"/>
      <c r="C14" s="165" t="s">
        <v>24</v>
      </c>
      <c r="D14" s="166">
        <v>516</v>
      </c>
      <c r="E14" s="166">
        <v>1349</v>
      </c>
      <c r="F14" s="166">
        <v>1821</v>
      </c>
      <c r="G14" s="168">
        <f t="shared" si="0"/>
        <v>3.5290697674418605</v>
      </c>
      <c r="H14" s="169">
        <f t="shared" si="1"/>
        <v>1305</v>
      </c>
      <c r="I14" s="170">
        <v>2418</v>
      </c>
      <c r="J14" s="171">
        <f t="shared" si="2"/>
        <v>0.75310173697270466</v>
      </c>
    </row>
    <row r="15" spans="1:12" ht="28.5" customHeight="1">
      <c r="A15" s="288"/>
      <c r="B15" s="292"/>
      <c r="C15" s="172" t="s">
        <v>25</v>
      </c>
      <c r="D15" s="173">
        <f>SUM(D5:D14)</f>
        <v>3057541</v>
      </c>
      <c r="E15" s="173">
        <f t="shared" ref="E15:F15" si="3">SUM(E5:E14)</f>
        <v>3119607</v>
      </c>
      <c r="F15" s="174">
        <f t="shared" si="3"/>
        <v>2949854</v>
      </c>
      <c r="G15" s="175">
        <f t="shared" si="0"/>
        <v>0.96477986722009612</v>
      </c>
      <c r="H15" s="176">
        <f t="shared" si="1"/>
        <v>-107687</v>
      </c>
      <c r="I15" s="177">
        <f>SUM(I5:I14)</f>
        <v>2535801</v>
      </c>
      <c r="J15" s="178">
        <f t="shared" si="2"/>
        <v>1.1632829232262312</v>
      </c>
    </row>
    <row r="16" spans="1:12" ht="21.95" customHeight="1">
      <c r="A16" s="288"/>
      <c r="B16" s="179" t="s">
        <v>26</v>
      </c>
      <c r="C16" s="180"/>
      <c r="D16" s="181">
        <v>19439</v>
      </c>
      <c r="E16" s="181">
        <v>19439</v>
      </c>
      <c r="F16" s="181">
        <v>52000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0</v>
      </c>
      <c r="E17" s="181">
        <v>61983</v>
      </c>
      <c r="F17" s="181">
        <v>61983</v>
      </c>
      <c r="G17" s="183"/>
      <c r="H17" s="184"/>
      <c r="I17" s="185">
        <v>57613</v>
      </c>
      <c r="J17" s="186">
        <f t="shared" si="2"/>
        <v>1.0758509364205995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3076980</v>
      </c>
      <c r="E19" s="253">
        <f t="shared" ref="E19:F19" si="4">SUM(E16:E18)+E15</f>
        <v>3201029</v>
      </c>
      <c r="F19" s="253">
        <f t="shared" si="4"/>
        <v>3063837</v>
      </c>
      <c r="G19" s="199">
        <f>IF(D19=0,0,F19/D19)</f>
        <v>0.99572860402082564</v>
      </c>
      <c r="H19" s="200">
        <f>F19-D19</f>
        <v>-13143</v>
      </c>
      <c r="I19" s="201">
        <f>SUM(I16:I18)+I15</f>
        <v>2593414</v>
      </c>
      <c r="J19" s="202">
        <f>IF(I19=0,0,F19/I19)</f>
        <v>1.1813914014499807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33206</v>
      </c>
      <c r="E23" s="151">
        <v>33129</v>
      </c>
      <c r="F23" s="151">
        <v>29408</v>
      </c>
      <c r="G23" s="153">
        <f t="shared" ref="G23:G32" si="5">IF(D23=0,0,F23/D23)</f>
        <v>0.88562308016623503</v>
      </c>
      <c r="H23" s="154">
        <f>D23-F23</f>
        <v>3798</v>
      </c>
      <c r="I23" s="155">
        <v>32662</v>
      </c>
      <c r="J23" s="156">
        <f t="shared" ref="J23:J43" si="6">IF(I23=0,0,F23/I23)</f>
        <v>0.90037352274814775</v>
      </c>
    </row>
    <row r="24" spans="1:10" ht="21.95" customHeight="1">
      <c r="A24" s="288"/>
      <c r="B24" s="291"/>
      <c r="C24" s="157" t="s">
        <v>35</v>
      </c>
      <c r="D24" s="158">
        <v>1958622</v>
      </c>
      <c r="E24" s="158">
        <v>2036255</v>
      </c>
      <c r="F24" s="158">
        <v>2027474</v>
      </c>
      <c r="G24" s="160">
        <f t="shared" si="5"/>
        <v>1.0351532863411113</v>
      </c>
      <c r="H24" s="161">
        <f t="shared" ref="H24:H33" si="7">D24-F24</f>
        <v>-68852</v>
      </c>
      <c r="I24" s="162">
        <v>1845210</v>
      </c>
      <c r="J24" s="163">
        <f t="shared" si="6"/>
        <v>1.0987768329891991</v>
      </c>
    </row>
    <row r="25" spans="1:10" ht="21.95" customHeight="1">
      <c r="A25" s="288"/>
      <c r="B25" s="291"/>
      <c r="C25" s="157" t="s">
        <v>36</v>
      </c>
      <c r="D25" s="158">
        <v>264288</v>
      </c>
      <c r="E25" s="158">
        <v>264495</v>
      </c>
      <c r="F25" s="158">
        <v>264460</v>
      </c>
      <c r="G25" s="160">
        <f t="shared" si="5"/>
        <v>1.0006508051822254</v>
      </c>
      <c r="H25" s="161">
        <f t="shared" si="7"/>
        <v>-172</v>
      </c>
      <c r="I25" s="162">
        <v>263402</v>
      </c>
      <c r="J25" s="163">
        <f t="shared" si="6"/>
        <v>1.004016674133074</v>
      </c>
    </row>
    <row r="26" spans="1:10" ht="21.95" customHeight="1">
      <c r="A26" s="288"/>
      <c r="B26" s="291"/>
      <c r="C26" s="157" t="s">
        <v>37</v>
      </c>
      <c r="D26" s="158">
        <v>208</v>
      </c>
      <c r="E26" s="158">
        <v>208</v>
      </c>
      <c r="F26" s="158">
        <v>174</v>
      </c>
      <c r="G26" s="160">
        <f t="shared" si="5"/>
        <v>0.83653846153846156</v>
      </c>
      <c r="H26" s="161">
        <f t="shared" si="7"/>
        <v>34</v>
      </c>
      <c r="I26" s="162">
        <v>200</v>
      </c>
      <c r="J26" s="163">
        <f t="shared" si="6"/>
        <v>0.87</v>
      </c>
    </row>
    <row r="27" spans="1:10" ht="21.95" customHeight="1">
      <c r="A27" s="288"/>
      <c r="B27" s="291"/>
      <c r="C27" s="157" t="s">
        <v>38</v>
      </c>
      <c r="D27" s="158">
        <v>13</v>
      </c>
      <c r="E27" s="158">
        <v>13</v>
      </c>
      <c r="F27" s="158">
        <v>11</v>
      </c>
      <c r="G27" s="160">
        <f t="shared" si="5"/>
        <v>0.84615384615384615</v>
      </c>
      <c r="H27" s="161">
        <f t="shared" si="7"/>
        <v>2</v>
      </c>
      <c r="I27" s="162">
        <v>11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117110</v>
      </c>
      <c r="E28" s="158">
        <v>117110</v>
      </c>
      <c r="F28" s="158">
        <v>98116</v>
      </c>
      <c r="G28" s="160">
        <f t="shared" si="5"/>
        <v>0.83781060541371355</v>
      </c>
      <c r="H28" s="161">
        <f t="shared" si="7"/>
        <v>18994</v>
      </c>
      <c r="I28" s="162">
        <v>112478</v>
      </c>
      <c r="J28" s="163">
        <f t="shared" si="6"/>
        <v>0.87231280783797716</v>
      </c>
    </row>
    <row r="29" spans="1:10" ht="21.95" customHeight="1">
      <c r="A29" s="288"/>
      <c r="B29" s="291"/>
      <c r="C29" s="157" t="s">
        <v>40</v>
      </c>
      <c r="D29" s="158">
        <v>642004</v>
      </c>
      <c r="E29" s="158">
        <v>641994</v>
      </c>
      <c r="F29" s="158">
        <v>575272</v>
      </c>
      <c r="G29" s="160">
        <f t="shared" si="5"/>
        <v>0.89605672238802248</v>
      </c>
      <c r="H29" s="161">
        <f t="shared" si="7"/>
        <v>66732</v>
      </c>
      <c r="I29" s="162">
        <v>249705</v>
      </c>
      <c r="J29" s="163">
        <f t="shared" si="6"/>
        <v>2.3038064916601591</v>
      </c>
    </row>
    <row r="30" spans="1:10" ht="21.95" customHeight="1">
      <c r="A30" s="288"/>
      <c r="B30" s="291"/>
      <c r="C30" s="157" t="s">
        <v>41</v>
      </c>
      <c r="D30" s="158">
        <v>28878</v>
      </c>
      <c r="E30" s="158">
        <v>28878</v>
      </c>
      <c r="F30" s="158">
        <v>16127</v>
      </c>
      <c r="G30" s="160">
        <f t="shared" si="5"/>
        <v>0.55845280144054299</v>
      </c>
      <c r="H30" s="161">
        <f t="shared" si="7"/>
        <v>12751</v>
      </c>
      <c r="I30" s="162">
        <v>15878</v>
      </c>
      <c r="J30" s="163">
        <f t="shared" si="6"/>
        <v>1.0156820758281899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31650</v>
      </c>
      <c r="E32" s="158">
        <v>78226</v>
      </c>
      <c r="F32" s="158">
        <v>52570</v>
      </c>
      <c r="G32" s="160">
        <f t="shared" si="5"/>
        <v>1.6609794628751975</v>
      </c>
      <c r="H32" s="161">
        <f t="shared" si="7"/>
        <v>-20920</v>
      </c>
      <c r="I32" s="162">
        <v>11623</v>
      </c>
      <c r="J32" s="163">
        <f t="shared" si="6"/>
        <v>4.5229286759012304</v>
      </c>
    </row>
    <row r="33" spans="1:10" ht="30" customHeight="1">
      <c r="A33" s="288"/>
      <c r="B33" s="292"/>
      <c r="C33" s="172" t="s">
        <v>44</v>
      </c>
      <c r="D33" s="173">
        <f>SUM(D23:D32)</f>
        <v>3075979</v>
      </c>
      <c r="E33" s="173">
        <f>SUM(E23:E32)</f>
        <v>3200308</v>
      </c>
      <c r="F33" s="174">
        <f>SUM(F23:F32)</f>
        <v>3063612</v>
      </c>
      <c r="G33" s="175">
        <f>IF(D33=0,0,F33/D33)</f>
        <v>0.99597949140745112</v>
      </c>
      <c r="H33" s="176">
        <f t="shared" si="7"/>
        <v>12367</v>
      </c>
      <c r="I33" s="177">
        <f>SUM(I23:I32)</f>
        <v>2531169</v>
      </c>
      <c r="J33" s="178">
        <f t="shared" si="6"/>
        <v>1.2103545831985143</v>
      </c>
    </row>
    <row r="34" spans="1:10" ht="21.95" customHeight="1">
      <c r="A34" s="288"/>
      <c r="B34" s="179" t="s">
        <v>45</v>
      </c>
      <c r="C34" s="165"/>
      <c r="D34" s="166">
        <v>1</v>
      </c>
      <c r="E34" s="166">
        <v>1</v>
      </c>
      <c r="F34" s="166">
        <v>30</v>
      </c>
      <c r="G34" s="208"/>
      <c r="H34" s="209"/>
      <c r="I34" s="185">
        <v>262</v>
      </c>
      <c r="J34" s="186">
        <f t="shared" si="6"/>
        <v>0.11450381679389313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1000</v>
      </c>
      <c r="E36" s="151">
        <v>1000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3076980</v>
      </c>
      <c r="E37" s="253">
        <f>SUM(E34:E36)+E33</f>
        <v>3201309</v>
      </c>
      <c r="F37" s="253">
        <f>SUM(F34:F36)+F33</f>
        <v>3063642</v>
      </c>
      <c r="G37" s="199">
        <f>IF(D37=0,0,F37/D37)</f>
        <v>0.99566523019324138</v>
      </c>
      <c r="H37" s="200">
        <f>D37-F37</f>
        <v>13338</v>
      </c>
      <c r="I37" s="212">
        <f>SUM(I34:I36)+I33</f>
        <v>2531431</v>
      </c>
      <c r="J37" s="213">
        <f t="shared" si="6"/>
        <v>1.210241163989854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-113758</v>
      </c>
      <c r="G39" s="218"/>
      <c r="H39" s="219"/>
      <c r="I39" s="220">
        <f>I15-I33</f>
        <v>4632</v>
      </c>
      <c r="J39" s="221">
        <f>IF(I39=0,0,F39/I39)</f>
        <v>-24.559153713298791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195</v>
      </c>
      <c r="G41" s="226"/>
      <c r="H41" s="227"/>
      <c r="I41" s="254">
        <f>I19-I37</f>
        <v>61983</v>
      </c>
      <c r="J41" s="229">
        <f t="shared" si="6"/>
        <v>3.1460239097817143E-3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195</v>
      </c>
      <c r="G42" s="235"/>
      <c r="H42" s="209"/>
      <c r="I42" s="255">
        <v>61983</v>
      </c>
      <c r="J42" s="237">
        <f t="shared" si="6"/>
        <v>3.1460239097817143E-3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>
        <v>30</v>
      </c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Normal="75" zoomScaleSheetLayoutView="100" workbookViewId="0">
      <pane xSplit="3" ySplit="4" topLeftCell="D38" activePane="bottomRight" state="frozen"/>
      <selection activeCell="M3" sqref="M3"/>
      <selection pane="topRight" activeCell="M3" sqref="M3"/>
      <selection pane="bottomLeft" activeCell="M3" sqref="M3"/>
      <selection pane="bottomRight" activeCell="M3" sqref="M3"/>
    </sheetView>
  </sheetViews>
  <sheetFormatPr defaultRowHeight="13.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>
      <c r="A1" s="113" t="str">
        <f>'01 大阪市'!A1</f>
        <v>○国民健康保険財政の予算決算状況【平成27年度】</v>
      </c>
    </row>
    <row r="2" spans="1:10" ht="14.25" thickBot="1">
      <c r="B2" s="3" t="s">
        <v>55</v>
      </c>
      <c r="F2" s="4"/>
      <c r="G2" s="4"/>
      <c r="H2" s="4"/>
      <c r="I2" s="4"/>
      <c r="J2" s="4" t="s">
        <v>2</v>
      </c>
    </row>
    <row r="3" spans="1:10" ht="19.5" customHeight="1">
      <c r="A3" s="256" t="s">
        <v>3</v>
      </c>
      <c r="B3" s="257"/>
      <c r="C3" s="257"/>
      <c r="D3" s="260" t="str">
        <f>'01 大阪市'!D3:H3</f>
        <v>平成27年度</v>
      </c>
      <c r="E3" s="276"/>
      <c r="F3" s="276"/>
      <c r="G3" s="276"/>
      <c r="H3" s="277"/>
      <c r="I3" s="114" t="str">
        <f>'01 大阪市'!I3</f>
        <v>平成26年度</v>
      </c>
      <c r="J3" s="263" t="s">
        <v>6</v>
      </c>
    </row>
    <row r="4" spans="1:10" ht="28.5" customHeight="1" thickBot="1">
      <c r="A4" s="258"/>
      <c r="B4" s="259"/>
      <c r="C4" s="259"/>
      <c r="D4" s="6" t="s">
        <v>7</v>
      </c>
      <c r="E4" s="7" t="s">
        <v>8</v>
      </c>
      <c r="F4" s="8" t="s">
        <v>9</v>
      </c>
      <c r="G4" s="6" t="s">
        <v>10</v>
      </c>
      <c r="H4" s="9" t="s">
        <v>11</v>
      </c>
      <c r="I4" s="115" t="s">
        <v>12</v>
      </c>
      <c r="J4" s="264"/>
    </row>
    <row r="5" spans="1:10" ht="21.95" customHeight="1">
      <c r="A5" s="265" t="s">
        <v>13</v>
      </c>
      <c r="B5" s="268" t="s">
        <v>14</v>
      </c>
      <c r="C5" s="10" t="s">
        <v>15</v>
      </c>
      <c r="D5" s="11">
        <v>8481295</v>
      </c>
      <c r="E5" s="11">
        <v>8481295</v>
      </c>
      <c r="F5" s="12">
        <v>8407271</v>
      </c>
      <c r="G5" s="13">
        <f>IF(D5=0,0,F5/D5)</f>
        <v>0.99127208757624863</v>
      </c>
      <c r="H5" s="14">
        <f>F5-D5</f>
        <v>-74024</v>
      </c>
      <c r="I5" s="116">
        <v>8660514</v>
      </c>
      <c r="J5" s="117">
        <f>IF(I5=0,0,F5/I5)</f>
        <v>0.97075889491085632</v>
      </c>
    </row>
    <row r="6" spans="1:10" ht="21.95" customHeight="1">
      <c r="A6" s="266"/>
      <c r="B6" s="269"/>
      <c r="C6" s="17" t="s">
        <v>16</v>
      </c>
      <c r="D6" s="18">
        <v>10249037</v>
      </c>
      <c r="E6" s="18">
        <v>10252407</v>
      </c>
      <c r="F6" s="19">
        <v>10166140</v>
      </c>
      <c r="G6" s="20">
        <f t="shared" ref="G6:G15" si="0">IF(D6=0,0,F6/D6)</f>
        <v>0.99191172790185067</v>
      </c>
      <c r="H6" s="21">
        <f t="shared" ref="H6:H15" si="1">F6-D6</f>
        <v>-82897</v>
      </c>
      <c r="I6" s="118">
        <v>10025860</v>
      </c>
      <c r="J6" s="119">
        <f t="shared" ref="J6:J18" si="2">IF(I6=0,0,F6/I6)</f>
        <v>1.0139918171608222</v>
      </c>
    </row>
    <row r="7" spans="1:10" ht="21.95" customHeight="1">
      <c r="A7" s="266"/>
      <c r="B7" s="269"/>
      <c r="C7" s="17" t="s">
        <v>17</v>
      </c>
      <c r="D7" s="18">
        <v>750282</v>
      </c>
      <c r="E7" s="18">
        <v>750282</v>
      </c>
      <c r="F7" s="19">
        <v>682768</v>
      </c>
      <c r="G7" s="20">
        <f t="shared" si="0"/>
        <v>0.91001516763030432</v>
      </c>
      <c r="H7" s="21">
        <f t="shared" si="1"/>
        <v>-67514</v>
      </c>
      <c r="I7" s="118">
        <v>1152227</v>
      </c>
      <c r="J7" s="119">
        <f t="shared" si="2"/>
        <v>0.59256379168340956</v>
      </c>
    </row>
    <row r="8" spans="1:10" ht="21.95" customHeight="1">
      <c r="A8" s="266"/>
      <c r="B8" s="269"/>
      <c r="C8" s="17" t="s">
        <v>18</v>
      </c>
      <c r="D8" s="18">
        <v>12200780</v>
      </c>
      <c r="E8" s="18">
        <v>12200780</v>
      </c>
      <c r="F8" s="19">
        <v>12197802</v>
      </c>
      <c r="G8" s="20">
        <f t="shared" si="0"/>
        <v>0.99975591724463519</v>
      </c>
      <c r="H8" s="21">
        <f t="shared" si="1"/>
        <v>-2978</v>
      </c>
      <c r="I8" s="118">
        <v>12253980</v>
      </c>
      <c r="J8" s="119">
        <f t="shared" si="2"/>
        <v>0.99541553030117558</v>
      </c>
    </row>
    <row r="9" spans="1:10" ht="21.95" customHeight="1">
      <c r="A9" s="266"/>
      <c r="B9" s="269"/>
      <c r="C9" s="17" t="s">
        <v>19</v>
      </c>
      <c r="D9" s="18">
        <v>2904226</v>
      </c>
      <c r="E9" s="18">
        <v>2904917</v>
      </c>
      <c r="F9" s="19">
        <v>2539321</v>
      </c>
      <c r="G9" s="20">
        <f t="shared" si="0"/>
        <v>0.87435378651661411</v>
      </c>
      <c r="H9" s="21">
        <f t="shared" si="1"/>
        <v>-364905</v>
      </c>
      <c r="I9" s="118">
        <v>2550489</v>
      </c>
      <c r="J9" s="119">
        <f t="shared" si="2"/>
        <v>0.99562123185004914</v>
      </c>
    </row>
    <row r="10" spans="1:10" ht="21.95" customHeight="1">
      <c r="A10" s="266"/>
      <c r="B10" s="269"/>
      <c r="C10" s="17" t="s">
        <v>20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0" ht="21.95" customHeight="1">
      <c r="A11" s="266"/>
      <c r="B11" s="269"/>
      <c r="C11" s="17" t="s">
        <v>21</v>
      </c>
      <c r="D11" s="18">
        <v>13047194</v>
      </c>
      <c r="E11" s="18">
        <v>13047194</v>
      </c>
      <c r="F11" s="19">
        <v>11382586</v>
      </c>
      <c r="G11" s="20">
        <f t="shared" si="0"/>
        <v>0.87241639849917152</v>
      </c>
      <c r="H11" s="21">
        <f t="shared" si="1"/>
        <v>-1664608</v>
      </c>
      <c r="I11" s="118">
        <v>4722405</v>
      </c>
      <c r="J11" s="119">
        <f t="shared" si="2"/>
        <v>2.4103366822625336</v>
      </c>
    </row>
    <row r="12" spans="1:10" ht="21.95" customHeight="1">
      <c r="A12" s="266"/>
      <c r="B12" s="269"/>
      <c r="C12" s="17" t="s">
        <v>22</v>
      </c>
      <c r="D12" s="18">
        <v>4081546</v>
      </c>
      <c r="E12" s="18">
        <v>4081546</v>
      </c>
      <c r="F12" s="19">
        <v>4033373</v>
      </c>
      <c r="G12" s="20">
        <f t="shared" si="0"/>
        <v>0.9881973644300468</v>
      </c>
      <c r="H12" s="21">
        <f t="shared" si="1"/>
        <v>-48173</v>
      </c>
      <c r="I12" s="118">
        <v>3413763</v>
      </c>
      <c r="J12" s="119">
        <f t="shared" si="2"/>
        <v>1.1815035197229566</v>
      </c>
    </row>
    <row r="13" spans="1:10" ht="21.95" customHeight="1">
      <c r="A13" s="266"/>
      <c r="B13" s="269"/>
      <c r="C13" s="17" t="s">
        <v>23</v>
      </c>
      <c r="D13" s="18">
        <v>773261</v>
      </c>
      <c r="E13" s="18">
        <v>773261</v>
      </c>
      <c r="F13" s="19">
        <v>773261</v>
      </c>
      <c r="G13" s="20">
        <f t="shared" si="0"/>
        <v>1</v>
      </c>
      <c r="H13" s="21">
        <f t="shared" si="1"/>
        <v>0</v>
      </c>
      <c r="I13" s="118">
        <v>772189</v>
      </c>
      <c r="J13" s="119">
        <f t="shared" si="2"/>
        <v>1.0013882611640414</v>
      </c>
    </row>
    <row r="14" spans="1:10" ht="21.95" customHeight="1">
      <c r="A14" s="266"/>
      <c r="B14" s="269"/>
      <c r="C14" s="24" t="s">
        <v>24</v>
      </c>
      <c r="D14" s="25">
        <v>27889</v>
      </c>
      <c r="E14" s="25">
        <v>27889</v>
      </c>
      <c r="F14" s="26">
        <v>58598</v>
      </c>
      <c r="G14" s="27">
        <f t="shared" si="0"/>
        <v>2.1011151349994623</v>
      </c>
      <c r="H14" s="28">
        <f t="shared" si="1"/>
        <v>30709</v>
      </c>
      <c r="I14" s="120">
        <v>53153</v>
      </c>
      <c r="J14" s="121">
        <f t="shared" si="2"/>
        <v>1.1024401256749383</v>
      </c>
    </row>
    <row r="15" spans="1:10" ht="28.5" customHeight="1">
      <c r="A15" s="266"/>
      <c r="B15" s="270"/>
      <c r="C15" s="31" t="s">
        <v>25</v>
      </c>
      <c r="D15" s="32">
        <f>SUM(D5:D14)</f>
        <v>52515510</v>
      </c>
      <c r="E15" s="32">
        <f>SUM(E5:E14)</f>
        <v>52519571</v>
      </c>
      <c r="F15" s="33">
        <f>SUM(F5:F14)</f>
        <v>50241120</v>
      </c>
      <c r="G15" s="34">
        <f t="shared" si="0"/>
        <v>0.95669108040653128</v>
      </c>
      <c r="H15" s="35">
        <f t="shared" si="1"/>
        <v>-2274390</v>
      </c>
      <c r="I15" s="36">
        <f>SUM(I5:I14)</f>
        <v>43604580</v>
      </c>
      <c r="J15" s="37">
        <f t="shared" si="2"/>
        <v>1.1521982323875153</v>
      </c>
    </row>
    <row r="16" spans="1:10" ht="21.95" customHeight="1">
      <c r="A16" s="266"/>
      <c r="B16" s="38" t="s">
        <v>26</v>
      </c>
      <c r="C16" s="39"/>
      <c r="D16" s="40"/>
      <c r="E16" s="40"/>
      <c r="F16" s="41"/>
      <c r="G16" s="70"/>
      <c r="H16" s="71"/>
      <c r="I16" s="44">
        <v>0</v>
      </c>
      <c r="J16" s="45">
        <f t="shared" si="2"/>
        <v>0</v>
      </c>
    </row>
    <row r="17" spans="1:10" ht="21.95" customHeight="1">
      <c r="A17" s="266"/>
      <c r="B17" s="38" t="s">
        <v>27</v>
      </c>
      <c r="C17" s="39"/>
      <c r="D17" s="40">
        <v>936000</v>
      </c>
      <c r="E17" s="40">
        <v>1338874</v>
      </c>
      <c r="F17" s="41">
        <v>2327507</v>
      </c>
      <c r="G17" s="70"/>
      <c r="H17" s="71"/>
      <c r="I17" s="44">
        <v>2853653</v>
      </c>
      <c r="J17" s="45">
        <f t="shared" si="2"/>
        <v>0.81562369356049946</v>
      </c>
    </row>
    <row r="18" spans="1:10" ht="21.95" customHeight="1" thickBot="1">
      <c r="A18" s="266"/>
      <c r="B18" s="46" t="s">
        <v>28</v>
      </c>
      <c r="C18" s="47"/>
      <c r="D18" s="48"/>
      <c r="E18" s="48"/>
      <c r="F18" s="49"/>
      <c r="G18" s="74"/>
      <c r="H18" s="75"/>
      <c r="I18" s="52">
        <v>0</v>
      </c>
      <c r="J18" s="53">
        <f t="shared" si="2"/>
        <v>0</v>
      </c>
    </row>
    <row r="19" spans="1:10" ht="28.5" customHeight="1" thickBot="1">
      <c r="A19" s="267"/>
      <c r="B19" s="54" t="s">
        <v>29</v>
      </c>
      <c r="C19" s="55"/>
      <c r="D19" s="56">
        <f>SUM(D16:D18)+D15</f>
        <v>53451510</v>
      </c>
      <c r="E19" s="56">
        <f>SUM(E16:E18)+E15</f>
        <v>53858445</v>
      </c>
      <c r="F19" s="57">
        <f>SUM(F16:F18)+F15</f>
        <v>52568627</v>
      </c>
      <c r="G19" s="58">
        <f>IF(D19=0,0,F19/D19)</f>
        <v>0.98348254333694218</v>
      </c>
      <c r="H19" s="59">
        <f>F19-D19</f>
        <v>-882883</v>
      </c>
      <c r="I19" s="60">
        <f>SUM(I16:I18)+I15</f>
        <v>46458233</v>
      </c>
      <c r="J19" s="61">
        <f>IF(I19=0,0,F19/I19)</f>
        <v>1.1315244598304028</v>
      </c>
    </row>
    <row r="20" spans="1:10" ht="15" customHeight="1" thickBot="1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>
      <c r="A21" s="256" t="s">
        <v>3</v>
      </c>
      <c r="B21" s="257"/>
      <c r="C21" s="257"/>
      <c r="D21" s="260" t="str">
        <f>'01 大阪市'!D21:H21</f>
        <v>平成27年度</v>
      </c>
      <c r="E21" s="276"/>
      <c r="F21" s="276"/>
      <c r="G21" s="276"/>
      <c r="H21" s="277"/>
      <c r="I21" s="114" t="str">
        <f>'01 大阪市'!I21</f>
        <v>平成26年度</v>
      </c>
      <c r="J21" s="263" t="s">
        <v>6</v>
      </c>
    </row>
    <row r="22" spans="1:10" ht="28.5" customHeight="1" thickBot="1">
      <c r="A22" s="258"/>
      <c r="B22" s="259"/>
      <c r="C22" s="259"/>
      <c r="D22" s="6" t="s">
        <v>7</v>
      </c>
      <c r="E22" s="7" t="s">
        <v>8</v>
      </c>
      <c r="F22" s="8" t="s">
        <v>9</v>
      </c>
      <c r="G22" s="6" t="s">
        <v>30</v>
      </c>
      <c r="H22" s="9" t="s">
        <v>31</v>
      </c>
      <c r="I22" s="115" t="s">
        <v>12</v>
      </c>
      <c r="J22" s="264"/>
    </row>
    <row r="23" spans="1:10" ht="21.95" customHeight="1">
      <c r="A23" s="266" t="s">
        <v>32</v>
      </c>
      <c r="B23" s="268" t="s">
        <v>33</v>
      </c>
      <c r="C23" s="10" t="s">
        <v>34</v>
      </c>
      <c r="D23" s="11">
        <v>675387</v>
      </c>
      <c r="E23" s="11">
        <v>675387</v>
      </c>
      <c r="F23" s="12">
        <v>626509</v>
      </c>
      <c r="G23" s="13">
        <f t="shared" ref="G23:G32" si="3">IF(D23=0,0,F23/D23)</f>
        <v>0.92762964048760188</v>
      </c>
      <c r="H23" s="14">
        <f>D23-F23</f>
        <v>48878</v>
      </c>
      <c r="I23" s="116">
        <v>593686</v>
      </c>
      <c r="J23" s="117">
        <f t="shared" ref="J23:J43" si="4">IF(I23=0,0,F23/I23)</f>
        <v>1.0552868014404921</v>
      </c>
    </row>
    <row r="24" spans="1:10" ht="21.95" customHeight="1">
      <c r="A24" s="266"/>
      <c r="B24" s="269"/>
      <c r="C24" s="17" t="s">
        <v>35</v>
      </c>
      <c r="D24" s="18">
        <v>31885765</v>
      </c>
      <c r="E24" s="18">
        <v>31885765</v>
      </c>
      <c r="F24" s="19">
        <v>31067736</v>
      </c>
      <c r="G24" s="20">
        <f t="shared" si="3"/>
        <v>0.97434500944230129</v>
      </c>
      <c r="H24" s="21">
        <f t="shared" ref="H24:H33" si="5">D24-F24</f>
        <v>818029</v>
      </c>
      <c r="I24" s="118">
        <v>30362596</v>
      </c>
      <c r="J24" s="119">
        <f t="shared" si="4"/>
        <v>1.0232239693865439</v>
      </c>
    </row>
    <row r="25" spans="1:10" ht="21.95" customHeight="1">
      <c r="A25" s="266"/>
      <c r="B25" s="269"/>
      <c r="C25" s="17" t="s">
        <v>36</v>
      </c>
      <c r="D25" s="18">
        <v>5272680</v>
      </c>
      <c r="E25" s="18">
        <v>5281322</v>
      </c>
      <c r="F25" s="19">
        <v>5281300</v>
      </c>
      <c r="G25" s="20">
        <f t="shared" si="3"/>
        <v>1.0016348422434131</v>
      </c>
      <c r="H25" s="21">
        <f t="shared" si="5"/>
        <v>-8620</v>
      </c>
      <c r="I25" s="118">
        <v>5355575</v>
      </c>
      <c r="J25" s="119">
        <f t="shared" si="4"/>
        <v>0.98613127441964676</v>
      </c>
    </row>
    <row r="26" spans="1:10" ht="21.95" customHeight="1">
      <c r="A26" s="266"/>
      <c r="B26" s="269"/>
      <c r="C26" s="17" t="s">
        <v>37</v>
      </c>
      <c r="D26" s="18">
        <v>3057</v>
      </c>
      <c r="E26" s="18">
        <v>3566</v>
      </c>
      <c r="F26" s="19">
        <v>3550</v>
      </c>
      <c r="G26" s="20">
        <f t="shared" si="3"/>
        <v>1.1612692181877657</v>
      </c>
      <c r="H26" s="21">
        <f t="shared" si="5"/>
        <v>-493</v>
      </c>
      <c r="I26" s="118">
        <v>4154</v>
      </c>
      <c r="J26" s="119">
        <f t="shared" si="4"/>
        <v>0.85459797785267211</v>
      </c>
    </row>
    <row r="27" spans="1:10" ht="21.95" customHeight="1">
      <c r="A27" s="266"/>
      <c r="B27" s="269"/>
      <c r="C27" s="17" t="s">
        <v>38</v>
      </c>
      <c r="D27" s="18">
        <v>282</v>
      </c>
      <c r="E27" s="18">
        <v>282</v>
      </c>
      <c r="F27" s="19">
        <v>197</v>
      </c>
      <c r="G27" s="20">
        <f t="shared" si="3"/>
        <v>0.6985815602836879</v>
      </c>
      <c r="H27" s="21">
        <f t="shared" si="5"/>
        <v>85</v>
      </c>
      <c r="I27" s="118">
        <v>197</v>
      </c>
      <c r="J27" s="119">
        <f t="shared" si="4"/>
        <v>1</v>
      </c>
    </row>
    <row r="28" spans="1:10" ht="21.95" customHeight="1">
      <c r="A28" s="266"/>
      <c r="B28" s="269"/>
      <c r="C28" s="17" t="s">
        <v>39</v>
      </c>
      <c r="D28" s="18">
        <v>1925771</v>
      </c>
      <c r="E28" s="18">
        <v>1925771</v>
      </c>
      <c r="F28" s="19">
        <v>1921313</v>
      </c>
      <c r="G28" s="20">
        <f t="shared" si="3"/>
        <v>0.99768508301350467</v>
      </c>
      <c r="H28" s="21">
        <f t="shared" si="5"/>
        <v>4458</v>
      </c>
      <c r="I28" s="118">
        <v>2135789</v>
      </c>
      <c r="J28" s="119">
        <f t="shared" si="4"/>
        <v>0.89957996787135808</v>
      </c>
    </row>
    <row r="29" spans="1:10" ht="21.95" customHeight="1">
      <c r="A29" s="266"/>
      <c r="B29" s="269"/>
      <c r="C29" s="17" t="s">
        <v>40</v>
      </c>
      <c r="D29" s="18">
        <v>13247562</v>
      </c>
      <c r="E29" s="18">
        <v>13247562</v>
      </c>
      <c r="F29" s="19">
        <v>11884401</v>
      </c>
      <c r="G29" s="20">
        <f t="shared" si="3"/>
        <v>0.89710099111066621</v>
      </c>
      <c r="H29" s="21">
        <f t="shared" si="5"/>
        <v>1363161</v>
      </c>
      <c r="I29" s="118">
        <v>4901400</v>
      </c>
      <c r="J29" s="119">
        <f t="shared" si="4"/>
        <v>2.4246951891296362</v>
      </c>
    </row>
    <row r="30" spans="1:10" ht="21.95" customHeight="1">
      <c r="A30" s="266"/>
      <c r="B30" s="269"/>
      <c r="C30" s="17" t="s">
        <v>41</v>
      </c>
      <c r="D30" s="18">
        <v>382957</v>
      </c>
      <c r="E30" s="18">
        <v>382957</v>
      </c>
      <c r="F30" s="19">
        <v>326789</v>
      </c>
      <c r="G30" s="20">
        <f t="shared" si="3"/>
        <v>0.85333079170768522</v>
      </c>
      <c r="H30" s="21">
        <f t="shared" si="5"/>
        <v>56168</v>
      </c>
      <c r="I30" s="118">
        <v>304117</v>
      </c>
      <c r="J30" s="119">
        <f t="shared" si="4"/>
        <v>1.0745502553293633</v>
      </c>
    </row>
    <row r="31" spans="1:10" ht="21.95" customHeight="1">
      <c r="A31" s="266"/>
      <c r="B31" s="269"/>
      <c r="C31" s="17" t="s">
        <v>42</v>
      </c>
      <c r="D31" s="18">
        <v>0</v>
      </c>
      <c r="E31" s="18"/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>
      <c r="A32" s="266"/>
      <c r="B32" s="269"/>
      <c r="C32" s="17" t="s">
        <v>43</v>
      </c>
      <c r="D32" s="18">
        <v>58049</v>
      </c>
      <c r="E32" s="18">
        <v>455833</v>
      </c>
      <c r="F32" s="19">
        <v>430695</v>
      </c>
      <c r="G32" s="20">
        <f t="shared" si="3"/>
        <v>7.4195076573239849</v>
      </c>
      <c r="H32" s="21">
        <f t="shared" si="5"/>
        <v>-372646</v>
      </c>
      <c r="I32" s="118">
        <v>473212</v>
      </c>
      <c r="J32" s="119">
        <f t="shared" si="4"/>
        <v>0.91015232073573793</v>
      </c>
    </row>
    <row r="33" spans="1:10" ht="30" customHeight="1">
      <c r="A33" s="266"/>
      <c r="B33" s="270"/>
      <c r="C33" s="31" t="s">
        <v>44</v>
      </c>
      <c r="D33" s="32">
        <f>SUM(D23:D32)</f>
        <v>53451510</v>
      </c>
      <c r="E33" s="32">
        <f>SUM(E23:E32)</f>
        <v>53858445</v>
      </c>
      <c r="F33" s="33">
        <f>SUM(F23:F32)</f>
        <v>51542490</v>
      </c>
      <c r="G33" s="34">
        <f>IF(D33=0,0,F33/D33)</f>
        <v>0.9642850127152629</v>
      </c>
      <c r="H33" s="35">
        <f t="shared" si="5"/>
        <v>1909020</v>
      </c>
      <c r="I33" s="36">
        <f>SUM(I23:I32)</f>
        <v>44130726</v>
      </c>
      <c r="J33" s="37">
        <f t="shared" si="4"/>
        <v>1.167950194157241</v>
      </c>
    </row>
    <row r="34" spans="1:10" ht="21.95" customHeight="1">
      <c r="A34" s="266"/>
      <c r="B34" s="38" t="s">
        <v>45</v>
      </c>
      <c r="C34" s="24"/>
      <c r="D34" s="25">
        <v>0</v>
      </c>
      <c r="E34" s="25">
        <v>0</v>
      </c>
      <c r="F34" s="26">
        <v>0</v>
      </c>
      <c r="G34" s="42"/>
      <c r="H34" s="43"/>
      <c r="I34" s="44">
        <v>0</v>
      </c>
      <c r="J34" s="45">
        <f t="shared" si="4"/>
        <v>0</v>
      </c>
    </row>
    <row r="35" spans="1:10" ht="21.95" customHeight="1">
      <c r="A35" s="266"/>
      <c r="B35" s="38" t="s">
        <v>46</v>
      </c>
      <c r="C35" s="39"/>
      <c r="D35" s="40">
        <v>0</v>
      </c>
      <c r="E35" s="40">
        <v>0</v>
      </c>
      <c r="F35" s="41">
        <v>0</v>
      </c>
      <c r="G35" s="42"/>
      <c r="H35" s="43"/>
      <c r="I35" s="44">
        <v>0</v>
      </c>
      <c r="J35" s="45">
        <f t="shared" si="4"/>
        <v>0</v>
      </c>
    </row>
    <row r="36" spans="1:10" ht="21.95" customHeight="1" thickBot="1">
      <c r="A36" s="266"/>
      <c r="B36" s="46" t="s">
        <v>47</v>
      </c>
      <c r="C36" s="47"/>
      <c r="D36" s="48">
        <v>0</v>
      </c>
      <c r="E36" s="48">
        <v>0</v>
      </c>
      <c r="F36" s="49">
        <v>0</v>
      </c>
      <c r="G36" s="50"/>
      <c r="H36" s="51"/>
      <c r="I36" s="52">
        <v>0</v>
      </c>
      <c r="J36" s="53">
        <f t="shared" si="4"/>
        <v>0</v>
      </c>
    </row>
    <row r="37" spans="1:10" ht="28.5" customHeight="1" thickBot="1">
      <c r="A37" s="267"/>
      <c r="B37" s="54" t="s">
        <v>48</v>
      </c>
      <c r="C37" s="55"/>
      <c r="D37" s="56">
        <f>SUM(D34:D36)+D33</f>
        <v>53451510</v>
      </c>
      <c r="E37" s="56">
        <f>SUM(E34:E36)+E33</f>
        <v>53858445</v>
      </c>
      <c r="F37" s="57">
        <f>SUM(F34:F36)+F33</f>
        <v>51542490</v>
      </c>
      <c r="G37" s="58">
        <f>IF(D37=0,0,F37/D37)</f>
        <v>0.9642850127152629</v>
      </c>
      <c r="H37" s="59">
        <f>D37-F37</f>
        <v>1909020</v>
      </c>
      <c r="I37" s="77">
        <f>SUM(I34:I36)+I33</f>
        <v>44130726</v>
      </c>
      <c r="J37" s="78">
        <f t="shared" si="4"/>
        <v>1.167950194157241</v>
      </c>
    </row>
    <row r="38" spans="1:10" ht="8.25" customHeight="1" thickBot="1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>
      <c r="A39" s="271" t="s">
        <v>49</v>
      </c>
      <c r="B39" s="272"/>
      <c r="C39" s="272"/>
      <c r="D39" s="82"/>
      <c r="E39" s="123"/>
      <c r="F39" s="83">
        <f>F15-F33</f>
        <v>-1301370</v>
      </c>
      <c r="G39" s="84"/>
      <c r="H39" s="85"/>
      <c r="I39" s="86">
        <f>I15-I33</f>
        <v>-526146</v>
      </c>
      <c r="J39" s="87">
        <f t="shared" si="4"/>
        <v>2.4734009191365134</v>
      </c>
    </row>
    <row r="40" spans="1:10" ht="9" customHeight="1" thickBot="1">
      <c r="A40" s="88"/>
      <c r="B40" s="2"/>
      <c r="C40" s="2"/>
      <c r="F40" s="89"/>
      <c r="G40" s="89"/>
      <c r="H40" s="89"/>
      <c r="I40" s="89"/>
      <c r="J40" s="89"/>
    </row>
    <row r="41" spans="1:10" ht="31.5" customHeight="1">
      <c r="A41" s="273" t="s">
        <v>50</v>
      </c>
      <c r="B41" s="257"/>
      <c r="C41" s="274"/>
      <c r="D41" s="90"/>
      <c r="E41" s="90"/>
      <c r="F41" s="91">
        <f>F19-F37</f>
        <v>1026137</v>
      </c>
      <c r="G41" s="92"/>
      <c r="H41" s="93"/>
      <c r="I41" s="94">
        <f>I19-I37</f>
        <v>2327507</v>
      </c>
      <c r="J41" s="95">
        <f t="shared" si="4"/>
        <v>0.44087386203349765</v>
      </c>
    </row>
    <row r="42" spans="1:10" ht="21.95" customHeight="1">
      <c r="A42" s="96"/>
      <c r="B42" s="97" t="s">
        <v>51</v>
      </c>
      <c r="C42" s="98"/>
      <c r="D42" s="99"/>
      <c r="E42" s="99"/>
      <c r="F42" s="100">
        <v>1026137</v>
      </c>
      <c r="G42" s="101"/>
      <c r="H42" s="43"/>
      <c r="I42" s="102">
        <v>0</v>
      </c>
      <c r="J42" s="72">
        <f t="shared" si="4"/>
        <v>0</v>
      </c>
    </row>
    <row r="43" spans="1:10" ht="21.95" customHeight="1" thickBot="1">
      <c r="A43" s="103"/>
      <c r="B43" s="104" t="s">
        <v>52</v>
      </c>
      <c r="C43" s="105"/>
      <c r="D43" s="106"/>
      <c r="E43" s="106"/>
      <c r="F43" s="107"/>
      <c r="G43" s="108"/>
      <c r="H43" s="51"/>
      <c r="I43" s="109">
        <v>0</v>
      </c>
      <c r="J43" s="110">
        <f t="shared" si="4"/>
        <v>0</v>
      </c>
    </row>
    <row r="44" spans="1:10">
      <c r="A44" s="275"/>
      <c r="B44" s="275"/>
      <c r="C44" s="275"/>
      <c r="D44" s="275"/>
      <c r="E44" s="275"/>
      <c r="F44" s="275"/>
      <c r="G44" s="275"/>
      <c r="H44" s="275"/>
      <c r="I44" s="275"/>
      <c r="J44" s="275"/>
    </row>
    <row r="45" spans="1:10" ht="33.75" customHeight="1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90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350211</v>
      </c>
      <c r="E5" s="151">
        <v>350211</v>
      </c>
      <c r="F5" s="151">
        <v>340920</v>
      </c>
      <c r="G5" s="153">
        <f>IF(D5=0,0,F5/D5)</f>
        <v>0.97347027934588004</v>
      </c>
      <c r="H5" s="154">
        <f>F5-D5</f>
        <v>-9291</v>
      </c>
      <c r="I5" s="155">
        <v>356102</v>
      </c>
      <c r="J5" s="156">
        <f>IF(I5=0,0,F5/I5)</f>
        <v>0.95736614790144392</v>
      </c>
    </row>
    <row r="6" spans="1:12" ht="21.95" customHeight="1">
      <c r="A6" s="288"/>
      <c r="B6" s="291"/>
      <c r="C6" s="157" t="s">
        <v>16</v>
      </c>
      <c r="D6" s="158">
        <v>337859</v>
      </c>
      <c r="E6" s="158">
        <v>356520</v>
      </c>
      <c r="F6" s="158">
        <v>372429</v>
      </c>
      <c r="G6" s="160">
        <f t="shared" ref="G6:G15" si="0">IF(D6=0,0,F6/D6)</f>
        <v>1.1023207906256751</v>
      </c>
      <c r="H6" s="161">
        <f t="shared" ref="H6:H15" si="1">F6-D6</f>
        <v>34570</v>
      </c>
      <c r="I6" s="162">
        <v>329818</v>
      </c>
      <c r="J6" s="163">
        <f t="shared" ref="J6:J18" si="2">IF(I6=0,0,F6/I6)</f>
        <v>1.1291954956976271</v>
      </c>
    </row>
    <row r="7" spans="1:12" ht="21.95" customHeight="1">
      <c r="A7" s="288"/>
      <c r="B7" s="291"/>
      <c r="C7" s="157" t="s">
        <v>17</v>
      </c>
      <c r="D7" s="158">
        <v>42281</v>
      </c>
      <c r="E7" s="158">
        <v>42281</v>
      </c>
      <c r="F7" s="158">
        <v>30820</v>
      </c>
      <c r="G7" s="160">
        <f t="shared" si="0"/>
        <v>0.7289326174877605</v>
      </c>
      <c r="H7" s="161">
        <f t="shared" si="1"/>
        <v>-11461</v>
      </c>
      <c r="I7" s="162">
        <v>56132</v>
      </c>
      <c r="J7" s="163">
        <f t="shared" si="2"/>
        <v>0.54906292310981264</v>
      </c>
    </row>
    <row r="8" spans="1:12" ht="21.95" customHeight="1">
      <c r="A8" s="288"/>
      <c r="B8" s="291"/>
      <c r="C8" s="157" t="s">
        <v>18</v>
      </c>
      <c r="D8" s="158">
        <v>476352</v>
      </c>
      <c r="E8" s="158">
        <v>476352</v>
      </c>
      <c r="F8" s="158">
        <v>481055</v>
      </c>
      <c r="G8" s="160">
        <f t="shared" si="0"/>
        <v>1.0098729510949886</v>
      </c>
      <c r="H8" s="161">
        <f t="shared" si="1"/>
        <v>4703</v>
      </c>
      <c r="I8" s="162">
        <v>458862</v>
      </c>
      <c r="J8" s="163">
        <f t="shared" si="2"/>
        <v>1.0483653037296616</v>
      </c>
    </row>
    <row r="9" spans="1:12" ht="21.95" customHeight="1">
      <c r="A9" s="288"/>
      <c r="B9" s="291"/>
      <c r="C9" s="157" t="s">
        <v>19</v>
      </c>
      <c r="D9" s="158">
        <v>105705</v>
      </c>
      <c r="E9" s="158">
        <v>105705</v>
      </c>
      <c r="F9" s="158">
        <v>111801</v>
      </c>
      <c r="G9" s="160">
        <f t="shared" si="0"/>
        <v>1.0576699304668653</v>
      </c>
      <c r="H9" s="161">
        <f t="shared" si="1"/>
        <v>6096</v>
      </c>
      <c r="I9" s="162">
        <v>81875</v>
      </c>
      <c r="J9" s="163">
        <f t="shared" si="2"/>
        <v>1.3655083969465649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439960</v>
      </c>
      <c r="E11" s="158">
        <v>439960</v>
      </c>
      <c r="F11" s="158">
        <v>361857</v>
      </c>
      <c r="G11" s="160">
        <f t="shared" si="0"/>
        <v>0.82247704336757887</v>
      </c>
      <c r="H11" s="161">
        <f t="shared" si="1"/>
        <v>-78103</v>
      </c>
      <c r="I11" s="162">
        <v>140599</v>
      </c>
      <c r="J11" s="163">
        <f t="shared" si="2"/>
        <v>2.5736811783867597</v>
      </c>
    </row>
    <row r="12" spans="1:12" ht="21.95" customHeight="1">
      <c r="A12" s="288"/>
      <c r="B12" s="291"/>
      <c r="C12" s="157" t="s">
        <v>22</v>
      </c>
      <c r="D12" s="158">
        <v>98857</v>
      </c>
      <c r="E12" s="158">
        <v>113717</v>
      </c>
      <c r="F12" s="158">
        <v>106405</v>
      </c>
      <c r="G12" s="160">
        <f t="shared" si="0"/>
        <v>1.0763527114923577</v>
      </c>
      <c r="H12" s="161">
        <f t="shared" si="1"/>
        <v>7548</v>
      </c>
      <c r="I12" s="162">
        <v>82513</v>
      </c>
      <c r="J12" s="163">
        <f t="shared" si="2"/>
        <v>1.2895543732502757</v>
      </c>
      <c r="L12" s="164"/>
    </row>
    <row r="13" spans="1:12" ht="21.95" customHeight="1">
      <c r="A13" s="288"/>
      <c r="B13" s="291"/>
      <c r="C13" s="157" t="s">
        <v>23</v>
      </c>
      <c r="D13" s="158">
        <v>2862</v>
      </c>
      <c r="E13" s="158">
        <v>2862</v>
      </c>
      <c r="F13" s="158">
        <v>2472</v>
      </c>
      <c r="G13" s="160">
        <f t="shared" si="0"/>
        <v>0.86373165618448633</v>
      </c>
      <c r="H13" s="161">
        <f t="shared" si="1"/>
        <v>-390</v>
      </c>
      <c r="I13" s="162">
        <v>782</v>
      </c>
      <c r="J13" s="163">
        <f t="shared" si="2"/>
        <v>3.1611253196930948</v>
      </c>
    </row>
    <row r="14" spans="1:12" ht="21.95" customHeight="1">
      <c r="A14" s="288"/>
      <c r="B14" s="291"/>
      <c r="C14" s="165" t="s">
        <v>24</v>
      </c>
      <c r="D14" s="166">
        <v>3582</v>
      </c>
      <c r="E14" s="166">
        <v>3582</v>
      </c>
      <c r="F14" s="166">
        <v>2755</v>
      </c>
      <c r="G14" s="168">
        <f t="shared" si="0"/>
        <v>0.76912339475153546</v>
      </c>
      <c r="H14" s="169">
        <f t="shared" si="1"/>
        <v>-827</v>
      </c>
      <c r="I14" s="170">
        <v>3411</v>
      </c>
      <c r="J14" s="171">
        <f t="shared" si="2"/>
        <v>0.80768103195543828</v>
      </c>
    </row>
    <row r="15" spans="1:12" ht="28.5" customHeight="1">
      <c r="A15" s="288"/>
      <c r="B15" s="292"/>
      <c r="C15" s="172" t="s">
        <v>25</v>
      </c>
      <c r="D15" s="173">
        <f>SUM(D5:D14)</f>
        <v>1857669</v>
      </c>
      <c r="E15" s="173">
        <f t="shared" ref="E15:F15" si="3">SUM(E5:E14)</f>
        <v>1891190</v>
      </c>
      <c r="F15" s="174">
        <f t="shared" si="3"/>
        <v>1810514</v>
      </c>
      <c r="G15" s="175">
        <f t="shared" si="0"/>
        <v>0.97461603762564808</v>
      </c>
      <c r="H15" s="176">
        <f t="shared" si="1"/>
        <v>-47155</v>
      </c>
      <c r="I15" s="177">
        <f>SUM(I5:I14)</f>
        <v>1510094</v>
      </c>
      <c r="J15" s="178">
        <f t="shared" si="2"/>
        <v>1.1989412579614249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16687</v>
      </c>
      <c r="F16" s="181">
        <v>0</v>
      </c>
      <c r="G16" s="183"/>
      <c r="H16" s="184"/>
      <c r="I16" s="185">
        <v>5282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2</v>
      </c>
      <c r="E17" s="181">
        <v>1378</v>
      </c>
      <c r="F17" s="181">
        <v>1377</v>
      </c>
      <c r="G17" s="183"/>
      <c r="H17" s="184"/>
      <c r="I17" s="185">
        <v>9165</v>
      </c>
      <c r="J17" s="186">
        <f t="shared" si="2"/>
        <v>0.15024549918166941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1857671</v>
      </c>
      <c r="E19" s="253">
        <f t="shared" ref="E19:F19" si="4">SUM(E16:E18)+E15</f>
        <v>1909255</v>
      </c>
      <c r="F19" s="253">
        <f t="shared" si="4"/>
        <v>1811891</v>
      </c>
      <c r="G19" s="199">
        <f>IF(D19=0,0,F19/D19)</f>
        <v>0.9753562390757029</v>
      </c>
      <c r="H19" s="200">
        <f>F19-D19</f>
        <v>-45780</v>
      </c>
      <c r="I19" s="201">
        <f>SUM(I16:I18)+I15</f>
        <v>1524541</v>
      </c>
      <c r="J19" s="202">
        <f>IF(I19=0,0,F19/I19)</f>
        <v>1.1884829597892086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27387</v>
      </c>
      <c r="E23" s="151">
        <v>27387</v>
      </c>
      <c r="F23" s="151">
        <v>24320</v>
      </c>
      <c r="G23" s="153">
        <f t="shared" ref="G23:G32" si="5">IF(D23=0,0,F23/D23)</f>
        <v>0.8880125607039836</v>
      </c>
      <c r="H23" s="154">
        <f>D23-F23</f>
        <v>3067</v>
      </c>
      <c r="I23" s="155">
        <v>13035</v>
      </c>
      <c r="J23" s="156">
        <f t="shared" ref="J23:J43" si="6">IF(I23=0,0,F23/I23)</f>
        <v>1.8657460682777138</v>
      </c>
    </row>
    <row r="24" spans="1:10" ht="21.95" customHeight="1">
      <c r="A24" s="288"/>
      <c r="B24" s="291"/>
      <c r="C24" s="157" t="s">
        <v>35</v>
      </c>
      <c r="D24" s="158">
        <v>1027476</v>
      </c>
      <c r="E24" s="158">
        <v>1072311</v>
      </c>
      <c r="F24" s="158">
        <v>1057048</v>
      </c>
      <c r="G24" s="160">
        <f t="shared" si="5"/>
        <v>1.0287812075415874</v>
      </c>
      <c r="H24" s="161">
        <f t="shared" ref="H24:H33" si="7">D24-F24</f>
        <v>-29572</v>
      </c>
      <c r="I24" s="162">
        <v>1025244</v>
      </c>
      <c r="J24" s="163">
        <f t="shared" si="6"/>
        <v>1.0310209081935617</v>
      </c>
    </row>
    <row r="25" spans="1:10" ht="21.95" customHeight="1">
      <c r="A25" s="288"/>
      <c r="B25" s="291"/>
      <c r="C25" s="157" t="s">
        <v>36</v>
      </c>
      <c r="D25" s="158">
        <v>207009</v>
      </c>
      <c r="E25" s="158">
        <v>207009</v>
      </c>
      <c r="F25" s="158">
        <v>205285</v>
      </c>
      <c r="G25" s="160">
        <f t="shared" si="5"/>
        <v>0.99167185967759852</v>
      </c>
      <c r="H25" s="161">
        <f t="shared" si="7"/>
        <v>1724</v>
      </c>
      <c r="I25" s="162">
        <v>203389</v>
      </c>
      <c r="J25" s="163">
        <f t="shared" si="6"/>
        <v>1.0093220380649888</v>
      </c>
    </row>
    <row r="26" spans="1:10" ht="21.95" customHeight="1">
      <c r="A26" s="288"/>
      <c r="B26" s="291"/>
      <c r="C26" s="157" t="s">
        <v>37</v>
      </c>
      <c r="D26" s="158">
        <v>218</v>
      </c>
      <c r="E26" s="158">
        <v>218</v>
      </c>
      <c r="F26" s="158">
        <v>141</v>
      </c>
      <c r="G26" s="160">
        <f t="shared" si="5"/>
        <v>0.64678899082568808</v>
      </c>
      <c r="H26" s="161">
        <f t="shared" si="7"/>
        <v>77</v>
      </c>
      <c r="I26" s="162">
        <v>159</v>
      </c>
      <c r="J26" s="163">
        <f t="shared" si="6"/>
        <v>0.8867924528301887</v>
      </c>
    </row>
    <row r="27" spans="1:10" ht="21.95" customHeight="1">
      <c r="A27" s="288"/>
      <c r="B27" s="291"/>
      <c r="C27" s="157" t="s">
        <v>38</v>
      </c>
      <c r="D27" s="158">
        <v>20</v>
      </c>
      <c r="E27" s="158">
        <v>20</v>
      </c>
      <c r="F27" s="158">
        <v>7</v>
      </c>
      <c r="G27" s="160">
        <f t="shared" si="5"/>
        <v>0.35</v>
      </c>
      <c r="H27" s="161">
        <f t="shared" si="7"/>
        <v>13</v>
      </c>
      <c r="I27" s="162">
        <v>7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79061</v>
      </c>
      <c r="E28" s="158">
        <v>79061</v>
      </c>
      <c r="F28" s="158">
        <v>78105</v>
      </c>
      <c r="G28" s="160">
        <f t="shared" si="5"/>
        <v>0.98790807098316491</v>
      </c>
      <c r="H28" s="161">
        <f t="shared" si="7"/>
        <v>956</v>
      </c>
      <c r="I28" s="162">
        <v>83206</v>
      </c>
      <c r="J28" s="163">
        <f t="shared" si="6"/>
        <v>0.9386943249284907</v>
      </c>
    </row>
    <row r="29" spans="1:10" ht="21.95" customHeight="1">
      <c r="A29" s="288"/>
      <c r="B29" s="291"/>
      <c r="C29" s="157" t="s">
        <v>40</v>
      </c>
      <c r="D29" s="158">
        <v>468407</v>
      </c>
      <c r="E29" s="158">
        <v>468407</v>
      </c>
      <c r="F29" s="158">
        <v>415381</v>
      </c>
      <c r="G29" s="160">
        <f t="shared" si="5"/>
        <v>0.88679503081721667</v>
      </c>
      <c r="H29" s="161">
        <f t="shared" si="7"/>
        <v>53026</v>
      </c>
      <c r="I29" s="162">
        <v>172601</v>
      </c>
      <c r="J29" s="163">
        <f t="shared" si="6"/>
        <v>2.4065967172843727</v>
      </c>
    </row>
    <row r="30" spans="1:10" ht="21.95" customHeight="1">
      <c r="A30" s="288"/>
      <c r="B30" s="291"/>
      <c r="C30" s="157" t="s">
        <v>41</v>
      </c>
      <c r="D30" s="158">
        <v>17702</v>
      </c>
      <c r="E30" s="158">
        <v>17702</v>
      </c>
      <c r="F30" s="158">
        <v>12128</v>
      </c>
      <c r="G30" s="160">
        <f t="shared" si="5"/>
        <v>0.68512032538696188</v>
      </c>
      <c r="H30" s="161">
        <f t="shared" si="7"/>
        <v>5574</v>
      </c>
      <c r="I30" s="162">
        <v>11702</v>
      </c>
      <c r="J30" s="163">
        <f t="shared" si="6"/>
        <v>1.0364040334985472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30281</v>
      </c>
      <c r="E32" s="158">
        <v>36330</v>
      </c>
      <c r="F32" s="158">
        <v>7206</v>
      </c>
      <c r="G32" s="160">
        <f t="shared" si="5"/>
        <v>0.23797100492057727</v>
      </c>
      <c r="H32" s="161">
        <f t="shared" si="7"/>
        <v>23075</v>
      </c>
      <c r="I32" s="162">
        <v>9161</v>
      </c>
      <c r="J32" s="163">
        <f t="shared" si="6"/>
        <v>0.78659534985263613</v>
      </c>
    </row>
    <row r="33" spans="1:10" ht="30" customHeight="1">
      <c r="A33" s="288"/>
      <c r="B33" s="292"/>
      <c r="C33" s="172" t="s">
        <v>44</v>
      </c>
      <c r="D33" s="173">
        <f>SUM(D23:D32)</f>
        <v>1857561</v>
      </c>
      <c r="E33" s="173">
        <f>SUM(E23:E32)</f>
        <v>1908445</v>
      </c>
      <c r="F33" s="174">
        <f>SUM(F23:F32)</f>
        <v>1799621</v>
      </c>
      <c r="G33" s="175">
        <f>IF(D33=0,0,F33/D33)</f>
        <v>0.96880856133392124</v>
      </c>
      <c r="H33" s="176">
        <f t="shared" si="7"/>
        <v>57940</v>
      </c>
      <c r="I33" s="177">
        <f>SUM(I23:I32)</f>
        <v>1518504</v>
      </c>
      <c r="J33" s="178">
        <f t="shared" si="6"/>
        <v>1.185127599268754</v>
      </c>
    </row>
    <row r="34" spans="1:10" ht="21.95" customHeight="1">
      <c r="A34" s="288"/>
      <c r="B34" s="179" t="s">
        <v>45</v>
      </c>
      <c r="C34" s="165"/>
      <c r="D34" s="166">
        <v>10</v>
      </c>
      <c r="E34" s="166">
        <v>710</v>
      </c>
      <c r="F34" s="166">
        <v>710</v>
      </c>
      <c r="G34" s="208"/>
      <c r="H34" s="209"/>
      <c r="I34" s="185">
        <v>4610</v>
      </c>
      <c r="J34" s="186">
        <f t="shared" si="6"/>
        <v>0.15401301518438179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100</v>
      </c>
      <c r="E36" s="151">
        <v>100</v>
      </c>
      <c r="F36" s="151">
        <v>60</v>
      </c>
      <c r="G36" s="210"/>
      <c r="H36" s="211"/>
      <c r="I36" s="193">
        <v>48</v>
      </c>
      <c r="J36" s="194">
        <f t="shared" si="6"/>
        <v>1.25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1857671</v>
      </c>
      <c r="E37" s="253">
        <f>SUM(E34:E36)+E33</f>
        <v>1909255</v>
      </c>
      <c r="F37" s="253">
        <f>SUM(F34:F36)+F33</f>
        <v>1800391</v>
      </c>
      <c r="G37" s="199">
        <f>IF(D37=0,0,F37/D37)</f>
        <v>0.96916569187977852</v>
      </c>
      <c r="H37" s="200">
        <f>D37-F37</f>
        <v>57280</v>
      </c>
      <c r="I37" s="212">
        <f>SUM(I34:I36)+I33</f>
        <v>1523162</v>
      </c>
      <c r="J37" s="213">
        <f t="shared" si="6"/>
        <v>1.1820088736457448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10893</v>
      </c>
      <c r="G39" s="218"/>
      <c r="H39" s="219"/>
      <c r="I39" s="220">
        <f>I15-I33</f>
        <v>-8410</v>
      </c>
      <c r="J39" s="221">
        <f t="shared" si="6"/>
        <v>-1.2952437574316291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11500</v>
      </c>
      <c r="G41" s="226"/>
      <c r="H41" s="227"/>
      <c r="I41" s="228">
        <f>I19-I37</f>
        <v>1379</v>
      </c>
      <c r="J41" s="229">
        <f t="shared" si="6"/>
        <v>8.3393763596809283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11499</v>
      </c>
      <c r="G42" s="235"/>
      <c r="H42" s="209"/>
      <c r="I42" s="236">
        <v>1377</v>
      </c>
      <c r="J42" s="237">
        <f t="shared" si="6"/>
        <v>8.3507625272331154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>
        <v>710</v>
      </c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5" zoomScaleNormal="75" zoomScaleSheetLayoutView="100" zoomScalePageLayoutView="75" workbookViewId="0">
      <selection activeCell="P43" sqref="P4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91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491555</v>
      </c>
      <c r="E5" s="151">
        <v>441555</v>
      </c>
      <c r="F5" s="151">
        <v>402146</v>
      </c>
      <c r="G5" s="153">
        <f>IF(D5=0,0,F5/D5)</f>
        <v>0.81810987580230088</v>
      </c>
      <c r="H5" s="154">
        <f>F5-D5</f>
        <v>-89409</v>
      </c>
      <c r="I5" s="155">
        <v>446588</v>
      </c>
      <c r="J5" s="156">
        <f>IF(I5=0,0,F5/I5)</f>
        <v>0.90048545863301299</v>
      </c>
    </row>
    <row r="6" spans="1:12" ht="21.95" customHeight="1">
      <c r="A6" s="288"/>
      <c r="B6" s="291"/>
      <c r="C6" s="157" t="s">
        <v>16</v>
      </c>
      <c r="D6" s="158">
        <v>455680</v>
      </c>
      <c r="E6" s="158">
        <v>456072</v>
      </c>
      <c r="F6" s="158">
        <v>428086</v>
      </c>
      <c r="G6" s="160">
        <f t="shared" ref="G6:G15" si="0">IF(D6=0,0,F6/D6)</f>
        <v>0.93944434691011236</v>
      </c>
      <c r="H6" s="161">
        <f t="shared" ref="H6:H15" si="1">F6-D6</f>
        <v>-27594</v>
      </c>
      <c r="I6" s="162">
        <v>361355</v>
      </c>
      <c r="J6" s="163">
        <f t="shared" ref="J6:J18" si="2">IF(I6=0,0,F6/I6)</f>
        <v>1.1846688159842813</v>
      </c>
    </row>
    <row r="7" spans="1:12" ht="21.95" customHeight="1">
      <c r="A7" s="288"/>
      <c r="B7" s="291"/>
      <c r="C7" s="157" t="s">
        <v>17</v>
      </c>
      <c r="D7" s="158">
        <v>45809</v>
      </c>
      <c r="E7" s="158">
        <v>45809</v>
      </c>
      <c r="F7" s="158">
        <v>29142</v>
      </c>
      <c r="G7" s="160">
        <f t="shared" si="0"/>
        <v>0.63616319937130261</v>
      </c>
      <c r="H7" s="161">
        <f t="shared" si="1"/>
        <v>-16667</v>
      </c>
      <c r="I7" s="162">
        <v>54036</v>
      </c>
      <c r="J7" s="163">
        <f t="shared" si="2"/>
        <v>0.53930712858094598</v>
      </c>
    </row>
    <row r="8" spans="1:12" ht="21.95" customHeight="1">
      <c r="A8" s="288"/>
      <c r="B8" s="291"/>
      <c r="C8" s="157" t="s">
        <v>18</v>
      </c>
      <c r="D8" s="158">
        <v>531997</v>
      </c>
      <c r="E8" s="158">
        <v>531997</v>
      </c>
      <c r="F8" s="158">
        <v>531908</v>
      </c>
      <c r="G8" s="160">
        <f t="shared" si="0"/>
        <v>0.99983270582352912</v>
      </c>
      <c r="H8" s="161">
        <f t="shared" si="1"/>
        <v>-89</v>
      </c>
      <c r="I8" s="162">
        <v>674769</v>
      </c>
      <c r="J8" s="163">
        <f t="shared" si="2"/>
        <v>0.78828161933935914</v>
      </c>
    </row>
    <row r="9" spans="1:12" ht="21.95" customHeight="1">
      <c r="A9" s="288"/>
      <c r="B9" s="291"/>
      <c r="C9" s="157" t="s">
        <v>19</v>
      </c>
      <c r="D9" s="158">
        <v>140671</v>
      </c>
      <c r="E9" s="158">
        <v>140671</v>
      </c>
      <c r="F9" s="158">
        <v>117443</v>
      </c>
      <c r="G9" s="160">
        <f t="shared" si="0"/>
        <v>0.83487712463834052</v>
      </c>
      <c r="H9" s="161">
        <f t="shared" si="1"/>
        <v>-23228</v>
      </c>
      <c r="I9" s="162">
        <v>94913</v>
      </c>
      <c r="J9" s="163">
        <f t="shared" si="2"/>
        <v>1.2373752805200553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473796</v>
      </c>
      <c r="E11" s="158">
        <v>473796</v>
      </c>
      <c r="F11" s="158">
        <v>442396</v>
      </c>
      <c r="G11" s="160">
        <f t="shared" si="0"/>
        <v>0.93372675159773399</v>
      </c>
      <c r="H11" s="161">
        <f t="shared" si="1"/>
        <v>-31400</v>
      </c>
      <c r="I11" s="162">
        <v>175809</v>
      </c>
      <c r="J11" s="163">
        <f t="shared" si="2"/>
        <v>2.5163444419796486</v>
      </c>
    </row>
    <row r="12" spans="1:12" ht="21.95" customHeight="1">
      <c r="A12" s="288"/>
      <c r="B12" s="291"/>
      <c r="C12" s="157" t="s">
        <v>22</v>
      </c>
      <c r="D12" s="158">
        <v>173134</v>
      </c>
      <c r="E12" s="158">
        <v>176325</v>
      </c>
      <c r="F12" s="158">
        <v>164600</v>
      </c>
      <c r="G12" s="160">
        <f t="shared" si="0"/>
        <v>0.95070869961994753</v>
      </c>
      <c r="H12" s="161">
        <f t="shared" si="1"/>
        <v>-8534</v>
      </c>
      <c r="I12" s="162">
        <v>144143</v>
      </c>
      <c r="J12" s="163">
        <f t="shared" si="2"/>
        <v>1.1419215640024143</v>
      </c>
      <c r="L12" s="164"/>
    </row>
    <row r="13" spans="1:12" ht="21.95" customHeight="1">
      <c r="A13" s="288"/>
      <c r="B13" s="291"/>
      <c r="C13" s="157" t="s">
        <v>23</v>
      </c>
      <c r="D13" s="158">
        <v>3018</v>
      </c>
      <c r="E13" s="158">
        <v>3018</v>
      </c>
      <c r="F13" s="158">
        <v>3336</v>
      </c>
      <c r="G13" s="160">
        <f t="shared" si="0"/>
        <v>1.1053677932405566</v>
      </c>
      <c r="H13" s="161">
        <f t="shared" si="1"/>
        <v>318</v>
      </c>
      <c r="I13" s="162">
        <v>3550</v>
      </c>
      <c r="J13" s="163">
        <f t="shared" si="2"/>
        <v>0.93971830985915494</v>
      </c>
    </row>
    <row r="14" spans="1:12" ht="21.95" customHeight="1">
      <c r="A14" s="288"/>
      <c r="B14" s="291"/>
      <c r="C14" s="165" t="s">
        <v>24</v>
      </c>
      <c r="D14" s="166">
        <v>1265</v>
      </c>
      <c r="E14" s="166">
        <v>1302</v>
      </c>
      <c r="F14" s="166">
        <v>1760</v>
      </c>
      <c r="G14" s="168">
        <f t="shared" si="0"/>
        <v>1.3913043478260869</v>
      </c>
      <c r="H14" s="169">
        <f t="shared" si="1"/>
        <v>495</v>
      </c>
      <c r="I14" s="170">
        <v>2592</v>
      </c>
      <c r="J14" s="171">
        <f t="shared" si="2"/>
        <v>0.67901234567901236</v>
      </c>
    </row>
    <row r="15" spans="1:12" ht="28.5" customHeight="1">
      <c r="A15" s="288"/>
      <c r="B15" s="292"/>
      <c r="C15" s="172" t="s">
        <v>25</v>
      </c>
      <c r="D15" s="173">
        <f>SUM(D5:D14)</f>
        <v>2316925</v>
      </c>
      <c r="E15" s="173">
        <f t="shared" ref="E15:F15" si="3">SUM(E5:E14)</f>
        <v>2270545</v>
      </c>
      <c r="F15" s="174">
        <f t="shared" si="3"/>
        <v>2120817</v>
      </c>
      <c r="G15" s="175">
        <f t="shared" si="0"/>
        <v>0.91535850318849332</v>
      </c>
      <c r="H15" s="176">
        <f t="shared" si="1"/>
        <v>-196108</v>
      </c>
      <c r="I15" s="177">
        <f>SUM(I5:I14)</f>
        <v>1957755</v>
      </c>
      <c r="J15" s="178">
        <f t="shared" si="2"/>
        <v>1.0832902993479776</v>
      </c>
    </row>
    <row r="16" spans="1:12" ht="21.95" customHeight="1">
      <c r="A16" s="288"/>
      <c r="B16" s="179" t="s">
        <v>26</v>
      </c>
      <c r="C16" s="180"/>
      <c r="D16" s="181">
        <v>16485</v>
      </c>
      <c r="E16" s="181">
        <v>12035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1</v>
      </c>
      <c r="E17" s="181">
        <v>86037</v>
      </c>
      <c r="F17" s="181">
        <v>216269</v>
      </c>
      <c r="G17" s="183"/>
      <c r="H17" s="184"/>
      <c r="I17" s="185">
        <v>95099</v>
      </c>
      <c r="J17" s="186">
        <f t="shared" si="2"/>
        <v>2.2741458900724507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2333411</v>
      </c>
      <c r="E19" s="253">
        <f t="shared" ref="E19:F19" si="4">SUM(E16:E18)+E15</f>
        <v>2368617</v>
      </c>
      <c r="F19" s="253">
        <f t="shared" si="4"/>
        <v>2337086</v>
      </c>
      <c r="G19" s="199">
        <f>IF(D19=0,0,F19/D19)</f>
        <v>1.001574947576745</v>
      </c>
      <c r="H19" s="200">
        <f>F19-D19</f>
        <v>3675</v>
      </c>
      <c r="I19" s="201">
        <f>SUM(I16:I18)+I15</f>
        <v>2052854</v>
      </c>
      <c r="J19" s="202">
        <f>IF(I19=0,0,F19/I19)</f>
        <v>1.1384569969418186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48775</v>
      </c>
      <c r="E23" s="151">
        <v>47516</v>
      </c>
      <c r="F23" s="151">
        <v>45617</v>
      </c>
      <c r="G23" s="153">
        <f t="shared" ref="G23:G32" si="5">IF(D23=0,0,F23/D23)</f>
        <v>0.93525371604305485</v>
      </c>
      <c r="H23" s="154">
        <f>D23-F23</f>
        <v>3158</v>
      </c>
      <c r="I23" s="155">
        <v>45855</v>
      </c>
      <c r="J23" s="156">
        <f t="shared" ref="J23:J43" si="6">IF(I23=0,0,F23/I23)</f>
        <v>0.99480972631119835</v>
      </c>
    </row>
    <row r="24" spans="1:10" ht="21.95" customHeight="1">
      <c r="A24" s="288"/>
      <c r="B24" s="291"/>
      <c r="C24" s="157" t="s">
        <v>35</v>
      </c>
      <c r="D24" s="158">
        <v>1349325</v>
      </c>
      <c r="E24" s="158">
        <v>1349325</v>
      </c>
      <c r="F24" s="158">
        <v>1280969</v>
      </c>
      <c r="G24" s="160">
        <f t="shared" si="5"/>
        <v>0.94934059622403799</v>
      </c>
      <c r="H24" s="161">
        <f t="shared" ref="H24:H33" si="7">D24-F24</f>
        <v>68356</v>
      </c>
      <c r="I24" s="162">
        <v>1220922</v>
      </c>
      <c r="J24" s="163">
        <f t="shared" si="6"/>
        <v>1.0491816840060217</v>
      </c>
    </row>
    <row r="25" spans="1:10" ht="21.95" customHeight="1">
      <c r="A25" s="288"/>
      <c r="B25" s="291"/>
      <c r="C25" s="157" t="s">
        <v>36</v>
      </c>
      <c r="D25" s="158">
        <v>246162</v>
      </c>
      <c r="E25" s="158">
        <v>246554</v>
      </c>
      <c r="F25" s="158">
        <v>246540</v>
      </c>
      <c r="G25" s="160">
        <f t="shared" si="5"/>
        <v>1.0015355741341068</v>
      </c>
      <c r="H25" s="161">
        <f t="shared" si="7"/>
        <v>-378</v>
      </c>
      <c r="I25" s="162">
        <v>242236</v>
      </c>
      <c r="J25" s="163">
        <f t="shared" si="6"/>
        <v>1.017767796694133</v>
      </c>
    </row>
    <row r="26" spans="1:10" ht="21.95" customHeight="1">
      <c r="A26" s="288"/>
      <c r="B26" s="291"/>
      <c r="C26" s="157" t="s">
        <v>37</v>
      </c>
      <c r="D26" s="158">
        <v>230</v>
      </c>
      <c r="E26" s="158">
        <v>230</v>
      </c>
      <c r="F26" s="158">
        <v>171</v>
      </c>
      <c r="G26" s="160">
        <f t="shared" si="5"/>
        <v>0.74347826086956526</v>
      </c>
      <c r="H26" s="161">
        <f t="shared" si="7"/>
        <v>59</v>
      </c>
      <c r="I26" s="162">
        <v>189</v>
      </c>
      <c r="J26" s="163">
        <f t="shared" si="6"/>
        <v>0.90476190476190477</v>
      </c>
    </row>
    <row r="27" spans="1:10" ht="21.95" customHeight="1">
      <c r="A27" s="288"/>
      <c r="B27" s="291"/>
      <c r="C27" s="157" t="s">
        <v>38</v>
      </c>
      <c r="D27" s="158">
        <v>30</v>
      </c>
      <c r="E27" s="158">
        <v>30</v>
      </c>
      <c r="F27" s="158">
        <v>9</v>
      </c>
      <c r="G27" s="160">
        <f t="shared" si="5"/>
        <v>0.3</v>
      </c>
      <c r="H27" s="161">
        <f t="shared" si="7"/>
        <v>21</v>
      </c>
      <c r="I27" s="162">
        <v>9</v>
      </c>
      <c r="J27" s="163">
        <f t="shared" si="6"/>
        <v>1</v>
      </c>
    </row>
    <row r="28" spans="1:10" ht="21.95" customHeight="1">
      <c r="A28" s="288"/>
      <c r="B28" s="291"/>
      <c r="C28" s="157" t="s">
        <v>39</v>
      </c>
      <c r="D28" s="158">
        <v>93346</v>
      </c>
      <c r="E28" s="158">
        <v>93346</v>
      </c>
      <c r="F28" s="158">
        <v>93139</v>
      </c>
      <c r="G28" s="160">
        <f t="shared" si="5"/>
        <v>0.99778244381119707</v>
      </c>
      <c r="H28" s="161">
        <f t="shared" si="7"/>
        <v>207</v>
      </c>
      <c r="I28" s="162">
        <v>99347</v>
      </c>
      <c r="J28" s="163">
        <f t="shared" si="6"/>
        <v>0.93751195305343893</v>
      </c>
    </row>
    <row r="29" spans="1:10" ht="21.95" customHeight="1">
      <c r="A29" s="288"/>
      <c r="B29" s="291"/>
      <c r="C29" s="157" t="s">
        <v>40</v>
      </c>
      <c r="D29" s="158">
        <v>566501</v>
      </c>
      <c r="E29" s="158">
        <v>566501</v>
      </c>
      <c r="F29" s="158">
        <v>507346</v>
      </c>
      <c r="G29" s="160">
        <f t="shared" si="5"/>
        <v>0.89557829553698931</v>
      </c>
      <c r="H29" s="161">
        <f t="shared" si="7"/>
        <v>59155</v>
      </c>
      <c r="I29" s="162">
        <v>202915</v>
      </c>
      <c r="J29" s="163">
        <f t="shared" si="6"/>
        <v>2.5002882980558363</v>
      </c>
    </row>
    <row r="30" spans="1:10" ht="21.95" customHeight="1">
      <c r="A30" s="288"/>
      <c r="B30" s="291"/>
      <c r="C30" s="157" t="s">
        <v>41</v>
      </c>
      <c r="D30" s="158">
        <v>17100</v>
      </c>
      <c r="E30" s="158">
        <v>17100</v>
      </c>
      <c r="F30" s="158">
        <v>15315</v>
      </c>
      <c r="G30" s="160">
        <f t="shared" si="5"/>
        <v>0.89561403508771931</v>
      </c>
      <c r="H30" s="161">
        <f t="shared" si="7"/>
        <v>1785</v>
      </c>
      <c r="I30" s="162">
        <v>14665</v>
      </c>
      <c r="J30" s="163">
        <f t="shared" si="6"/>
        <v>1.0443232185475622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11605</v>
      </c>
      <c r="E32" s="158">
        <v>47641</v>
      </c>
      <c r="F32" s="158">
        <v>36432</v>
      </c>
      <c r="G32" s="160">
        <f t="shared" si="5"/>
        <v>3.1393364928909953</v>
      </c>
      <c r="H32" s="161">
        <f t="shared" si="7"/>
        <v>-24827</v>
      </c>
      <c r="I32" s="162">
        <v>10280</v>
      </c>
      <c r="J32" s="163">
        <f t="shared" si="6"/>
        <v>3.5439688715953306</v>
      </c>
    </row>
    <row r="33" spans="1:10" ht="30" customHeight="1">
      <c r="A33" s="288"/>
      <c r="B33" s="292"/>
      <c r="C33" s="172" t="s">
        <v>44</v>
      </c>
      <c r="D33" s="173">
        <f>SUM(D23:D32)</f>
        <v>2333074</v>
      </c>
      <c r="E33" s="173">
        <f>SUM(E23:E32)</f>
        <v>2368243</v>
      </c>
      <c r="F33" s="174">
        <f>SUM(F23:F32)</f>
        <v>2225538</v>
      </c>
      <c r="G33" s="175">
        <f>IF(D33=0,0,F33/D33)</f>
        <v>0.95390802006280129</v>
      </c>
      <c r="H33" s="176">
        <f t="shared" si="7"/>
        <v>107536</v>
      </c>
      <c r="I33" s="177">
        <f>SUM(I23:I32)</f>
        <v>1836418</v>
      </c>
      <c r="J33" s="178">
        <f t="shared" si="6"/>
        <v>1.2118907568973949</v>
      </c>
    </row>
    <row r="34" spans="1:10" ht="21.95" customHeight="1">
      <c r="A34" s="288"/>
      <c r="B34" s="179" t="s">
        <v>45</v>
      </c>
      <c r="C34" s="165"/>
      <c r="D34" s="166">
        <v>106</v>
      </c>
      <c r="E34" s="166">
        <v>143</v>
      </c>
      <c r="F34" s="166">
        <v>143</v>
      </c>
      <c r="G34" s="208"/>
      <c r="H34" s="209"/>
      <c r="I34" s="185">
        <v>148</v>
      </c>
      <c r="J34" s="186">
        <f t="shared" si="6"/>
        <v>0.96621621621621623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231</v>
      </c>
      <c r="E36" s="151">
        <v>231</v>
      </c>
      <c r="F36" s="151">
        <v>12</v>
      </c>
      <c r="G36" s="210"/>
      <c r="H36" s="211"/>
      <c r="I36" s="193">
        <v>19</v>
      </c>
      <c r="J36" s="194">
        <f t="shared" si="6"/>
        <v>0.63157894736842102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2333411</v>
      </c>
      <c r="E37" s="253">
        <f>SUM(E34:E36)+E33</f>
        <v>2368617</v>
      </c>
      <c r="F37" s="253">
        <f>SUM(F34:F36)+F33</f>
        <v>2225693</v>
      </c>
      <c r="G37" s="199">
        <f>IF(D37=0,0,F37/D37)</f>
        <v>0.95383667943624162</v>
      </c>
      <c r="H37" s="200">
        <f>D37-F37</f>
        <v>107718</v>
      </c>
      <c r="I37" s="212">
        <f>SUM(I34:I36)+I33</f>
        <v>1836585</v>
      </c>
      <c r="J37" s="213">
        <f t="shared" si="6"/>
        <v>1.2118649558827934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-104721</v>
      </c>
      <c r="G39" s="218"/>
      <c r="H39" s="219"/>
      <c r="I39" s="220">
        <f>I15-I33</f>
        <v>121337</v>
      </c>
      <c r="J39" s="221">
        <f t="shared" si="6"/>
        <v>-0.86305908337934845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111393</v>
      </c>
      <c r="G41" s="226"/>
      <c r="H41" s="227"/>
      <c r="I41" s="228">
        <f>I19-I37</f>
        <v>216269</v>
      </c>
      <c r="J41" s="229">
        <f t="shared" si="6"/>
        <v>0.51506688429687097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111393</v>
      </c>
      <c r="G42" s="235"/>
      <c r="H42" s="209"/>
      <c r="I42" s="236">
        <v>216269</v>
      </c>
      <c r="J42" s="237">
        <f t="shared" si="6"/>
        <v>0.51506688429687097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31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92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147907</v>
      </c>
      <c r="E5" s="151">
        <v>147907</v>
      </c>
      <c r="F5" s="151">
        <v>139803</v>
      </c>
      <c r="G5" s="153">
        <f>IF(D5=0,0,F5/D5)</f>
        <v>0.94520881364641296</v>
      </c>
      <c r="H5" s="154">
        <f>F5-D5</f>
        <v>-8104</v>
      </c>
      <c r="I5" s="155">
        <v>192225</v>
      </c>
      <c r="J5" s="156">
        <f>IF(I5=0,0,F5/I5)</f>
        <v>0.72728833398361292</v>
      </c>
    </row>
    <row r="6" spans="1:12" ht="21.95" customHeight="1">
      <c r="A6" s="288"/>
      <c r="B6" s="291"/>
      <c r="C6" s="157" t="s">
        <v>16</v>
      </c>
      <c r="D6" s="158">
        <v>142862</v>
      </c>
      <c r="E6" s="158">
        <v>178179</v>
      </c>
      <c r="F6" s="158">
        <v>178179</v>
      </c>
      <c r="G6" s="160">
        <f t="shared" ref="G6:G15" si="0">IF(D6=0,0,F6/D6)</f>
        <v>1.2472105948397754</v>
      </c>
      <c r="H6" s="161">
        <f t="shared" ref="H6:H15" si="1">F6-D6</f>
        <v>35317</v>
      </c>
      <c r="I6" s="162">
        <v>121961</v>
      </c>
      <c r="J6" s="163">
        <f t="shared" ref="J6:J18" si="2">IF(I6=0,0,F6/I6)</f>
        <v>1.4609506317593328</v>
      </c>
    </row>
    <row r="7" spans="1:12" ht="21.95" customHeight="1">
      <c r="A7" s="288"/>
      <c r="B7" s="291"/>
      <c r="C7" s="157" t="s">
        <v>17</v>
      </c>
      <c r="D7" s="158">
        <v>36322</v>
      </c>
      <c r="E7" s="158">
        <v>28376</v>
      </c>
      <c r="F7" s="158">
        <v>28376</v>
      </c>
      <c r="G7" s="160">
        <f t="shared" si="0"/>
        <v>0.78123451351797812</v>
      </c>
      <c r="H7" s="161">
        <f t="shared" si="1"/>
        <v>-7946</v>
      </c>
      <c r="I7" s="162">
        <v>39070</v>
      </c>
      <c r="J7" s="163">
        <f t="shared" si="2"/>
        <v>0.72628615305861277</v>
      </c>
    </row>
    <row r="8" spans="1:12" ht="21.95" customHeight="1">
      <c r="A8" s="288"/>
      <c r="B8" s="291"/>
      <c r="C8" s="157" t="s">
        <v>18</v>
      </c>
      <c r="D8" s="158">
        <v>400038</v>
      </c>
      <c r="E8" s="158">
        <v>400010</v>
      </c>
      <c r="F8" s="158">
        <v>400010</v>
      </c>
      <c r="G8" s="160">
        <f t="shared" si="0"/>
        <v>0.99993000664936826</v>
      </c>
      <c r="H8" s="161">
        <f t="shared" si="1"/>
        <v>-28</v>
      </c>
      <c r="I8" s="162">
        <v>450529</v>
      </c>
      <c r="J8" s="163">
        <f t="shared" si="2"/>
        <v>0.88786737368737645</v>
      </c>
    </row>
    <row r="9" spans="1:12" ht="21.95" customHeight="1">
      <c r="A9" s="288"/>
      <c r="B9" s="291"/>
      <c r="C9" s="157" t="s">
        <v>19</v>
      </c>
      <c r="D9" s="158">
        <v>58030</v>
      </c>
      <c r="E9" s="158">
        <v>56939</v>
      </c>
      <c r="F9" s="158">
        <v>56939</v>
      </c>
      <c r="G9" s="160">
        <f t="shared" si="0"/>
        <v>0.98119937963122528</v>
      </c>
      <c r="H9" s="161">
        <f t="shared" si="1"/>
        <v>-1091</v>
      </c>
      <c r="I9" s="162">
        <v>35167</v>
      </c>
      <c r="J9" s="163">
        <f t="shared" si="2"/>
        <v>1.6191031364631614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176231</v>
      </c>
      <c r="E11" s="158">
        <v>167975</v>
      </c>
      <c r="F11" s="158">
        <v>167975</v>
      </c>
      <c r="G11" s="160">
        <f t="shared" si="0"/>
        <v>0.9531523965704104</v>
      </c>
      <c r="H11" s="161">
        <f t="shared" si="1"/>
        <v>-8256</v>
      </c>
      <c r="I11" s="162">
        <v>53866</v>
      </c>
      <c r="J11" s="163">
        <f t="shared" si="2"/>
        <v>3.1183863661678983</v>
      </c>
    </row>
    <row r="12" spans="1:12" ht="21.95" customHeight="1">
      <c r="A12" s="288"/>
      <c r="B12" s="291"/>
      <c r="C12" s="157" t="s">
        <v>22</v>
      </c>
      <c r="D12" s="158">
        <v>43781</v>
      </c>
      <c r="E12" s="158">
        <v>45224</v>
      </c>
      <c r="F12" s="158">
        <v>45224</v>
      </c>
      <c r="G12" s="160">
        <f t="shared" si="0"/>
        <v>1.032959502980745</v>
      </c>
      <c r="H12" s="161">
        <f t="shared" si="1"/>
        <v>1443</v>
      </c>
      <c r="I12" s="162">
        <v>39874</v>
      </c>
      <c r="J12" s="163">
        <f t="shared" si="2"/>
        <v>1.1341726438280584</v>
      </c>
      <c r="L12" s="164"/>
    </row>
    <row r="13" spans="1:12" ht="21.95" customHeight="1">
      <c r="A13" s="288"/>
      <c r="B13" s="291"/>
      <c r="C13" s="157" t="s">
        <v>23</v>
      </c>
      <c r="D13" s="158">
        <v>0</v>
      </c>
      <c r="E13" s="158">
        <v>0</v>
      </c>
      <c r="F13" s="158">
        <v>0</v>
      </c>
      <c r="G13" s="160">
        <f t="shared" si="0"/>
        <v>0</v>
      </c>
      <c r="H13" s="161">
        <f t="shared" si="1"/>
        <v>0</v>
      </c>
      <c r="I13" s="162">
        <v>0</v>
      </c>
      <c r="J13" s="163">
        <f t="shared" si="2"/>
        <v>0</v>
      </c>
    </row>
    <row r="14" spans="1:12" ht="21.95" customHeight="1">
      <c r="A14" s="288"/>
      <c r="B14" s="291"/>
      <c r="C14" s="165" t="s">
        <v>24</v>
      </c>
      <c r="D14" s="166">
        <v>445</v>
      </c>
      <c r="E14" s="166">
        <v>2284</v>
      </c>
      <c r="F14" s="166">
        <v>2283</v>
      </c>
      <c r="G14" s="168">
        <f t="shared" si="0"/>
        <v>5.1303370786516851</v>
      </c>
      <c r="H14" s="169">
        <f t="shared" si="1"/>
        <v>1838</v>
      </c>
      <c r="I14" s="170">
        <v>6511</v>
      </c>
      <c r="J14" s="171">
        <f t="shared" si="2"/>
        <v>0.35063738289049301</v>
      </c>
    </row>
    <row r="15" spans="1:12" ht="28.5" customHeight="1">
      <c r="A15" s="288"/>
      <c r="B15" s="292"/>
      <c r="C15" s="172" t="s">
        <v>25</v>
      </c>
      <c r="D15" s="173">
        <f>SUM(D5:D14)</f>
        <v>1005616</v>
      </c>
      <c r="E15" s="173">
        <f t="shared" ref="E15:F15" si="3">SUM(E5:E14)</f>
        <v>1026894</v>
      </c>
      <c r="F15" s="174">
        <f t="shared" si="3"/>
        <v>1018789</v>
      </c>
      <c r="G15" s="175">
        <f t="shared" si="0"/>
        <v>1.0130994335810091</v>
      </c>
      <c r="H15" s="176">
        <f t="shared" si="1"/>
        <v>13173</v>
      </c>
      <c r="I15" s="177">
        <f>SUM(I5:I14)</f>
        <v>939203</v>
      </c>
      <c r="J15" s="178">
        <f t="shared" si="2"/>
        <v>1.084737804287252</v>
      </c>
    </row>
    <row r="16" spans="1:12" ht="21.95" customHeight="1">
      <c r="A16" s="288"/>
      <c r="B16" s="179" t="s">
        <v>26</v>
      </c>
      <c r="C16" s="180"/>
      <c r="D16" s="181">
        <v>1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41618</v>
      </c>
      <c r="E17" s="181">
        <v>86264</v>
      </c>
      <c r="F17" s="181">
        <v>86263</v>
      </c>
      <c r="G17" s="183"/>
      <c r="H17" s="184"/>
      <c r="I17" s="185">
        <v>56229</v>
      </c>
      <c r="J17" s="186">
        <f t="shared" si="2"/>
        <v>1.5341371889950026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1047235</v>
      </c>
      <c r="E19" s="253">
        <f t="shared" ref="E19:F19" si="4">SUM(E16:E18)+E15</f>
        <v>1113158</v>
      </c>
      <c r="F19" s="253">
        <f t="shared" si="4"/>
        <v>1105052</v>
      </c>
      <c r="G19" s="199">
        <f>IF(D19=0,0,F19/D19)</f>
        <v>1.0552091937339756</v>
      </c>
      <c r="H19" s="200">
        <f>F19-D19</f>
        <v>57817</v>
      </c>
      <c r="I19" s="201">
        <f>SUM(I16:I18)+I15</f>
        <v>995432</v>
      </c>
      <c r="J19" s="202">
        <f>IF(I19=0,0,F19/I19)</f>
        <v>1.1101230420561123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9495</v>
      </c>
      <c r="E23" s="151">
        <v>8829</v>
      </c>
      <c r="F23" s="151">
        <v>8821</v>
      </c>
      <c r="G23" s="153">
        <f t="shared" ref="G23:G32" si="5">IF(D23=0,0,F23/D23)</f>
        <v>0.92901527119536598</v>
      </c>
      <c r="H23" s="154">
        <f>D23-F23</f>
        <v>674</v>
      </c>
      <c r="I23" s="155">
        <v>7567</v>
      </c>
      <c r="J23" s="156">
        <f t="shared" ref="J23:J43" si="6">IF(I23=0,0,F23/I23)</f>
        <v>1.1657195718250297</v>
      </c>
    </row>
    <row r="24" spans="1:10" ht="21.95" customHeight="1">
      <c r="A24" s="288"/>
      <c r="B24" s="291"/>
      <c r="C24" s="157" t="s">
        <v>35</v>
      </c>
      <c r="D24" s="158">
        <v>646161</v>
      </c>
      <c r="E24" s="158">
        <v>738731</v>
      </c>
      <c r="F24" s="158">
        <v>724873</v>
      </c>
      <c r="G24" s="160">
        <f t="shared" si="5"/>
        <v>1.1218148418118705</v>
      </c>
      <c r="H24" s="161">
        <f t="shared" ref="H24:H33" si="7">D24-F24</f>
        <v>-78712</v>
      </c>
      <c r="I24" s="162">
        <v>641055</v>
      </c>
      <c r="J24" s="163">
        <f t="shared" si="6"/>
        <v>1.1307500916458026</v>
      </c>
    </row>
    <row r="25" spans="1:10" ht="21.95" customHeight="1">
      <c r="A25" s="288"/>
      <c r="B25" s="291"/>
      <c r="C25" s="157" t="s">
        <v>36</v>
      </c>
      <c r="D25" s="158">
        <v>107638</v>
      </c>
      <c r="E25" s="158">
        <v>106731</v>
      </c>
      <c r="F25" s="158">
        <v>106731</v>
      </c>
      <c r="G25" s="160">
        <f t="shared" si="5"/>
        <v>0.99157360783366466</v>
      </c>
      <c r="H25" s="161">
        <f t="shared" si="7"/>
        <v>907</v>
      </c>
      <c r="I25" s="162">
        <v>111460</v>
      </c>
      <c r="J25" s="163">
        <f t="shared" si="6"/>
        <v>0.95757222321909208</v>
      </c>
    </row>
    <row r="26" spans="1:10" ht="21.95" customHeight="1">
      <c r="A26" s="288"/>
      <c r="B26" s="291"/>
      <c r="C26" s="157" t="s">
        <v>37</v>
      </c>
      <c r="D26" s="158">
        <v>73</v>
      </c>
      <c r="E26" s="158">
        <v>76</v>
      </c>
      <c r="F26" s="158">
        <v>75</v>
      </c>
      <c r="G26" s="160">
        <f t="shared" si="5"/>
        <v>1.0273972602739727</v>
      </c>
      <c r="H26" s="161">
        <f t="shared" si="7"/>
        <v>-2</v>
      </c>
      <c r="I26" s="162">
        <v>90</v>
      </c>
      <c r="J26" s="163">
        <f t="shared" si="6"/>
        <v>0.83333333333333337</v>
      </c>
    </row>
    <row r="27" spans="1:10" ht="21.95" customHeight="1">
      <c r="A27" s="288"/>
      <c r="B27" s="291"/>
      <c r="C27" s="157" t="s">
        <v>38</v>
      </c>
      <c r="D27" s="158">
        <v>10</v>
      </c>
      <c r="E27" s="158">
        <v>4</v>
      </c>
      <c r="F27" s="158">
        <v>3</v>
      </c>
      <c r="G27" s="160">
        <f t="shared" si="5"/>
        <v>0.3</v>
      </c>
      <c r="H27" s="161">
        <f t="shared" si="7"/>
        <v>7</v>
      </c>
      <c r="I27" s="162">
        <v>4</v>
      </c>
      <c r="J27" s="163">
        <f t="shared" si="6"/>
        <v>0.75</v>
      </c>
    </row>
    <row r="28" spans="1:10" ht="21.95" customHeight="1">
      <c r="A28" s="288"/>
      <c r="B28" s="291"/>
      <c r="C28" s="157" t="s">
        <v>39</v>
      </c>
      <c r="D28" s="158">
        <v>36376</v>
      </c>
      <c r="E28" s="158">
        <v>35932</v>
      </c>
      <c r="F28" s="158">
        <v>35931</v>
      </c>
      <c r="G28" s="160">
        <f t="shared" si="5"/>
        <v>0.98776665933582586</v>
      </c>
      <c r="H28" s="161">
        <f t="shared" si="7"/>
        <v>445</v>
      </c>
      <c r="I28" s="162">
        <v>42895</v>
      </c>
      <c r="J28" s="163">
        <f t="shared" si="6"/>
        <v>0.83765007576640638</v>
      </c>
    </row>
    <row r="29" spans="1:10" ht="21.95" customHeight="1">
      <c r="A29" s="288"/>
      <c r="B29" s="291"/>
      <c r="C29" s="157" t="s">
        <v>40</v>
      </c>
      <c r="D29" s="158">
        <v>225837</v>
      </c>
      <c r="E29" s="158">
        <v>201902</v>
      </c>
      <c r="F29" s="158">
        <v>201900</v>
      </c>
      <c r="G29" s="160">
        <f t="shared" si="5"/>
        <v>0.89400762496845065</v>
      </c>
      <c r="H29" s="161">
        <f t="shared" si="7"/>
        <v>23937</v>
      </c>
      <c r="I29" s="162">
        <v>77206</v>
      </c>
      <c r="J29" s="163">
        <f t="shared" si="6"/>
        <v>2.6150817293992694</v>
      </c>
    </row>
    <row r="30" spans="1:10" ht="21.95" customHeight="1">
      <c r="A30" s="288"/>
      <c r="B30" s="291"/>
      <c r="C30" s="157" t="s">
        <v>41</v>
      </c>
      <c r="D30" s="158">
        <v>12008</v>
      </c>
      <c r="E30" s="158">
        <v>10389</v>
      </c>
      <c r="F30" s="158">
        <v>10382</v>
      </c>
      <c r="G30" s="160">
        <f t="shared" si="5"/>
        <v>0.86459027315123249</v>
      </c>
      <c r="H30" s="161">
        <f t="shared" si="7"/>
        <v>1626</v>
      </c>
      <c r="I30" s="162">
        <v>10337</v>
      </c>
      <c r="J30" s="163">
        <f t="shared" si="6"/>
        <v>1.0043532939924542</v>
      </c>
    </row>
    <row r="31" spans="1:10" ht="21.95" customHeight="1">
      <c r="A31" s="288"/>
      <c r="B31" s="291"/>
      <c r="C31" s="157" t="s">
        <v>42</v>
      </c>
      <c r="D31" s="158">
        <v>3800</v>
      </c>
      <c r="E31" s="158">
        <v>1708</v>
      </c>
      <c r="F31" s="158">
        <v>1708</v>
      </c>
      <c r="G31" s="160">
        <f t="shared" si="5"/>
        <v>0.4494736842105263</v>
      </c>
      <c r="H31" s="161">
        <f t="shared" si="7"/>
        <v>2092</v>
      </c>
      <c r="I31" s="162">
        <v>3260</v>
      </c>
      <c r="J31" s="163">
        <f t="shared" si="6"/>
        <v>0.52392638036809813</v>
      </c>
    </row>
    <row r="32" spans="1:10" ht="21.95" customHeight="1">
      <c r="A32" s="288"/>
      <c r="B32" s="291"/>
      <c r="C32" s="157" t="s">
        <v>43</v>
      </c>
      <c r="D32" s="158">
        <v>5553</v>
      </c>
      <c r="E32" s="158">
        <v>8600</v>
      </c>
      <c r="F32" s="158">
        <v>3556</v>
      </c>
      <c r="G32" s="160">
        <f t="shared" si="5"/>
        <v>0.64037457230325945</v>
      </c>
      <c r="H32" s="161">
        <f t="shared" si="7"/>
        <v>1997</v>
      </c>
      <c r="I32" s="162">
        <v>15096</v>
      </c>
      <c r="J32" s="163">
        <f t="shared" si="6"/>
        <v>0.23555908850026497</v>
      </c>
    </row>
    <row r="33" spans="1:10" ht="30" customHeight="1">
      <c r="A33" s="288"/>
      <c r="B33" s="292"/>
      <c r="C33" s="172" t="s">
        <v>44</v>
      </c>
      <c r="D33" s="173">
        <f>SUM(D23:D32)</f>
        <v>1046951</v>
      </c>
      <c r="E33" s="173">
        <f>SUM(E23:E32)</f>
        <v>1112902</v>
      </c>
      <c r="F33" s="174">
        <f>SUM(F23:F32)</f>
        <v>1093980</v>
      </c>
      <c r="G33" s="175">
        <f>IF(D33=0,0,F33/D33)</f>
        <v>1.0449199628253854</v>
      </c>
      <c r="H33" s="176">
        <f t="shared" si="7"/>
        <v>-47029</v>
      </c>
      <c r="I33" s="177">
        <f>SUM(I23:I32)</f>
        <v>908970</v>
      </c>
      <c r="J33" s="178">
        <f t="shared" si="6"/>
        <v>1.2035380705633849</v>
      </c>
    </row>
    <row r="34" spans="1:10" ht="21.95" customHeight="1">
      <c r="A34" s="288"/>
      <c r="B34" s="179" t="s">
        <v>45</v>
      </c>
      <c r="C34" s="165"/>
      <c r="D34" s="166">
        <v>284</v>
      </c>
      <c r="E34" s="166">
        <v>256</v>
      </c>
      <c r="F34" s="166">
        <v>256</v>
      </c>
      <c r="G34" s="208"/>
      <c r="H34" s="209"/>
      <c r="I34" s="185">
        <v>199</v>
      </c>
      <c r="J34" s="186">
        <f t="shared" si="6"/>
        <v>1.2864321608040201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0</v>
      </c>
      <c r="E36" s="151">
        <v>0</v>
      </c>
      <c r="F36" s="151">
        <v>0</v>
      </c>
      <c r="G36" s="210"/>
      <c r="H36" s="211"/>
      <c r="I36" s="193">
        <v>0</v>
      </c>
      <c r="J36" s="194">
        <f t="shared" si="6"/>
        <v>0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1047235</v>
      </c>
      <c r="E37" s="253">
        <f>SUM(E34:E36)+E33</f>
        <v>1113158</v>
      </c>
      <c r="F37" s="253">
        <f>SUM(F34:F36)+F33</f>
        <v>1094236</v>
      </c>
      <c r="G37" s="199">
        <f>IF(D37=0,0,F37/D37)</f>
        <v>1.0448810438917722</v>
      </c>
      <c r="H37" s="200">
        <f>D37-F37</f>
        <v>-47001</v>
      </c>
      <c r="I37" s="212">
        <f>SUM(I34:I36)+I33</f>
        <v>909169</v>
      </c>
      <c r="J37" s="213">
        <f t="shared" si="6"/>
        <v>1.2035562145211727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-75191</v>
      </c>
      <c r="G39" s="218"/>
      <c r="H39" s="219"/>
      <c r="I39" s="220">
        <f>I15-I33</f>
        <v>30233</v>
      </c>
      <c r="J39" s="221">
        <f t="shared" si="6"/>
        <v>-2.4870505738762279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10816</v>
      </c>
      <c r="G41" s="226"/>
      <c r="H41" s="227"/>
      <c r="I41" s="228">
        <f>I19-I37</f>
        <v>86263</v>
      </c>
      <c r="J41" s="229">
        <f t="shared" si="6"/>
        <v>0.12538400009273964</v>
      </c>
    </row>
    <row r="42" spans="1:10" ht="21.95" customHeight="1">
      <c r="A42" s="230"/>
      <c r="B42" s="231" t="s">
        <v>51</v>
      </c>
      <c r="C42" s="232"/>
      <c r="D42" s="233"/>
      <c r="E42" s="233"/>
      <c r="F42" s="234">
        <v>10816</v>
      </c>
      <c r="G42" s="235"/>
      <c r="H42" s="209"/>
      <c r="I42" s="236">
        <v>86263</v>
      </c>
      <c r="J42" s="237">
        <f t="shared" si="6"/>
        <v>0.12538400009273964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>
        <v>256</v>
      </c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40" customWidth="1"/>
    <col min="2" max="2" width="3.75" style="140" customWidth="1"/>
    <col min="3" max="3" width="20.75" style="140" customWidth="1"/>
    <col min="4" max="5" width="11.25" style="141" customWidth="1"/>
    <col min="6" max="6" width="10.875" style="141" customWidth="1"/>
    <col min="7" max="7" width="7.125" style="141" customWidth="1"/>
    <col min="8" max="8" width="11.875" style="141" customWidth="1"/>
    <col min="9" max="9" width="10.5" style="141" customWidth="1"/>
    <col min="10" max="10" width="6.875" style="141" customWidth="1"/>
    <col min="11" max="256" width="9" style="140"/>
    <col min="257" max="257" width="5.125" style="140" customWidth="1"/>
    <col min="258" max="258" width="3.75" style="140" customWidth="1"/>
    <col min="259" max="259" width="20.75" style="140" customWidth="1"/>
    <col min="260" max="261" width="11.25" style="140" customWidth="1"/>
    <col min="262" max="262" width="10.875" style="140" customWidth="1"/>
    <col min="263" max="263" width="7.125" style="140" customWidth="1"/>
    <col min="264" max="264" width="11.875" style="140" customWidth="1"/>
    <col min="265" max="265" width="10.5" style="140" customWidth="1"/>
    <col min="266" max="266" width="6.875" style="140" customWidth="1"/>
    <col min="267" max="512" width="9" style="140"/>
    <col min="513" max="513" width="5.125" style="140" customWidth="1"/>
    <col min="514" max="514" width="3.75" style="140" customWidth="1"/>
    <col min="515" max="515" width="20.75" style="140" customWidth="1"/>
    <col min="516" max="517" width="11.25" style="140" customWidth="1"/>
    <col min="518" max="518" width="10.875" style="140" customWidth="1"/>
    <col min="519" max="519" width="7.125" style="140" customWidth="1"/>
    <col min="520" max="520" width="11.875" style="140" customWidth="1"/>
    <col min="521" max="521" width="10.5" style="140" customWidth="1"/>
    <col min="522" max="522" width="6.875" style="140" customWidth="1"/>
    <col min="523" max="768" width="9" style="140"/>
    <col min="769" max="769" width="5.125" style="140" customWidth="1"/>
    <col min="770" max="770" width="3.75" style="140" customWidth="1"/>
    <col min="771" max="771" width="20.75" style="140" customWidth="1"/>
    <col min="772" max="773" width="11.25" style="140" customWidth="1"/>
    <col min="774" max="774" width="10.875" style="140" customWidth="1"/>
    <col min="775" max="775" width="7.125" style="140" customWidth="1"/>
    <col min="776" max="776" width="11.875" style="140" customWidth="1"/>
    <col min="777" max="777" width="10.5" style="140" customWidth="1"/>
    <col min="778" max="778" width="6.875" style="140" customWidth="1"/>
    <col min="779" max="1024" width="9" style="140"/>
    <col min="1025" max="1025" width="5.125" style="140" customWidth="1"/>
    <col min="1026" max="1026" width="3.75" style="140" customWidth="1"/>
    <col min="1027" max="1027" width="20.75" style="140" customWidth="1"/>
    <col min="1028" max="1029" width="11.25" style="140" customWidth="1"/>
    <col min="1030" max="1030" width="10.875" style="140" customWidth="1"/>
    <col min="1031" max="1031" width="7.125" style="140" customWidth="1"/>
    <col min="1032" max="1032" width="11.875" style="140" customWidth="1"/>
    <col min="1033" max="1033" width="10.5" style="140" customWidth="1"/>
    <col min="1034" max="1034" width="6.875" style="140" customWidth="1"/>
    <col min="1035" max="1280" width="9" style="140"/>
    <col min="1281" max="1281" width="5.125" style="140" customWidth="1"/>
    <col min="1282" max="1282" width="3.75" style="140" customWidth="1"/>
    <col min="1283" max="1283" width="20.75" style="140" customWidth="1"/>
    <col min="1284" max="1285" width="11.25" style="140" customWidth="1"/>
    <col min="1286" max="1286" width="10.875" style="140" customWidth="1"/>
    <col min="1287" max="1287" width="7.125" style="140" customWidth="1"/>
    <col min="1288" max="1288" width="11.875" style="140" customWidth="1"/>
    <col min="1289" max="1289" width="10.5" style="140" customWidth="1"/>
    <col min="1290" max="1290" width="6.875" style="140" customWidth="1"/>
    <col min="1291" max="1536" width="9" style="140"/>
    <col min="1537" max="1537" width="5.125" style="140" customWidth="1"/>
    <col min="1538" max="1538" width="3.75" style="140" customWidth="1"/>
    <col min="1539" max="1539" width="20.75" style="140" customWidth="1"/>
    <col min="1540" max="1541" width="11.25" style="140" customWidth="1"/>
    <col min="1542" max="1542" width="10.875" style="140" customWidth="1"/>
    <col min="1543" max="1543" width="7.125" style="140" customWidth="1"/>
    <col min="1544" max="1544" width="11.875" style="140" customWidth="1"/>
    <col min="1545" max="1545" width="10.5" style="140" customWidth="1"/>
    <col min="1546" max="1546" width="6.875" style="140" customWidth="1"/>
    <col min="1547" max="1792" width="9" style="140"/>
    <col min="1793" max="1793" width="5.125" style="140" customWidth="1"/>
    <col min="1794" max="1794" width="3.75" style="140" customWidth="1"/>
    <col min="1795" max="1795" width="20.75" style="140" customWidth="1"/>
    <col min="1796" max="1797" width="11.25" style="140" customWidth="1"/>
    <col min="1798" max="1798" width="10.875" style="140" customWidth="1"/>
    <col min="1799" max="1799" width="7.125" style="140" customWidth="1"/>
    <col min="1800" max="1800" width="11.875" style="140" customWidth="1"/>
    <col min="1801" max="1801" width="10.5" style="140" customWidth="1"/>
    <col min="1802" max="1802" width="6.875" style="140" customWidth="1"/>
    <col min="1803" max="2048" width="9" style="140"/>
    <col min="2049" max="2049" width="5.125" style="140" customWidth="1"/>
    <col min="2050" max="2050" width="3.75" style="140" customWidth="1"/>
    <col min="2051" max="2051" width="20.75" style="140" customWidth="1"/>
    <col min="2052" max="2053" width="11.25" style="140" customWidth="1"/>
    <col min="2054" max="2054" width="10.875" style="140" customWidth="1"/>
    <col min="2055" max="2055" width="7.125" style="140" customWidth="1"/>
    <col min="2056" max="2056" width="11.875" style="140" customWidth="1"/>
    <col min="2057" max="2057" width="10.5" style="140" customWidth="1"/>
    <col min="2058" max="2058" width="6.875" style="140" customWidth="1"/>
    <col min="2059" max="2304" width="9" style="140"/>
    <col min="2305" max="2305" width="5.125" style="140" customWidth="1"/>
    <col min="2306" max="2306" width="3.75" style="140" customWidth="1"/>
    <col min="2307" max="2307" width="20.75" style="140" customWidth="1"/>
    <col min="2308" max="2309" width="11.25" style="140" customWidth="1"/>
    <col min="2310" max="2310" width="10.875" style="140" customWidth="1"/>
    <col min="2311" max="2311" width="7.125" style="140" customWidth="1"/>
    <col min="2312" max="2312" width="11.875" style="140" customWidth="1"/>
    <col min="2313" max="2313" width="10.5" style="140" customWidth="1"/>
    <col min="2314" max="2314" width="6.875" style="140" customWidth="1"/>
    <col min="2315" max="2560" width="9" style="140"/>
    <col min="2561" max="2561" width="5.125" style="140" customWidth="1"/>
    <col min="2562" max="2562" width="3.75" style="140" customWidth="1"/>
    <col min="2563" max="2563" width="20.75" style="140" customWidth="1"/>
    <col min="2564" max="2565" width="11.25" style="140" customWidth="1"/>
    <col min="2566" max="2566" width="10.875" style="140" customWidth="1"/>
    <col min="2567" max="2567" width="7.125" style="140" customWidth="1"/>
    <col min="2568" max="2568" width="11.875" style="140" customWidth="1"/>
    <col min="2569" max="2569" width="10.5" style="140" customWidth="1"/>
    <col min="2570" max="2570" width="6.875" style="140" customWidth="1"/>
    <col min="2571" max="2816" width="9" style="140"/>
    <col min="2817" max="2817" width="5.125" style="140" customWidth="1"/>
    <col min="2818" max="2818" width="3.75" style="140" customWidth="1"/>
    <col min="2819" max="2819" width="20.75" style="140" customWidth="1"/>
    <col min="2820" max="2821" width="11.25" style="140" customWidth="1"/>
    <col min="2822" max="2822" width="10.875" style="140" customWidth="1"/>
    <col min="2823" max="2823" width="7.125" style="140" customWidth="1"/>
    <col min="2824" max="2824" width="11.875" style="140" customWidth="1"/>
    <col min="2825" max="2825" width="10.5" style="140" customWidth="1"/>
    <col min="2826" max="2826" width="6.875" style="140" customWidth="1"/>
    <col min="2827" max="3072" width="9" style="140"/>
    <col min="3073" max="3073" width="5.125" style="140" customWidth="1"/>
    <col min="3074" max="3074" width="3.75" style="140" customWidth="1"/>
    <col min="3075" max="3075" width="20.75" style="140" customWidth="1"/>
    <col min="3076" max="3077" width="11.25" style="140" customWidth="1"/>
    <col min="3078" max="3078" width="10.875" style="140" customWidth="1"/>
    <col min="3079" max="3079" width="7.125" style="140" customWidth="1"/>
    <col min="3080" max="3080" width="11.875" style="140" customWidth="1"/>
    <col min="3081" max="3081" width="10.5" style="140" customWidth="1"/>
    <col min="3082" max="3082" width="6.875" style="140" customWidth="1"/>
    <col min="3083" max="3328" width="9" style="140"/>
    <col min="3329" max="3329" width="5.125" style="140" customWidth="1"/>
    <col min="3330" max="3330" width="3.75" style="140" customWidth="1"/>
    <col min="3331" max="3331" width="20.75" style="140" customWidth="1"/>
    <col min="3332" max="3333" width="11.25" style="140" customWidth="1"/>
    <col min="3334" max="3334" width="10.875" style="140" customWidth="1"/>
    <col min="3335" max="3335" width="7.125" style="140" customWidth="1"/>
    <col min="3336" max="3336" width="11.875" style="140" customWidth="1"/>
    <col min="3337" max="3337" width="10.5" style="140" customWidth="1"/>
    <col min="3338" max="3338" width="6.875" style="140" customWidth="1"/>
    <col min="3339" max="3584" width="9" style="140"/>
    <col min="3585" max="3585" width="5.125" style="140" customWidth="1"/>
    <col min="3586" max="3586" width="3.75" style="140" customWidth="1"/>
    <col min="3587" max="3587" width="20.75" style="140" customWidth="1"/>
    <col min="3588" max="3589" width="11.25" style="140" customWidth="1"/>
    <col min="3590" max="3590" width="10.875" style="140" customWidth="1"/>
    <col min="3591" max="3591" width="7.125" style="140" customWidth="1"/>
    <col min="3592" max="3592" width="11.875" style="140" customWidth="1"/>
    <col min="3593" max="3593" width="10.5" style="140" customWidth="1"/>
    <col min="3594" max="3594" width="6.875" style="140" customWidth="1"/>
    <col min="3595" max="3840" width="9" style="140"/>
    <col min="3841" max="3841" width="5.125" style="140" customWidth="1"/>
    <col min="3842" max="3842" width="3.75" style="140" customWidth="1"/>
    <col min="3843" max="3843" width="20.75" style="140" customWidth="1"/>
    <col min="3844" max="3845" width="11.25" style="140" customWidth="1"/>
    <col min="3846" max="3846" width="10.875" style="140" customWidth="1"/>
    <col min="3847" max="3847" width="7.125" style="140" customWidth="1"/>
    <col min="3848" max="3848" width="11.875" style="140" customWidth="1"/>
    <col min="3849" max="3849" width="10.5" style="140" customWidth="1"/>
    <col min="3850" max="3850" width="6.875" style="140" customWidth="1"/>
    <col min="3851" max="4096" width="9" style="140"/>
    <col min="4097" max="4097" width="5.125" style="140" customWidth="1"/>
    <col min="4098" max="4098" width="3.75" style="140" customWidth="1"/>
    <col min="4099" max="4099" width="20.75" style="140" customWidth="1"/>
    <col min="4100" max="4101" width="11.25" style="140" customWidth="1"/>
    <col min="4102" max="4102" width="10.875" style="140" customWidth="1"/>
    <col min="4103" max="4103" width="7.125" style="140" customWidth="1"/>
    <col min="4104" max="4104" width="11.875" style="140" customWidth="1"/>
    <col min="4105" max="4105" width="10.5" style="140" customWidth="1"/>
    <col min="4106" max="4106" width="6.875" style="140" customWidth="1"/>
    <col min="4107" max="4352" width="9" style="140"/>
    <col min="4353" max="4353" width="5.125" style="140" customWidth="1"/>
    <col min="4354" max="4354" width="3.75" style="140" customWidth="1"/>
    <col min="4355" max="4355" width="20.75" style="140" customWidth="1"/>
    <col min="4356" max="4357" width="11.25" style="140" customWidth="1"/>
    <col min="4358" max="4358" width="10.875" style="140" customWidth="1"/>
    <col min="4359" max="4359" width="7.125" style="140" customWidth="1"/>
    <col min="4360" max="4360" width="11.875" style="140" customWidth="1"/>
    <col min="4361" max="4361" width="10.5" style="140" customWidth="1"/>
    <col min="4362" max="4362" width="6.875" style="140" customWidth="1"/>
    <col min="4363" max="4608" width="9" style="140"/>
    <col min="4609" max="4609" width="5.125" style="140" customWidth="1"/>
    <col min="4610" max="4610" width="3.75" style="140" customWidth="1"/>
    <col min="4611" max="4611" width="20.75" style="140" customWidth="1"/>
    <col min="4612" max="4613" width="11.25" style="140" customWidth="1"/>
    <col min="4614" max="4614" width="10.875" style="140" customWidth="1"/>
    <col min="4615" max="4615" width="7.125" style="140" customWidth="1"/>
    <col min="4616" max="4616" width="11.875" style="140" customWidth="1"/>
    <col min="4617" max="4617" width="10.5" style="140" customWidth="1"/>
    <col min="4618" max="4618" width="6.875" style="140" customWidth="1"/>
    <col min="4619" max="4864" width="9" style="140"/>
    <col min="4865" max="4865" width="5.125" style="140" customWidth="1"/>
    <col min="4866" max="4866" width="3.75" style="140" customWidth="1"/>
    <col min="4867" max="4867" width="20.75" style="140" customWidth="1"/>
    <col min="4868" max="4869" width="11.25" style="140" customWidth="1"/>
    <col min="4870" max="4870" width="10.875" style="140" customWidth="1"/>
    <col min="4871" max="4871" width="7.125" style="140" customWidth="1"/>
    <col min="4872" max="4872" width="11.875" style="140" customWidth="1"/>
    <col min="4873" max="4873" width="10.5" style="140" customWidth="1"/>
    <col min="4874" max="4874" width="6.875" style="140" customWidth="1"/>
    <col min="4875" max="5120" width="9" style="140"/>
    <col min="5121" max="5121" width="5.125" style="140" customWidth="1"/>
    <col min="5122" max="5122" width="3.75" style="140" customWidth="1"/>
    <col min="5123" max="5123" width="20.75" style="140" customWidth="1"/>
    <col min="5124" max="5125" width="11.25" style="140" customWidth="1"/>
    <col min="5126" max="5126" width="10.875" style="140" customWidth="1"/>
    <col min="5127" max="5127" width="7.125" style="140" customWidth="1"/>
    <col min="5128" max="5128" width="11.875" style="140" customWidth="1"/>
    <col min="5129" max="5129" width="10.5" style="140" customWidth="1"/>
    <col min="5130" max="5130" width="6.875" style="140" customWidth="1"/>
    <col min="5131" max="5376" width="9" style="140"/>
    <col min="5377" max="5377" width="5.125" style="140" customWidth="1"/>
    <col min="5378" max="5378" width="3.75" style="140" customWidth="1"/>
    <col min="5379" max="5379" width="20.75" style="140" customWidth="1"/>
    <col min="5380" max="5381" width="11.25" style="140" customWidth="1"/>
    <col min="5382" max="5382" width="10.875" style="140" customWidth="1"/>
    <col min="5383" max="5383" width="7.125" style="140" customWidth="1"/>
    <col min="5384" max="5384" width="11.875" style="140" customWidth="1"/>
    <col min="5385" max="5385" width="10.5" style="140" customWidth="1"/>
    <col min="5386" max="5386" width="6.875" style="140" customWidth="1"/>
    <col min="5387" max="5632" width="9" style="140"/>
    <col min="5633" max="5633" width="5.125" style="140" customWidth="1"/>
    <col min="5634" max="5634" width="3.75" style="140" customWidth="1"/>
    <col min="5635" max="5635" width="20.75" style="140" customWidth="1"/>
    <col min="5636" max="5637" width="11.25" style="140" customWidth="1"/>
    <col min="5638" max="5638" width="10.875" style="140" customWidth="1"/>
    <col min="5639" max="5639" width="7.125" style="140" customWidth="1"/>
    <col min="5640" max="5640" width="11.875" style="140" customWidth="1"/>
    <col min="5641" max="5641" width="10.5" style="140" customWidth="1"/>
    <col min="5642" max="5642" width="6.875" style="140" customWidth="1"/>
    <col min="5643" max="5888" width="9" style="140"/>
    <col min="5889" max="5889" width="5.125" style="140" customWidth="1"/>
    <col min="5890" max="5890" width="3.75" style="140" customWidth="1"/>
    <col min="5891" max="5891" width="20.75" style="140" customWidth="1"/>
    <col min="5892" max="5893" width="11.25" style="140" customWidth="1"/>
    <col min="5894" max="5894" width="10.875" style="140" customWidth="1"/>
    <col min="5895" max="5895" width="7.125" style="140" customWidth="1"/>
    <col min="5896" max="5896" width="11.875" style="140" customWidth="1"/>
    <col min="5897" max="5897" width="10.5" style="140" customWidth="1"/>
    <col min="5898" max="5898" width="6.875" style="140" customWidth="1"/>
    <col min="5899" max="6144" width="9" style="140"/>
    <col min="6145" max="6145" width="5.125" style="140" customWidth="1"/>
    <col min="6146" max="6146" width="3.75" style="140" customWidth="1"/>
    <col min="6147" max="6147" width="20.75" style="140" customWidth="1"/>
    <col min="6148" max="6149" width="11.25" style="140" customWidth="1"/>
    <col min="6150" max="6150" width="10.875" style="140" customWidth="1"/>
    <col min="6151" max="6151" width="7.125" style="140" customWidth="1"/>
    <col min="6152" max="6152" width="11.875" style="140" customWidth="1"/>
    <col min="6153" max="6153" width="10.5" style="140" customWidth="1"/>
    <col min="6154" max="6154" width="6.875" style="140" customWidth="1"/>
    <col min="6155" max="6400" width="9" style="140"/>
    <col min="6401" max="6401" width="5.125" style="140" customWidth="1"/>
    <col min="6402" max="6402" width="3.75" style="140" customWidth="1"/>
    <col min="6403" max="6403" width="20.75" style="140" customWidth="1"/>
    <col min="6404" max="6405" width="11.25" style="140" customWidth="1"/>
    <col min="6406" max="6406" width="10.875" style="140" customWidth="1"/>
    <col min="6407" max="6407" width="7.125" style="140" customWidth="1"/>
    <col min="6408" max="6408" width="11.875" style="140" customWidth="1"/>
    <col min="6409" max="6409" width="10.5" style="140" customWidth="1"/>
    <col min="6410" max="6410" width="6.875" style="140" customWidth="1"/>
    <col min="6411" max="6656" width="9" style="140"/>
    <col min="6657" max="6657" width="5.125" style="140" customWidth="1"/>
    <col min="6658" max="6658" width="3.75" style="140" customWidth="1"/>
    <col min="6659" max="6659" width="20.75" style="140" customWidth="1"/>
    <col min="6660" max="6661" width="11.25" style="140" customWidth="1"/>
    <col min="6662" max="6662" width="10.875" style="140" customWidth="1"/>
    <col min="6663" max="6663" width="7.125" style="140" customWidth="1"/>
    <col min="6664" max="6664" width="11.875" style="140" customWidth="1"/>
    <col min="6665" max="6665" width="10.5" style="140" customWidth="1"/>
    <col min="6666" max="6666" width="6.875" style="140" customWidth="1"/>
    <col min="6667" max="6912" width="9" style="140"/>
    <col min="6913" max="6913" width="5.125" style="140" customWidth="1"/>
    <col min="6914" max="6914" width="3.75" style="140" customWidth="1"/>
    <col min="6915" max="6915" width="20.75" style="140" customWidth="1"/>
    <col min="6916" max="6917" width="11.25" style="140" customWidth="1"/>
    <col min="6918" max="6918" width="10.875" style="140" customWidth="1"/>
    <col min="6919" max="6919" width="7.125" style="140" customWidth="1"/>
    <col min="6920" max="6920" width="11.875" style="140" customWidth="1"/>
    <col min="6921" max="6921" width="10.5" style="140" customWidth="1"/>
    <col min="6922" max="6922" width="6.875" style="140" customWidth="1"/>
    <col min="6923" max="7168" width="9" style="140"/>
    <col min="7169" max="7169" width="5.125" style="140" customWidth="1"/>
    <col min="7170" max="7170" width="3.75" style="140" customWidth="1"/>
    <col min="7171" max="7171" width="20.75" style="140" customWidth="1"/>
    <col min="7172" max="7173" width="11.25" style="140" customWidth="1"/>
    <col min="7174" max="7174" width="10.875" style="140" customWidth="1"/>
    <col min="7175" max="7175" width="7.125" style="140" customWidth="1"/>
    <col min="7176" max="7176" width="11.875" style="140" customWidth="1"/>
    <col min="7177" max="7177" width="10.5" style="140" customWidth="1"/>
    <col min="7178" max="7178" width="6.875" style="140" customWidth="1"/>
    <col min="7179" max="7424" width="9" style="140"/>
    <col min="7425" max="7425" width="5.125" style="140" customWidth="1"/>
    <col min="7426" max="7426" width="3.75" style="140" customWidth="1"/>
    <col min="7427" max="7427" width="20.75" style="140" customWidth="1"/>
    <col min="7428" max="7429" width="11.25" style="140" customWidth="1"/>
    <col min="7430" max="7430" width="10.875" style="140" customWidth="1"/>
    <col min="7431" max="7431" width="7.125" style="140" customWidth="1"/>
    <col min="7432" max="7432" width="11.875" style="140" customWidth="1"/>
    <col min="7433" max="7433" width="10.5" style="140" customWidth="1"/>
    <col min="7434" max="7434" width="6.875" style="140" customWidth="1"/>
    <col min="7435" max="7680" width="9" style="140"/>
    <col min="7681" max="7681" width="5.125" style="140" customWidth="1"/>
    <col min="7682" max="7682" width="3.75" style="140" customWidth="1"/>
    <col min="7683" max="7683" width="20.75" style="140" customWidth="1"/>
    <col min="7684" max="7685" width="11.25" style="140" customWidth="1"/>
    <col min="7686" max="7686" width="10.875" style="140" customWidth="1"/>
    <col min="7687" max="7687" width="7.125" style="140" customWidth="1"/>
    <col min="7688" max="7688" width="11.875" style="140" customWidth="1"/>
    <col min="7689" max="7689" width="10.5" style="140" customWidth="1"/>
    <col min="7690" max="7690" width="6.875" style="140" customWidth="1"/>
    <col min="7691" max="7936" width="9" style="140"/>
    <col min="7937" max="7937" width="5.125" style="140" customWidth="1"/>
    <col min="7938" max="7938" width="3.75" style="140" customWidth="1"/>
    <col min="7939" max="7939" width="20.75" style="140" customWidth="1"/>
    <col min="7940" max="7941" width="11.25" style="140" customWidth="1"/>
    <col min="7942" max="7942" width="10.875" style="140" customWidth="1"/>
    <col min="7943" max="7943" width="7.125" style="140" customWidth="1"/>
    <col min="7944" max="7944" width="11.875" style="140" customWidth="1"/>
    <col min="7945" max="7945" width="10.5" style="140" customWidth="1"/>
    <col min="7946" max="7946" width="6.875" style="140" customWidth="1"/>
    <col min="7947" max="8192" width="9" style="140"/>
    <col min="8193" max="8193" width="5.125" style="140" customWidth="1"/>
    <col min="8194" max="8194" width="3.75" style="140" customWidth="1"/>
    <col min="8195" max="8195" width="20.75" style="140" customWidth="1"/>
    <col min="8196" max="8197" width="11.25" style="140" customWidth="1"/>
    <col min="8198" max="8198" width="10.875" style="140" customWidth="1"/>
    <col min="8199" max="8199" width="7.125" style="140" customWidth="1"/>
    <col min="8200" max="8200" width="11.875" style="140" customWidth="1"/>
    <col min="8201" max="8201" width="10.5" style="140" customWidth="1"/>
    <col min="8202" max="8202" width="6.875" style="140" customWidth="1"/>
    <col min="8203" max="8448" width="9" style="140"/>
    <col min="8449" max="8449" width="5.125" style="140" customWidth="1"/>
    <col min="8450" max="8450" width="3.75" style="140" customWidth="1"/>
    <col min="8451" max="8451" width="20.75" style="140" customWidth="1"/>
    <col min="8452" max="8453" width="11.25" style="140" customWidth="1"/>
    <col min="8454" max="8454" width="10.875" style="140" customWidth="1"/>
    <col min="8455" max="8455" width="7.125" style="140" customWidth="1"/>
    <col min="8456" max="8456" width="11.875" style="140" customWidth="1"/>
    <col min="8457" max="8457" width="10.5" style="140" customWidth="1"/>
    <col min="8458" max="8458" width="6.875" style="140" customWidth="1"/>
    <col min="8459" max="8704" width="9" style="140"/>
    <col min="8705" max="8705" width="5.125" style="140" customWidth="1"/>
    <col min="8706" max="8706" width="3.75" style="140" customWidth="1"/>
    <col min="8707" max="8707" width="20.75" style="140" customWidth="1"/>
    <col min="8708" max="8709" width="11.25" style="140" customWidth="1"/>
    <col min="8710" max="8710" width="10.875" style="140" customWidth="1"/>
    <col min="8711" max="8711" width="7.125" style="140" customWidth="1"/>
    <col min="8712" max="8712" width="11.875" style="140" customWidth="1"/>
    <col min="8713" max="8713" width="10.5" style="140" customWidth="1"/>
    <col min="8714" max="8714" width="6.875" style="140" customWidth="1"/>
    <col min="8715" max="8960" width="9" style="140"/>
    <col min="8961" max="8961" width="5.125" style="140" customWidth="1"/>
    <col min="8962" max="8962" width="3.75" style="140" customWidth="1"/>
    <col min="8963" max="8963" width="20.75" style="140" customWidth="1"/>
    <col min="8964" max="8965" width="11.25" style="140" customWidth="1"/>
    <col min="8966" max="8966" width="10.875" style="140" customWidth="1"/>
    <col min="8967" max="8967" width="7.125" style="140" customWidth="1"/>
    <col min="8968" max="8968" width="11.875" style="140" customWidth="1"/>
    <col min="8969" max="8969" width="10.5" style="140" customWidth="1"/>
    <col min="8970" max="8970" width="6.875" style="140" customWidth="1"/>
    <col min="8971" max="9216" width="9" style="140"/>
    <col min="9217" max="9217" width="5.125" style="140" customWidth="1"/>
    <col min="9218" max="9218" width="3.75" style="140" customWidth="1"/>
    <col min="9219" max="9219" width="20.75" style="140" customWidth="1"/>
    <col min="9220" max="9221" width="11.25" style="140" customWidth="1"/>
    <col min="9222" max="9222" width="10.875" style="140" customWidth="1"/>
    <col min="9223" max="9223" width="7.125" style="140" customWidth="1"/>
    <col min="9224" max="9224" width="11.875" style="140" customWidth="1"/>
    <col min="9225" max="9225" width="10.5" style="140" customWidth="1"/>
    <col min="9226" max="9226" width="6.875" style="140" customWidth="1"/>
    <col min="9227" max="9472" width="9" style="140"/>
    <col min="9473" max="9473" width="5.125" style="140" customWidth="1"/>
    <col min="9474" max="9474" width="3.75" style="140" customWidth="1"/>
    <col min="9475" max="9475" width="20.75" style="140" customWidth="1"/>
    <col min="9476" max="9477" width="11.25" style="140" customWidth="1"/>
    <col min="9478" max="9478" width="10.875" style="140" customWidth="1"/>
    <col min="9479" max="9479" width="7.125" style="140" customWidth="1"/>
    <col min="9480" max="9480" width="11.875" style="140" customWidth="1"/>
    <col min="9481" max="9481" width="10.5" style="140" customWidth="1"/>
    <col min="9482" max="9482" width="6.875" style="140" customWidth="1"/>
    <col min="9483" max="9728" width="9" style="140"/>
    <col min="9729" max="9729" width="5.125" style="140" customWidth="1"/>
    <col min="9730" max="9730" width="3.75" style="140" customWidth="1"/>
    <col min="9731" max="9731" width="20.75" style="140" customWidth="1"/>
    <col min="9732" max="9733" width="11.25" style="140" customWidth="1"/>
    <col min="9734" max="9734" width="10.875" style="140" customWidth="1"/>
    <col min="9735" max="9735" width="7.125" style="140" customWidth="1"/>
    <col min="9736" max="9736" width="11.875" style="140" customWidth="1"/>
    <col min="9737" max="9737" width="10.5" style="140" customWidth="1"/>
    <col min="9738" max="9738" width="6.875" style="140" customWidth="1"/>
    <col min="9739" max="9984" width="9" style="140"/>
    <col min="9985" max="9985" width="5.125" style="140" customWidth="1"/>
    <col min="9986" max="9986" width="3.75" style="140" customWidth="1"/>
    <col min="9987" max="9987" width="20.75" style="140" customWidth="1"/>
    <col min="9988" max="9989" width="11.25" style="140" customWidth="1"/>
    <col min="9990" max="9990" width="10.875" style="140" customWidth="1"/>
    <col min="9991" max="9991" width="7.125" style="140" customWidth="1"/>
    <col min="9992" max="9992" width="11.875" style="140" customWidth="1"/>
    <col min="9993" max="9993" width="10.5" style="140" customWidth="1"/>
    <col min="9994" max="9994" width="6.875" style="140" customWidth="1"/>
    <col min="9995" max="10240" width="9" style="140"/>
    <col min="10241" max="10241" width="5.125" style="140" customWidth="1"/>
    <col min="10242" max="10242" width="3.75" style="140" customWidth="1"/>
    <col min="10243" max="10243" width="20.75" style="140" customWidth="1"/>
    <col min="10244" max="10245" width="11.25" style="140" customWidth="1"/>
    <col min="10246" max="10246" width="10.875" style="140" customWidth="1"/>
    <col min="10247" max="10247" width="7.125" style="140" customWidth="1"/>
    <col min="10248" max="10248" width="11.875" style="140" customWidth="1"/>
    <col min="10249" max="10249" width="10.5" style="140" customWidth="1"/>
    <col min="10250" max="10250" width="6.875" style="140" customWidth="1"/>
    <col min="10251" max="10496" width="9" style="140"/>
    <col min="10497" max="10497" width="5.125" style="140" customWidth="1"/>
    <col min="10498" max="10498" width="3.75" style="140" customWidth="1"/>
    <col min="10499" max="10499" width="20.75" style="140" customWidth="1"/>
    <col min="10500" max="10501" width="11.25" style="140" customWidth="1"/>
    <col min="10502" max="10502" width="10.875" style="140" customWidth="1"/>
    <col min="10503" max="10503" width="7.125" style="140" customWidth="1"/>
    <col min="10504" max="10504" width="11.875" style="140" customWidth="1"/>
    <col min="10505" max="10505" width="10.5" style="140" customWidth="1"/>
    <col min="10506" max="10506" width="6.875" style="140" customWidth="1"/>
    <col min="10507" max="10752" width="9" style="140"/>
    <col min="10753" max="10753" width="5.125" style="140" customWidth="1"/>
    <col min="10754" max="10754" width="3.75" style="140" customWidth="1"/>
    <col min="10755" max="10755" width="20.75" style="140" customWidth="1"/>
    <col min="10756" max="10757" width="11.25" style="140" customWidth="1"/>
    <col min="10758" max="10758" width="10.875" style="140" customWidth="1"/>
    <col min="10759" max="10759" width="7.125" style="140" customWidth="1"/>
    <col min="10760" max="10760" width="11.875" style="140" customWidth="1"/>
    <col min="10761" max="10761" width="10.5" style="140" customWidth="1"/>
    <col min="10762" max="10762" width="6.875" style="140" customWidth="1"/>
    <col min="10763" max="11008" width="9" style="140"/>
    <col min="11009" max="11009" width="5.125" style="140" customWidth="1"/>
    <col min="11010" max="11010" width="3.75" style="140" customWidth="1"/>
    <col min="11011" max="11011" width="20.75" style="140" customWidth="1"/>
    <col min="11012" max="11013" width="11.25" style="140" customWidth="1"/>
    <col min="11014" max="11014" width="10.875" style="140" customWidth="1"/>
    <col min="11015" max="11015" width="7.125" style="140" customWidth="1"/>
    <col min="11016" max="11016" width="11.875" style="140" customWidth="1"/>
    <col min="11017" max="11017" width="10.5" style="140" customWidth="1"/>
    <col min="11018" max="11018" width="6.875" style="140" customWidth="1"/>
    <col min="11019" max="11264" width="9" style="140"/>
    <col min="11265" max="11265" width="5.125" style="140" customWidth="1"/>
    <col min="11266" max="11266" width="3.75" style="140" customWidth="1"/>
    <col min="11267" max="11267" width="20.75" style="140" customWidth="1"/>
    <col min="11268" max="11269" width="11.25" style="140" customWidth="1"/>
    <col min="11270" max="11270" width="10.875" style="140" customWidth="1"/>
    <col min="11271" max="11271" width="7.125" style="140" customWidth="1"/>
    <col min="11272" max="11272" width="11.875" style="140" customWidth="1"/>
    <col min="11273" max="11273" width="10.5" style="140" customWidth="1"/>
    <col min="11274" max="11274" width="6.875" style="140" customWidth="1"/>
    <col min="11275" max="11520" width="9" style="140"/>
    <col min="11521" max="11521" width="5.125" style="140" customWidth="1"/>
    <col min="11522" max="11522" width="3.75" style="140" customWidth="1"/>
    <col min="11523" max="11523" width="20.75" style="140" customWidth="1"/>
    <col min="11524" max="11525" width="11.25" style="140" customWidth="1"/>
    <col min="11526" max="11526" width="10.875" style="140" customWidth="1"/>
    <col min="11527" max="11527" width="7.125" style="140" customWidth="1"/>
    <col min="11528" max="11528" width="11.875" style="140" customWidth="1"/>
    <col min="11529" max="11529" width="10.5" style="140" customWidth="1"/>
    <col min="11530" max="11530" width="6.875" style="140" customWidth="1"/>
    <col min="11531" max="11776" width="9" style="140"/>
    <col min="11777" max="11777" width="5.125" style="140" customWidth="1"/>
    <col min="11778" max="11778" width="3.75" style="140" customWidth="1"/>
    <col min="11779" max="11779" width="20.75" style="140" customWidth="1"/>
    <col min="11780" max="11781" width="11.25" style="140" customWidth="1"/>
    <col min="11782" max="11782" width="10.875" style="140" customWidth="1"/>
    <col min="11783" max="11783" width="7.125" style="140" customWidth="1"/>
    <col min="11784" max="11784" width="11.875" style="140" customWidth="1"/>
    <col min="11785" max="11785" width="10.5" style="140" customWidth="1"/>
    <col min="11786" max="11786" width="6.875" style="140" customWidth="1"/>
    <col min="11787" max="12032" width="9" style="140"/>
    <col min="12033" max="12033" width="5.125" style="140" customWidth="1"/>
    <col min="12034" max="12034" width="3.75" style="140" customWidth="1"/>
    <col min="12035" max="12035" width="20.75" style="140" customWidth="1"/>
    <col min="12036" max="12037" width="11.25" style="140" customWidth="1"/>
    <col min="12038" max="12038" width="10.875" style="140" customWidth="1"/>
    <col min="12039" max="12039" width="7.125" style="140" customWidth="1"/>
    <col min="12040" max="12040" width="11.875" style="140" customWidth="1"/>
    <col min="12041" max="12041" width="10.5" style="140" customWidth="1"/>
    <col min="12042" max="12042" width="6.875" style="140" customWidth="1"/>
    <col min="12043" max="12288" width="9" style="140"/>
    <col min="12289" max="12289" width="5.125" style="140" customWidth="1"/>
    <col min="12290" max="12290" width="3.75" style="140" customWidth="1"/>
    <col min="12291" max="12291" width="20.75" style="140" customWidth="1"/>
    <col min="12292" max="12293" width="11.25" style="140" customWidth="1"/>
    <col min="12294" max="12294" width="10.875" style="140" customWidth="1"/>
    <col min="12295" max="12295" width="7.125" style="140" customWidth="1"/>
    <col min="12296" max="12296" width="11.875" style="140" customWidth="1"/>
    <col min="12297" max="12297" width="10.5" style="140" customWidth="1"/>
    <col min="12298" max="12298" width="6.875" style="140" customWidth="1"/>
    <col min="12299" max="12544" width="9" style="140"/>
    <col min="12545" max="12545" width="5.125" style="140" customWidth="1"/>
    <col min="12546" max="12546" width="3.75" style="140" customWidth="1"/>
    <col min="12547" max="12547" width="20.75" style="140" customWidth="1"/>
    <col min="12548" max="12549" width="11.25" style="140" customWidth="1"/>
    <col min="12550" max="12550" width="10.875" style="140" customWidth="1"/>
    <col min="12551" max="12551" width="7.125" style="140" customWidth="1"/>
    <col min="12552" max="12552" width="11.875" style="140" customWidth="1"/>
    <col min="12553" max="12553" width="10.5" style="140" customWidth="1"/>
    <col min="12554" max="12554" width="6.875" style="140" customWidth="1"/>
    <col min="12555" max="12800" width="9" style="140"/>
    <col min="12801" max="12801" width="5.125" style="140" customWidth="1"/>
    <col min="12802" max="12802" width="3.75" style="140" customWidth="1"/>
    <col min="12803" max="12803" width="20.75" style="140" customWidth="1"/>
    <col min="12804" max="12805" width="11.25" style="140" customWidth="1"/>
    <col min="12806" max="12806" width="10.875" style="140" customWidth="1"/>
    <col min="12807" max="12807" width="7.125" style="140" customWidth="1"/>
    <col min="12808" max="12808" width="11.875" style="140" customWidth="1"/>
    <col min="12809" max="12809" width="10.5" style="140" customWidth="1"/>
    <col min="12810" max="12810" width="6.875" style="140" customWidth="1"/>
    <col min="12811" max="13056" width="9" style="140"/>
    <col min="13057" max="13057" width="5.125" style="140" customWidth="1"/>
    <col min="13058" max="13058" width="3.75" style="140" customWidth="1"/>
    <col min="13059" max="13059" width="20.75" style="140" customWidth="1"/>
    <col min="13060" max="13061" width="11.25" style="140" customWidth="1"/>
    <col min="13062" max="13062" width="10.875" style="140" customWidth="1"/>
    <col min="13063" max="13063" width="7.125" style="140" customWidth="1"/>
    <col min="13064" max="13064" width="11.875" style="140" customWidth="1"/>
    <col min="13065" max="13065" width="10.5" style="140" customWidth="1"/>
    <col min="13066" max="13066" width="6.875" style="140" customWidth="1"/>
    <col min="13067" max="13312" width="9" style="140"/>
    <col min="13313" max="13313" width="5.125" style="140" customWidth="1"/>
    <col min="13314" max="13314" width="3.75" style="140" customWidth="1"/>
    <col min="13315" max="13315" width="20.75" style="140" customWidth="1"/>
    <col min="13316" max="13317" width="11.25" style="140" customWidth="1"/>
    <col min="13318" max="13318" width="10.875" style="140" customWidth="1"/>
    <col min="13319" max="13319" width="7.125" style="140" customWidth="1"/>
    <col min="13320" max="13320" width="11.875" style="140" customWidth="1"/>
    <col min="13321" max="13321" width="10.5" style="140" customWidth="1"/>
    <col min="13322" max="13322" width="6.875" style="140" customWidth="1"/>
    <col min="13323" max="13568" width="9" style="140"/>
    <col min="13569" max="13569" width="5.125" style="140" customWidth="1"/>
    <col min="13570" max="13570" width="3.75" style="140" customWidth="1"/>
    <col min="13571" max="13571" width="20.75" style="140" customWidth="1"/>
    <col min="13572" max="13573" width="11.25" style="140" customWidth="1"/>
    <col min="13574" max="13574" width="10.875" style="140" customWidth="1"/>
    <col min="13575" max="13575" width="7.125" style="140" customWidth="1"/>
    <col min="13576" max="13576" width="11.875" style="140" customWidth="1"/>
    <col min="13577" max="13577" width="10.5" style="140" customWidth="1"/>
    <col min="13578" max="13578" width="6.875" style="140" customWidth="1"/>
    <col min="13579" max="13824" width="9" style="140"/>
    <col min="13825" max="13825" width="5.125" style="140" customWidth="1"/>
    <col min="13826" max="13826" width="3.75" style="140" customWidth="1"/>
    <col min="13827" max="13827" width="20.75" style="140" customWidth="1"/>
    <col min="13828" max="13829" width="11.25" style="140" customWidth="1"/>
    <col min="13830" max="13830" width="10.875" style="140" customWidth="1"/>
    <col min="13831" max="13831" width="7.125" style="140" customWidth="1"/>
    <col min="13832" max="13832" width="11.875" style="140" customWidth="1"/>
    <col min="13833" max="13833" width="10.5" style="140" customWidth="1"/>
    <col min="13834" max="13834" width="6.875" style="140" customWidth="1"/>
    <col min="13835" max="14080" width="9" style="140"/>
    <col min="14081" max="14081" width="5.125" style="140" customWidth="1"/>
    <col min="14082" max="14082" width="3.75" style="140" customWidth="1"/>
    <col min="14083" max="14083" width="20.75" style="140" customWidth="1"/>
    <col min="14084" max="14085" width="11.25" style="140" customWidth="1"/>
    <col min="14086" max="14086" width="10.875" style="140" customWidth="1"/>
    <col min="14087" max="14087" width="7.125" style="140" customWidth="1"/>
    <col min="14088" max="14088" width="11.875" style="140" customWidth="1"/>
    <col min="14089" max="14089" width="10.5" style="140" customWidth="1"/>
    <col min="14090" max="14090" width="6.875" style="140" customWidth="1"/>
    <col min="14091" max="14336" width="9" style="140"/>
    <col min="14337" max="14337" width="5.125" style="140" customWidth="1"/>
    <col min="14338" max="14338" width="3.75" style="140" customWidth="1"/>
    <col min="14339" max="14339" width="20.75" style="140" customWidth="1"/>
    <col min="14340" max="14341" width="11.25" style="140" customWidth="1"/>
    <col min="14342" max="14342" width="10.875" style="140" customWidth="1"/>
    <col min="14343" max="14343" width="7.125" style="140" customWidth="1"/>
    <col min="14344" max="14344" width="11.875" style="140" customWidth="1"/>
    <col min="14345" max="14345" width="10.5" style="140" customWidth="1"/>
    <col min="14346" max="14346" width="6.875" style="140" customWidth="1"/>
    <col min="14347" max="14592" width="9" style="140"/>
    <col min="14593" max="14593" width="5.125" style="140" customWidth="1"/>
    <col min="14594" max="14594" width="3.75" style="140" customWidth="1"/>
    <col min="14595" max="14595" width="20.75" style="140" customWidth="1"/>
    <col min="14596" max="14597" width="11.25" style="140" customWidth="1"/>
    <col min="14598" max="14598" width="10.875" style="140" customWidth="1"/>
    <col min="14599" max="14599" width="7.125" style="140" customWidth="1"/>
    <col min="14600" max="14600" width="11.875" style="140" customWidth="1"/>
    <col min="14601" max="14601" width="10.5" style="140" customWidth="1"/>
    <col min="14602" max="14602" width="6.875" style="140" customWidth="1"/>
    <col min="14603" max="14848" width="9" style="140"/>
    <col min="14849" max="14849" width="5.125" style="140" customWidth="1"/>
    <col min="14850" max="14850" width="3.75" style="140" customWidth="1"/>
    <col min="14851" max="14851" width="20.75" style="140" customWidth="1"/>
    <col min="14852" max="14853" width="11.25" style="140" customWidth="1"/>
    <col min="14854" max="14854" width="10.875" style="140" customWidth="1"/>
    <col min="14855" max="14855" width="7.125" style="140" customWidth="1"/>
    <col min="14856" max="14856" width="11.875" style="140" customWidth="1"/>
    <col min="14857" max="14857" width="10.5" style="140" customWidth="1"/>
    <col min="14858" max="14858" width="6.875" style="140" customWidth="1"/>
    <col min="14859" max="15104" width="9" style="140"/>
    <col min="15105" max="15105" width="5.125" style="140" customWidth="1"/>
    <col min="15106" max="15106" width="3.75" style="140" customWidth="1"/>
    <col min="15107" max="15107" width="20.75" style="140" customWidth="1"/>
    <col min="15108" max="15109" width="11.25" style="140" customWidth="1"/>
    <col min="15110" max="15110" width="10.875" style="140" customWidth="1"/>
    <col min="15111" max="15111" width="7.125" style="140" customWidth="1"/>
    <col min="15112" max="15112" width="11.875" style="140" customWidth="1"/>
    <col min="15113" max="15113" width="10.5" style="140" customWidth="1"/>
    <col min="15114" max="15114" width="6.875" style="140" customWidth="1"/>
    <col min="15115" max="15360" width="9" style="140"/>
    <col min="15361" max="15361" width="5.125" style="140" customWidth="1"/>
    <col min="15362" max="15362" width="3.75" style="140" customWidth="1"/>
    <col min="15363" max="15363" width="20.75" style="140" customWidth="1"/>
    <col min="15364" max="15365" width="11.25" style="140" customWidth="1"/>
    <col min="15366" max="15366" width="10.875" style="140" customWidth="1"/>
    <col min="15367" max="15367" width="7.125" style="140" customWidth="1"/>
    <col min="15368" max="15368" width="11.875" style="140" customWidth="1"/>
    <col min="15369" max="15369" width="10.5" style="140" customWidth="1"/>
    <col min="15370" max="15370" width="6.875" style="140" customWidth="1"/>
    <col min="15371" max="15616" width="9" style="140"/>
    <col min="15617" max="15617" width="5.125" style="140" customWidth="1"/>
    <col min="15618" max="15618" width="3.75" style="140" customWidth="1"/>
    <col min="15619" max="15619" width="20.75" style="140" customWidth="1"/>
    <col min="15620" max="15621" width="11.25" style="140" customWidth="1"/>
    <col min="15622" max="15622" width="10.875" style="140" customWidth="1"/>
    <col min="15623" max="15623" width="7.125" style="140" customWidth="1"/>
    <col min="15624" max="15624" width="11.875" style="140" customWidth="1"/>
    <col min="15625" max="15625" width="10.5" style="140" customWidth="1"/>
    <col min="15626" max="15626" width="6.875" style="140" customWidth="1"/>
    <col min="15627" max="15872" width="9" style="140"/>
    <col min="15873" max="15873" width="5.125" style="140" customWidth="1"/>
    <col min="15874" max="15874" width="3.75" style="140" customWidth="1"/>
    <col min="15875" max="15875" width="20.75" style="140" customWidth="1"/>
    <col min="15876" max="15877" width="11.25" style="140" customWidth="1"/>
    <col min="15878" max="15878" width="10.875" style="140" customWidth="1"/>
    <col min="15879" max="15879" width="7.125" style="140" customWidth="1"/>
    <col min="15880" max="15880" width="11.875" style="140" customWidth="1"/>
    <col min="15881" max="15881" width="10.5" style="140" customWidth="1"/>
    <col min="15882" max="15882" width="6.875" style="140" customWidth="1"/>
    <col min="15883" max="16128" width="9" style="140"/>
    <col min="16129" max="16129" width="5.125" style="140" customWidth="1"/>
    <col min="16130" max="16130" width="3.75" style="140" customWidth="1"/>
    <col min="16131" max="16131" width="20.75" style="140" customWidth="1"/>
    <col min="16132" max="16133" width="11.25" style="140" customWidth="1"/>
    <col min="16134" max="16134" width="10.875" style="140" customWidth="1"/>
    <col min="16135" max="16135" width="7.125" style="140" customWidth="1"/>
    <col min="16136" max="16136" width="11.875" style="140" customWidth="1"/>
    <col min="16137" max="16137" width="10.5" style="140" customWidth="1"/>
    <col min="16138" max="16138" width="6.875" style="140" customWidth="1"/>
    <col min="16139" max="16384" width="9" style="140"/>
  </cols>
  <sheetData>
    <row r="1" spans="1:12" ht="17.25" customHeight="1">
      <c r="A1" s="164" t="str">
        <f>'01 大阪市'!A1</f>
        <v>○国民健康保険財政の予算決算状況【平成27年度】</v>
      </c>
    </row>
    <row r="2" spans="1:12" ht="14.25" thickBot="1">
      <c r="B2" s="142" t="s">
        <v>93</v>
      </c>
      <c r="F2" s="143"/>
      <c r="G2" s="143"/>
      <c r="H2" s="143"/>
      <c r="I2" s="143"/>
      <c r="J2" s="143" t="s">
        <v>2</v>
      </c>
    </row>
    <row r="3" spans="1:12" ht="19.5" customHeight="1">
      <c r="A3" s="278" t="s">
        <v>3</v>
      </c>
      <c r="B3" s="279"/>
      <c r="C3" s="279"/>
      <c r="D3" s="282" t="str">
        <f>'01 大阪市'!D3:H3</f>
        <v>平成27年度</v>
      </c>
      <c r="E3" s="283"/>
      <c r="F3" s="283"/>
      <c r="G3" s="283"/>
      <c r="H3" s="284"/>
      <c r="I3" s="144" t="str">
        <f>'01 大阪市'!I3</f>
        <v>平成26年度</v>
      </c>
      <c r="J3" s="285" t="s">
        <v>6</v>
      </c>
    </row>
    <row r="4" spans="1:12" ht="28.5" customHeight="1" thickBot="1">
      <c r="A4" s="280"/>
      <c r="B4" s="281"/>
      <c r="C4" s="281"/>
      <c r="D4" s="145" t="s">
        <v>7</v>
      </c>
      <c r="E4" s="146" t="s">
        <v>8</v>
      </c>
      <c r="F4" s="147" t="s">
        <v>9</v>
      </c>
      <c r="G4" s="145" t="s">
        <v>10</v>
      </c>
      <c r="H4" s="148" t="s">
        <v>11</v>
      </c>
      <c r="I4" s="149" t="s">
        <v>12</v>
      </c>
      <c r="J4" s="286"/>
    </row>
    <row r="5" spans="1:12" ht="21.95" customHeight="1">
      <c r="A5" s="287" t="s">
        <v>13</v>
      </c>
      <c r="B5" s="290" t="s">
        <v>14</v>
      </c>
      <c r="C5" s="150" t="s">
        <v>15</v>
      </c>
      <c r="D5" s="151">
        <v>1803456</v>
      </c>
      <c r="E5" s="151">
        <v>1803456</v>
      </c>
      <c r="F5" s="151">
        <v>1529864</v>
      </c>
      <c r="G5" s="153">
        <f>IF(D5=0,0,F5/D5)</f>
        <v>0.84829571666844106</v>
      </c>
      <c r="H5" s="154">
        <f>F5-D5</f>
        <v>-273592</v>
      </c>
      <c r="I5" s="155">
        <v>1586947</v>
      </c>
      <c r="J5" s="156">
        <f>IF(I5=0,0,F5/I5)</f>
        <v>0.96402967458900646</v>
      </c>
    </row>
    <row r="6" spans="1:12" ht="21.95" customHeight="1">
      <c r="A6" s="288"/>
      <c r="B6" s="291"/>
      <c r="C6" s="157" t="s">
        <v>16</v>
      </c>
      <c r="D6" s="158">
        <v>1342040</v>
      </c>
      <c r="E6" s="158">
        <v>1342040</v>
      </c>
      <c r="F6" s="158">
        <v>1531324</v>
      </c>
      <c r="G6" s="160">
        <f t="shared" ref="G6:G15" si="0">IF(D6=0,0,F6/D6)</f>
        <v>1.1410419957676374</v>
      </c>
      <c r="H6" s="161">
        <f t="shared" ref="H6:H15" si="1">F6-D6</f>
        <v>189284</v>
      </c>
      <c r="I6" s="162">
        <v>1397066</v>
      </c>
      <c r="J6" s="163">
        <f t="shared" ref="J6:J18" si="2">IF(I6=0,0,F6/I6)</f>
        <v>1.0960999695075251</v>
      </c>
    </row>
    <row r="7" spans="1:12" ht="21.95" customHeight="1">
      <c r="A7" s="288"/>
      <c r="B7" s="291"/>
      <c r="C7" s="157" t="s">
        <v>17</v>
      </c>
      <c r="D7" s="158">
        <v>157126</v>
      </c>
      <c r="E7" s="158">
        <v>157126</v>
      </c>
      <c r="F7" s="158">
        <v>142925</v>
      </c>
      <c r="G7" s="160">
        <f t="shared" si="0"/>
        <v>0.90962030472359767</v>
      </c>
      <c r="H7" s="161">
        <f t="shared" si="1"/>
        <v>-14201</v>
      </c>
      <c r="I7" s="162">
        <v>255930</v>
      </c>
      <c r="J7" s="163">
        <f t="shared" si="2"/>
        <v>0.55845348337436018</v>
      </c>
    </row>
    <row r="8" spans="1:12" ht="21.95" customHeight="1">
      <c r="A8" s="288"/>
      <c r="B8" s="291"/>
      <c r="C8" s="157" t="s">
        <v>18</v>
      </c>
      <c r="D8" s="158">
        <v>1903963</v>
      </c>
      <c r="E8" s="158">
        <v>1903963</v>
      </c>
      <c r="F8" s="158">
        <v>1953638</v>
      </c>
      <c r="G8" s="160">
        <f t="shared" si="0"/>
        <v>1.0260903179315986</v>
      </c>
      <c r="H8" s="161">
        <f t="shared" si="1"/>
        <v>49675</v>
      </c>
      <c r="I8" s="162">
        <v>1990245</v>
      </c>
      <c r="J8" s="163">
        <f t="shared" si="2"/>
        <v>0.98160678710410021</v>
      </c>
    </row>
    <row r="9" spans="1:12" ht="21.95" customHeight="1">
      <c r="A9" s="288"/>
      <c r="B9" s="291"/>
      <c r="C9" s="157" t="s">
        <v>19</v>
      </c>
      <c r="D9" s="158">
        <v>374495</v>
      </c>
      <c r="E9" s="158">
        <v>374495</v>
      </c>
      <c r="F9" s="158">
        <v>384646</v>
      </c>
      <c r="G9" s="160">
        <f t="shared" si="0"/>
        <v>1.0271058358589567</v>
      </c>
      <c r="H9" s="161">
        <f t="shared" si="1"/>
        <v>10151</v>
      </c>
      <c r="I9" s="162">
        <v>338723</v>
      </c>
      <c r="J9" s="163">
        <f t="shared" si="2"/>
        <v>1.1355768577864509</v>
      </c>
    </row>
    <row r="10" spans="1:12" ht="21.95" customHeight="1">
      <c r="A10" s="288"/>
      <c r="B10" s="291"/>
      <c r="C10" s="157" t="s">
        <v>20</v>
      </c>
      <c r="D10" s="158">
        <v>0</v>
      </c>
      <c r="E10" s="158">
        <v>0</v>
      </c>
      <c r="F10" s="158">
        <v>0</v>
      </c>
      <c r="G10" s="160">
        <f t="shared" si="0"/>
        <v>0</v>
      </c>
      <c r="H10" s="161">
        <f t="shared" si="1"/>
        <v>0</v>
      </c>
      <c r="I10" s="162">
        <v>0</v>
      </c>
      <c r="J10" s="163">
        <f t="shared" si="2"/>
        <v>0</v>
      </c>
    </row>
    <row r="11" spans="1:12" ht="21.95" customHeight="1">
      <c r="A11" s="288"/>
      <c r="B11" s="291"/>
      <c r="C11" s="157" t="s">
        <v>21</v>
      </c>
      <c r="D11" s="158">
        <v>1707759</v>
      </c>
      <c r="E11" s="158">
        <v>1707759</v>
      </c>
      <c r="F11" s="158">
        <v>1585004</v>
      </c>
      <c r="G11" s="160">
        <f t="shared" si="0"/>
        <v>0.92811924867618911</v>
      </c>
      <c r="H11" s="161">
        <f t="shared" si="1"/>
        <v>-122755</v>
      </c>
      <c r="I11" s="162">
        <v>657236</v>
      </c>
      <c r="J11" s="163">
        <f t="shared" si="2"/>
        <v>2.4116207876622706</v>
      </c>
    </row>
    <row r="12" spans="1:12" ht="21.95" customHeight="1">
      <c r="A12" s="288"/>
      <c r="B12" s="291"/>
      <c r="C12" s="157" t="s">
        <v>22</v>
      </c>
      <c r="D12" s="158">
        <v>526691</v>
      </c>
      <c r="E12" s="158">
        <v>561724</v>
      </c>
      <c r="F12" s="158">
        <v>542946</v>
      </c>
      <c r="G12" s="160">
        <f t="shared" si="0"/>
        <v>1.0308624981250867</v>
      </c>
      <c r="H12" s="161">
        <f t="shared" si="1"/>
        <v>16255</v>
      </c>
      <c r="I12" s="162">
        <v>442994</v>
      </c>
      <c r="J12" s="163">
        <f t="shared" si="2"/>
        <v>1.2256283380813284</v>
      </c>
      <c r="L12" s="164"/>
    </row>
    <row r="13" spans="1:12" ht="21.95" customHeight="1">
      <c r="A13" s="288"/>
      <c r="B13" s="291"/>
      <c r="C13" s="157" t="s">
        <v>23</v>
      </c>
      <c r="D13" s="158">
        <v>15595</v>
      </c>
      <c r="E13" s="158">
        <v>15595</v>
      </c>
      <c r="F13" s="158">
        <v>10475</v>
      </c>
      <c r="G13" s="160">
        <f t="shared" si="0"/>
        <v>0.67168964411670407</v>
      </c>
      <c r="H13" s="161">
        <f t="shared" si="1"/>
        <v>-5120</v>
      </c>
      <c r="I13" s="162">
        <v>14869</v>
      </c>
      <c r="J13" s="163">
        <f t="shared" si="2"/>
        <v>0.70448584302912098</v>
      </c>
    </row>
    <row r="14" spans="1:12" ht="21.95" customHeight="1">
      <c r="A14" s="288"/>
      <c r="B14" s="291"/>
      <c r="C14" s="165" t="s">
        <v>24</v>
      </c>
      <c r="D14" s="166">
        <v>77693</v>
      </c>
      <c r="E14" s="166">
        <v>77693</v>
      </c>
      <c r="F14" s="166">
        <v>22319</v>
      </c>
      <c r="G14" s="168">
        <f t="shared" si="0"/>
        <v>0.28727169757893245</v>
      </c>
      <c r="H14" s="169">
        <f t="shared" si="1"/>
        <v>-55374</v>
      </c>
      <c r="I14" s="170">
        <v>19823</v>
      </c>
      <c r="J14" s="171">
        <f t="shared" si="2"/>
        <v>1.1259143419260456</v>
      </c>
    </row>
    <row r="15" spans="1:12" ht="28.5" customHeight="1">
      <c r="A15" s="288"/>
      <c r="B15" s="292"/>
      <c r="C15" s="172" t="s">
        <v>25</v>
      </c>
      <c r="D15" s="173">
        <f>SUM(D5:D14)</f>
        <v>7908818</v>
      </c>
      <c r="E15" s="173">
        <f t="shared" ref="E15:F15" si="3">SUM(E5:E14)</f>
        <v>7943851</v>
      </c>
      <c r="F15" s="174">
        <f t="shared" si="3"/>
        <v>7703141</v>
      </c>
      <c r="G15" s="175">
        <f t="shared" si="0"/>
        <v>0.97399396471128807</v>
      </c>
      <c r="H15" s="176">
        <f t="shared" si="1"/>
        <v>-205677</v>
      </c>
      <c r="I15" s="177">
        <f>SUM(I5:I14)</f>
        <v>6703833</v>
      </c>
      <c r="J15" s="178">
        <f t="shared" si="2"/>
        <v>1.1490651691353291</v>
      </c>
    </row>
    <row r="16" spans="1:12" ht="21.95" customHeight="1">
      <c r="A16" s="288"/>
      <c r="B16" s="179" t="s">
        <v>26</v>
      </c>
      <c r="C16" s="180"/>
      <c r="D16" s="181">
        <v>0</v>
      </c>
      <c r="E16" s="181">
        <v>0</v>
      </c>
      <c r="F16" s="181">
        <v>0</v>
      </c>
      <c r="G16" s="183"/>
      <c r="H16" s="184"/>
      <c r="I16" s="185">
        <v>0</v>
      </c>
      <c r="J16" s="186">
        <f t="shared" si="2"/>
        <v>0</v>
      </c>
    </row>
    <row r="17" spans="1:10" ht="21.95" customHeight="1">
      <c r="A17" s="288"/>
      <c r="B17" s="179" t="s">
        <v>27</v>
      </c>
      <c r="C17" s="180"/>
      <c r="D17" s="181">
        <v>2</v>
      </c>
      <c r="E17" s="181">
        <v>69185</v>
      </c>
      <c r="F17" s="181">
        <v>413804</v>
      </c>
      <c r="G17" s="183"/>
      <c r="H17" s="184"/>
      <c r="I17" s="185">
        <v>359834</v>
      </c>
      <c r="J17" s="186">
        <f t="shared" si="2"/>
        <v>1.1499858267979124</v>
      </c>
    </row>
    <row r="18" spans="1:10" ht="21.95" customHeight="1" thickBot="1">
      <c r="A18" s="288"/>
      <c r="B18" s="187" t="s">
        <v>28</v>
      </c>
      <c r="C18" s="188"/>
      <c r="D18" s="251">
        <v>0</v>
      </c>
      <c r="E18" s="251">
        <v>0</v>
      </c>
      <c r="F18" s="251">
        <v>0</v>
      </c>
      <c r="G18" s="191"/>
      <c r="H18" s="192"/>
      <c r="I18" s="193">
        <v>0</v>
      </c>
      <c r="J18" s="194">
        <f t="shared" si="2"/>
        <v>0</v>
      </c>
    </row>
    <row r="19" spans="1:10" ht="28.5" customHeight="1" thickBot="1">
      <c r="A19" s="289"/>
      <c r="B19" s="195" t="s">
        <v>29</v>
      </c>
      <c r="C19" s="196"/>
      <c r="D19" s="253">
        <f>SUM(D16:D18)+D15</f>
        <v>7908820</v>
      </c>
      <c r="E19" s="253">
        <f t="shared" ref="E19:F19" si="4">SUM(E16:E18)+E15</f>
        <v>8013036</v>
      </c>
      <c r="F19" s="253">
        <f t="shared" si="4"/>
        <v>8116945</v>
      </c>
      <c r="G19" s="199">
        <f>IF(D19=0,0,F19/D19)</f>
        <v>1.0263155565558453</v>
      </c>
      <c r="H19" s="200">
        <f>F19-D19</f>
        <v>208125</v>
      </c>
      <c r="I19" s="201">
        <f>SUM(I16:I18)+I15</f>
        <v>7063667</v>
      </c>
      <c r="J19" s="202">
        <f>IF(I19=0,0,F19/I19)</f>
        <v>1.149112068844695</v>
      </c>
    </row>
    <row r="20" spans="1:10" ht="15" customHeight="1" thickBot="1">
      <c r="A20" s="203"/>
      <c r="B20" s="204"/>
      <c r="C20" s="204"/>
      <c r="D20" s="205"/>
      <c r="E20" s="205"/>
      <c r="F20" s="205"/>
      <c r="G20" s="206"/>
      <c r="H20" s="207"/>
      <c r="I20" s="205"/>
      <c r="J20" s="206"/>
    </row>
    <row r="21" spans="1:10" ht="21" customHeight="1">
      <c r="A21" s="278" t="s">
        <v>3</v>
      </c>
      <c r="B21" s="279"/>
      <c r="C21" s="279"/>
      <c r="D21" s="282" t="str">
        <f>'01 大阪市'!D21:H21</f>
        <v>平成27年度</v>
      </c>
      <c r="E21" s="283"/>
      <c r="F21" s="283"/>
      <c r="G21" s="283"/>
      <c r="H21" s="284"/>
      <c r="I21" s="144" t="str">
        <f>'01 大阪市'!I21</f>
        <v>平成26年度</v>
      </c>
      <c r="J21" s="285" t="s">
        <v>6</v>
      </c>
    </row>
    <row r="22" spans="1:10" ht="28.5" customHeight="1" thickBot="1">
      <c r="A22" s="280"/>
      <c r="B22" s="281"/>
      <c r="C22" s="281"/>
      <c r="D22" s="145" t="s">
        <v>7</v>
      </c>
      <c r="E22" s="146" t="s">
        <v>8</v>
      </c>
      <c r="F22" s="147" t="s">
        <v>9</v>
      </c>
      <c r="G22" s="145" t="s">
        <v>30</v>
      </c>
      <c r="H22" s="148" t="s">
        <v>31</v>
      </c>
      <c r="I22" s="149" t="s">
        <v>12</v>
      </c>
      <c r="J22" s="286"/>
    </row>
    <row r="23" spans="1:10" ht="21.95" customHeight="1">
      <c r="A23" s="288" t="s">
        <v>32</v>
      </c>
      <c r="B23" s="290" t="s">
        <v>33</v>
      </c>
      <c r="C23" s="150" t="s">
        <v>34</v>
      </c>
      <c r="D23" s="151">
        <v>103477</v>
      </c>
      <c r="E23" s="151">
        <v>103477</v>
      </c>
      <c r="F23" s="151">
        <v>93417</v>
      </c>
      <c r="G23" s="153">
        <f t="shared" ref="G23:G32" si="5">IF(D23=0,0,F23/D23)</f>
        <v>0.90278032799559327</v>
      </c>
      <c r="H23" s="154">
        <f>D23-F23</f>
        <v>10060</v>
      </c>
      <c r="I23" s="155">
        <v>99460</v>
      </c>
      <c r="J23" s="156">
        <f t="shared" ref="J23:J43" si="6">IF(I23=0,0,F23/I23)</f>
        <v>0.93924190629398752</v>
      </c>
    </row>
    <row r="24" spans="1:10" ht="21.95" customHeight="1">
      <c r="A24" s="288"/>
      <c r="B24" s="291"/>
      <c r="C24" s="157" t="s">
        <v>35</v>
      </c>
      <c r="D24" s="158">
        <v>4737161</v>
      </c>
      <c r="E24" s="158">
        <v>4772268</v>
      </c>
      <c r="F24" s="158">
        <v>4670250</v>
      </c>
      <c r="G24" s="160">
        <f t="shared" si="5"/>
        <v>0.98587529535094964</v>
      </c>
      <c r="H24" s="161">
        <f t="shared" ref="H24:H33" si="7">D24-F24</f>
        <v>66911</v>
      </c>
      <c r="I24" s="162">
        <v>4598944</v>
      </c>
      <c r="J24" s="163">
        <f t="shared" si="6"/>
        <v>1.0155048637252377</v>
      </c>
    </row>
    <row r="25" spans="1:10" ht="21.95" customHeight="1">
      <c r="A25" s="288"/>
      <c r="B25" s="291"/>
      <c r="C25" s="157" t="s">
        <v>36</v>
      </c>
      <c r="D25" s="158">
        <v>821456</v>
      </c>
      <c r="E25" s="158">
        <v>822756</v>
      </c>
      <c r="F25" s="158">
        <v>822752</v>
      </c>
      <c r="G25" s="160">
        <f t="shared" si="5"/>
        <v>1.0015776864494264</v>
      </c>
      <c r="H25" s="161">
        <f t="shared" si="7"/>
        <v>-1296</v>
      </c>
      <c r="I25" s="162">
        <v>821547</v>
      </c>
      <c r="J25" s="163">
        <f t="shared" si="6"/>
        <v>1.0014667450553651</v>
      </c>
    </row>
    <row r="26" spans="1:10" ht="21.95" customHeight="1">
      <c r="A26" s="288"/>
      <c r="B26" s="291"/>
      <c r="C26" s="157" t="s">
        <v>37</v>
      </c>
      <c r="D26" s="158">
        <v>502</v>
      </c>
      <c r="E26" s="158">
        <v>579</v>
      </c>
      <c r="F26" s="158">
        <v>579</v>
      </c>
      <c r="G26" s="160">
        <f t="shared" si="5"/>
        <v>1.153386454183267</v>
      </c>
      <c r="H26" s="161">
        <f t="shared" si="7"/>
        <v>-77</v>
      </c>
      <c r="I26" s="162">
        <v>650</v>
      </c>
      <c r="J26" s="163">
        <f t="shared" si="6"/>
        <v>0.89076923076923076</v>
      </c>
    </row>
    <row r="27" spans="1:10" ht="21.95" customHeight="1">
      <c r="A27" s="288"/>
      <c r="B27" s="291"/>
      <c r="C27" s="157" t="s">
        <v>38</v>
      </c>
      <c r="D27" s="158">
        <v>30</v>
      </c>
      <c r="E27" s="158">
        <v>30</v>
      </c>
      <c r="F27" s="158">
        <v>28</v>
      </c>
      <c r="G27" s="160">
        <f t="shared" si="5"/>
        <v>0.93333333333333335</v>
      </c>
      <c r="H27" s="161">
        <f t="shared" si="7"/>
        <v>2</v>
      </c>
      <c r="I27" s="162">
        <v>27</v>
      </c>
      <c r="J27" s="163">
        <f t="shared" si="6"/>
        <v>1.037037037037037</v>
      </c>
    </row>
    <row r="28" spans="1:10" ht="21.95" customHeight="1">
      <c r="A28" s="288"/>
      <c r="B28" s="291"/>
      <c r="C28" s="157" t="s">
        <v>39</v>
      </c>
      <c r="D28" s="158">
        <v>295896</v>
      </c>
      <c r="E28" s="158">
        <v>295896</v>
      </c>
      <c r="F28" s="158">
        <v>295243</v>
      </c>
      <c r="G28" s="160">
        <f t="shared" si="5"/>
        <v>0.99779314353691839</v>
      </c>
      <c r="H28" s="161">
        <f t="shared" si="7"/>
        <v>653</v>
      </c>
      <c r="I28" s="162">
        <v>324720</v>
      </c>
      <c r="J28" s="163">
        <f t="shared" si="6"/>
        <v>0.90922333086967233</v>
      </c>
    </row>
    <row r="29" spans="1:10" ht="21.95" customHeight="1">
      <c r="A29" s="288"/>
      <c r="B29" s="291"/>
      <c r="C29" s="157" t="s">
        <v>40</v>
      </c>
      <c r="D29" s="158">
        <v>1854310</v>
      </c>
      <c r="E29" s="158">
        <v>1854310</v>
      </c>
      <c r="F29" s="158">
        <v>1662179</v>
      </c>
      <c r="G29" s="160">
        <f t="shared" si="5"/>
        <v>0.8963867961667682</v>
      </c>
      <c r="H29" s="161">
        <f t="shared" si="7"/>
        <v>192131</v>
      </c>
      <c r="I29" s="162">
        <v>683463</v>
      </c>
      <c r="J29" s="163">
        <f t="shared" si="6"/>
        <v>2.431995587178823</v>
      </c>
    </row>
    <row r="30" spans="1:10" ht="21.95" customHeight="1">
      <c r="A30" s="288"/>
      <c r="B30" s="291"/>
      <c r="C30" s="157" t="s">
        <v>41</v>
      </c>
      <c r="D30" s="158">
        <v>59265</v>
      </c>
      <c r="E30" s="158">
        <v>59265</v>
      </c>
      <c r="F30" s="158">
        <v>47050</v>
      </c>
      <c r="G30" s="160">
        <f t="shared" si="5"/>
        <v>0.79389184172783267</v>
      </c>
      <c r="H30" s="161">
        <f t="shared" si="7"/>
        <v>12215</v>
      </c>
      <c r="I30" s="162">
        <v>46125</v>
      </c>
      <c r="J30" s="163">
        <f t="shared" si="6"/>
        <v>1.0200542005420055</v>
      </c>
    </row>
    <row r="31" spans="1:10" ht="21.95" customHeight="1">
      <c r="A31" s="288"/>
      <c r="B31" s="291"/>
      <c r="C31" s="157" t="s">
        <v>42</v>
      </c>
      <c r="D31" s="158">
        <v>0</v>
      </c>
      <c r="E31" s="158">
        <v>0</v>
      </c>
      <c r="F31" s="158">
        <v>0</v>
      </c>
      <c r="G31" s="160">
        <f t="shared" si="5"/>
        <v>0</v>
      </c>
      <c r="H31" s="161">
        <f t="shared" si="7"/>
        <v>0</v>
      </c>
      <c r="I31" s="162">
        <v>0</v>
      </c>
      <c r="J31" s="163">
        <f t="shared" si="6"/>
        <v>0</v>
      </c>
    </row>
    <row r="32" spans="1:10" ht="21.95" customHeight="1">
      <c r="A32" s="288"/>
      <c r="B32" s="291"/>
      <c r="C32" s="157" t="s">
        <v>43</v>
      </c>
      <c r="D32" s="158">
        <v>36253</v>
      </c>
      <c r="E32" s="158">
        <v>103985</v>
      </c>
      <c r="F32" s="158">
        <v>71258</v>
      </c>
      <c r="G32" s="160">
        <f t="shared" si="5"/>
        <v>1.965575262736877</v>
      </c>
      <c r="H32" s="161">
        <f t="shared" si="7"/>
        <v>-35005</v>
      </c>
      <c r="I32" s="162">
        <v>74629</v>
      </c>
      <c r="J32" s="163">
        <f t="shared" si="6"/>
        <v>0.95482989186509271</v>
      </c>
    </row>
    <row r="33" spans="1:10" ht="30" customHeight="1">
      <c r="A33" s="288"/>
      <c r="B33" s="292"/>
      <c r="C33" s="172" t="s">
        <v>44</v>
      </c>
      <c r="D33" s="173">
        <f>SUM(D23:D32)</f>
        <v>7908350</v>
      </c>
      <c r="E33" s="173">
        <f>SUM(E23:E32)</f>
        <v>8012566</v>
      </c>
      <c r="F33" s="174">
        <f>SUM(F23:F32)</f>
        <v>7662756</v>
      </c>
      <c r="G33" s="175">
        <f>IF(D33=0,0,F33/D33)</f>
        <v>0.96894497587992434</v>
      </c>
      <c r="H33" s="176">
        <f t="shared" si="7"/>
        <v>245594</v>
      </c>
      <c r="I33" s="177">
        <f>SUM(I23:I32)</f>
        <v>6649565</v>
      </c>
      <c r="J33" s="178">
        <f t="shared" si="6"/>
        <v>1.1523695159006642</v>
      </c>
    </row>
    <row r="34" spans="1:10" ht="21.95" customHeight="1">
      <c r="A34" s="288"/>
      <c r="B34" s="179" t="s">
        <v>45</v>
      </c>
      <c r="C34" s="165"/>
      <c r="D34" s="166">
        <v>0</v>
      </c>
      <c r="E34" s="166">
        <v>0</v>
      </c>
      <c r="F34" s="166">
        <v>0</v>
      </c>
      <c r="G34" s="208"/>
      <c r="H34" s="209"/>
      <c r="I34" s="185">
        <v>0</v>
      </c>
      <c r="J34" s="186">
        <f t="shared" si="6"/>
        <v>0</v>
      </c>
    </row>
    <row r="35" spans="1:10" ht="21.95" customHeight="1">
      <c r="A35" s="288"/>
      <c r="B35" s="179" t="s">
        <v>46</v>
      </c>
      <c r="C35" s="180"/>
      <c r="D35" s="166">
        <v>0</v>
      </c>
      <c r="E35" s="166">
        <v>0</v>
      </c>
      <c r="F35" s="166">
        <v>0</v>
      </c>
      <c r="G35" s="208"/>
      <c r="H35" s="209"/>
      <c r="I35" s="185">
        <v>0</v>
      </c>
      <c r="J35" s="186">
        <f t="shared" si="6"/>
        <v>0</v>
      </c>
    </row>
    <row r="36" spans="1:10" ht="21.95" customHeight="1" thickBot="1">
      <c r="A36" s="288"/>
      <c r="B36" s="187" t="s">
        <v>47</v>
      </c>
      <c r="C36" s="188"/>
      <c r="D36" s="151">
        <v>470</v>
      </c>
      <c r="E36" s="151">
        <v>470</v>
      </c>
      <c r="F36" s="151">
        <v>228</v>
      </c>
      <c r="G36" s="210"/>
      <c r="H36" s="211"/>
      <c r="I36" s="193">
        <v>289</v>
      </c>
      <c r="J36" s="194">
        <f t="shared" si="6"/>
        <v>0.78892733564013839</v>
      </c>
    </row>
    <row r="37" spans="1:10" ht="28.5" customHeight="1" thickBot="1">
      <c r="A37" s="289"/>
      <c r="B37" s="195" t="s">
        <v>48</v>
      </c>
      <c r="C37" s="196"/>
      <c r="D37" s="253">
        <f>SUM(D34:D36)+D33</f>
        <v>7908820</v>
      </c>
      <c r="E37" s="253">
        <f>SUM(E34:E36)+E33</f>
        <v>8013036</v>
      </c>
      <c r="F37" s="253">
        <f>SUM(F34:F36)+F33</f>
        <v>7662984</v>
      </c>
      <c r="G37" s="199">
        <f>IF(D37=0,0,F37/D37)</f>
        <v>0.96891622264762634</v>
      </c>
      <c r="H37" s="200">
        <f>D37-F37</f>
        <v>245836</v>
      </c>
      <c r="I37" s="212">
        <f>SUM(I34:I36)+I33</f>
        <v>6649854</v>
      </c>
      <c r="J37" s="213">
        <f t="shared" si="6"/>
        <v>1.1523537208486081</v>
      </c>
    </row>
    <row r="38" spans="1:10" ht="8.25" customHeight="1" thickBot="1">
      <c r="A38" s="214"/>
      <c r="B38" s="215"/>
      <c r="C38" s="215"/>
      <c r="D38" s="216"/>
      <c r="E38" s="216"/>
      <c r="F38" s="216"/>
      <c r="G38" s="216"/>
      <c r="H38" s="216"/>
      <c r="I38" s="216"/>
      <c r="J38" s="216"/>
    </row>
    <row r="39" spans="1:10" ht="30" customHeight="1" thickBot="1">
      <c r="A39" s="293" t="s">
        <v>49</v>
      </c>
      <c r="B39" s="294"/>
      <c r="C39" s="294"/>
      <c r="D39" s="249"/>
      <c r="E39" s="249"/>
      <c r="F39" s="217">
        <f>F15-F33</f>
        <v>40385</v>
      </c>
      <c r="G39" s="218"/>
      <c r="H39" s="219"/>
      <c r="I39" s="220">
        <f>I15-I33</f>
        <v>54268</v>
      </c>
      <c r="J39" s="221">
        <f t="shared" si="6"/>
        <v>0.7441770472469964</v>
      </c>
    </row>
    <row r="40" spans="1:10" ht="9" customHeight="1" thickBot="1">
      <c r="A40" s="222"/>
      <c r="B40" s="141"/>
      <c r="C40" s="141"/>
      <c r="F40" s="223"/>
      <c r="G40" s="223"/>
      <c r="H40" s="223"/>
      <c r="I40" s="223"/>
      <c r="J40" s="223"/>
    </row>
    <row r="41" spans="1:10" ht="31.5" customHeight="1">
      <c r="A41" s="295" t="s">
        <v>50</v>
      </c>
      <c r="B41" s="279"/>
      <c r="C41" s="296"/>
      <c r="D41" s="224"/>
      <c r="E41" s="224"/>
      <c r="F41" s="225">
        <f>F19-F37</f>
        <v>453961</v>
      </c>
      <c r="G41" s="226"/>
      <c r="H41" s="227"/>
      <c r="I41" s="228">
        <f>I19-I37</f>
        <v>413813</v>
      </c>
      <c r="J41" s="229">
        <f t="shared" si="6"/>
        <v>1.0970196683042823</v>
      </c>
    </row>
    <row r="42" spans="1:10" ht="21.95" customHeight="1">
      <c r="A42" s="230"/>
      <c r="B42" s="231" t="s">
        <v>51</v>
      </c>
      <c r="C42" s="232"/>
      <c r="D42" s="233"/>
      <c r="E42" s="233"/>
      <c r="F42" s="234"/>
      <c r="G42" s="235"/>
      <c r="H42" s="209"/>
      <c r="I42" s="236"/>
      <c r="J42" s="237">
        <f t="shared" si="6"/>
        <v>0</v>
      </c>
    </row>
    <row r="43" spans="1:10" ht="21.95" customHeight="1" thickBot="1">
      <c r="A43" s="238"/>
      <c r="B43" s="239" t="s">
        <v>52</v>
      </c>
      <c r="C43" s="240"/>
      <c r="D43" s="241"/>
      <c r="E43" s="241"/>
      <c r="F43" s="242"/>
      <c r="G43" s="243"/>
      <c r="H43" s="211"/>
      <c r="I43" s="244"/>
      <c r="J43" s="245">
        <f t="shared" si="6"/>
        <v>0</v>
      </c>
    </row>
    <row r="44" spans="1:10">
      <c r="A44" s="297"/>
      <c r="B44" s="297"/>
      <c r="C44" s="297"/>
      <c r="D44" s="297"/>
      <c r="E44" s="297"/>
      <c r="F44" s="297"/>
      <c r="G44" s="297"/>
      <c r="H44" s="297"/>
      <c r="I44" s="297"/>
      <c r="J44" s="297"/>
    </row>
    <row r="45" spans="1:10" ht="33.75" customHeight="1">
      <c r="A45" s="246"/>
      <c r="B45" s="246"/>
      <c r="C45" s="246"/>
      <c r="D45" s="246"/>
      <c r="E45" s="246"/>
      <c r="F45" s="246"/>
      <c r="G45" s="247"/>
      <c r="I45" s="140"/>
      <c r="J45" s="247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31" zoomScaleNormal="75" zoomScaleSheetLayoutView="100" workbookViewId="0">
      <selection activeCell="M3" sqref="M3"/>
    </sheetView>
  </sheetViews>
  <sheetFormatPr defaultRowHeight="13.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>
      <c r="A1" s="113" t="str">
        <f>'01 大阪市'!A1</f>
        <v>○国民健康保険財政の予算決算状況【平成27年度】</v>
      </c>
    </row>
    <row r="2" spans="1:10" ht="14.25" thickBot="1">
      <c r="B2" s="3" t="s">
        <v>56</v>
      </c>
      <c r="F2" s="4"/>
      <c r="G2" s="4"/>
      <c r="H2" s="4"/>
      <c r="I2" s="4"/>
      <c r="J2" s="4" t="s">
        <v>2</v>
      </c>
    </row>
    <row r="3" spans="1:10" ht="19.5" customHeight="1">
      <c r="A3" s="256" t="s">
        <v>3</v>
      </c>
      <c r="B3" s="257"/>
      <c r="C3" s="257"/>
      <c r="D3" s="260" t="str">
        <f>'01 大阪市'!D3:H3</f>
        <v>平成27年度</v>
      </c>
      <c r="E3" s="276"/>
      <c r="F3" s="276"/>
      <c r="G3" s="276"/>
      <c r="H3" s="277"/>
      <c r="I3" s="114" t="str">
        <f>'01 大阪市'!I3</f>
        <v>平成26年度</v>
      </c>
      <c r="J3" s="263" t="s">
        <v>6</v>
      </c>
    </row>
    <row r="4" spans="1:10" ht="28.5" customHeight="1" thickBot="1">
      <c r="A4" s="258"/>
      <c r="B4" s="259"/>
      <c r="C4" s="259"/>
      <c r="D4" s="6" t="s">
        <v>7</v>
      </c>
      <c r="E4" s="7" t="s">
        <v>8</v>
      </c>
      <c r="F4" s="8" t="s">
        <v>9</v>
      </c>
      <c r="G4" s="6" t="s">
        <v>10</v>
      </c>
      <c r="H4" s="9" t="s">
        <v>11</v>
      </c>
      <c r="I4" s="115" t="s">
        <v>12</v>
      </c>
      <c r="J4" s="264"/>
    </row>
    <row r="5" spans="1:10" ht="21.95" customHeight="1">
      <c r="A5" s="265" t="s">
        <v>13</v>
      </c>
      <c r="B5" s="268" t="s">
        <v>14</v>
      </c>
      <c r="C5" s="10" t="s">
        <v>15</v>
      </c>
      <c r="D5" s="11">
        <v>2405600</v>
      </c>
      <c r="E5" s="11">
        <v>2325576</v>
      </c>
      <c r="F5" s="12">
        <v>2371830</v>
      </c>
      <c r="G5" s="13">
        <f>IF(D5=0,0,F5/D5)</f>
        <v>0.9859619221815763</v>
      </c>
      <c r="H5" s="14">
        <f>F5-D5</f>
        <v>-33770</v>
      </c>
      <c r="I5" s="116">
        <v>2565682</v>
      </c>
      <c r="J5" s="117">
        <f>IF(I5=0,0,F5/I5)</f>
        <v>0.92444426082421749</v>
      </c>
    </row>
    <row r="6" spans="1:10" ht="21.95" customHeight="1">
      <c r="A6" s="266"/>
      <c r="B6" s="269"/>
      <c r="C6" s="17" t="s">
        <v>16</v>
      </c>
      <c r="D6" s="18">
        <v>2244163</v>
      </c>
      <c r="E6" s="18">
        <v>2291939</v>
      </c>
      <c r="F6" s="19">
        <v>2394817</v>
      </c>
      <c r="G6" s="20">
        <f t="shared" ref="G6:G15" si="0">IF(D6=0,0,F6/D6)</f>
        <v>1.0671314873295745</v>
      </c>
      <c r="H6" s="21">
        <f t="shared" ref="H6:H15" si="1">F6-D6</f>
        <v>150654</v>
      </c>
      <c r="I6" s="118">
        <v>2280408</v>
      </c>
      <c r="J6" s="119">
        <f t="shared" ref="J6:J18" si="2">IF(I6=0,0,F6/I6)</f>
        <v>1.0501704081024097</v>
      </c>
    </row>
    <row r="7" spans="1:10" ht="21.95" customHeight="1">
      <c r="A7" s="266"/>
      <c r="B7" s="269"/>
      <c r="C7" s="17" t="s">
        <v>17</v>
      </c>
      <c r="D7" s="18">
        <v>329700</v>
      </c>
      <c r="E7" s="18">
        <v>329700</v>
      </c>
      <c r="F7" s="19">
        <v>304562</v>
      </c>
      <c r="G7" s="20">
        <f t="shared" si="0"/>
        <v>0.92375492872308163</v>
      </c>
      <c r="H7" s="21">
        <f t="shared" si="1"/>
        <v>-25138</v>
      </c>
      <c r="I7" s="118">
        <v>401270</v>
      </c>
      <c r="J7" s="119">
        <f t="shared" si="2"/>
        <v>0.75899519027088991</v>
      </c>
    </row>
    <row r="8" spans="1:10" ht="21.95" customHeight="1">
      <c r="A8" s="266"/>
      <c r="B8" s="269"/>
      <c r="C8" s="17" t="s">
        <v>18</v>
      </c>
      <c r="D8" s="18">
        <v>3251705</v>
      </c>
      <c r="E8" s="18">
        <v>3251705</v>
      </c>
      <c r="F8" s="19">
        <v>3250980</v>
      </c>
      <c r="G8" s="20">
        <f t="shared" si="0"/>
        <v>0.99977704004514556</v>
      </c>
      <c r="H8" s="21">
        <f t="shared" si="1"/>
        <v>-725</v>
      </c>
      <c r="I8" s="118">
        <v>3023903</v>
      </c>
      <c r="J8" s="119">
        <f t="shared" si="2"/>
        <v>1.0750940092985788</v>
      </c>
    </row>
    <row r="9" spans="1:10" ht="21.95" customHeight="1">
      <c r="A9" s="266"/>
      <c r="B9" s="269"/>
      <c r="C9" s="17" t="s">
        <v>19</v>
      </c>
      <c r="D9" s="18">
        <v>663099</v>
      </c>
      <c r="E9" s="19">
        <v>663099</v>
      </c>
      <c r="F9" s="19">
        <v>617427</v>
      </c>
      <c r="G9" s="20">
        <f t="shared" si="0"/>
        <v>0.93112340691209006</v>
      </c>
      <c r="H9" s="21">
        <f t="shared" si="1"/>
        <v>-45672</v>
      </c>
      <c r="I9" s="118">
        <v>561772</v>
      </c>
      <c r="J9" s="119">
        <f t="shared" si="2"/>
        <v>1.0990704413890333</v>
      </c>
    </row>
    <row r="10" spans="1:10" ht="21.95" customHeight="1">
      <c r="A10" s="266"/>
      <c r="B10" s="269"/>
      <c r="C10" s="17" t="s">
        <v>20</v>
      </c>
      <c r="D10" s="18"/>
      <c r="E10" s="18"/>
      <c r="F10" s="19"/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0" ht="21.95" customHeight="1">
      <c r="A11" s="266"/>
      <c r="B11" s="269"/>
      <c r="C11" s="17" t="s">
        <v>21</v>
      </c>
      <c r="D11" s="18">
        <v>3030509</v>
      </c>
      <c r="E11" s="19">
        <v>3030509</v>
      </c>
      <c r="F11" s="19">
        <v>2774418</v>
      </c>
      <c r="G11" s="20">
        <f t="shared" si="0"/>
        <v>0.91549571375633598</v>
      </c>
      <c r="H11" s="21">
        <f t="shared" si="1"/>
        <v>-256091</v>
      </c>
      <c r="I11" s="118">
        <v>1123903</v>
      </c>
      <c r="J11" s="119">
        <f t="shared" si="2"/>
        <v>2.4685564501562856</v>
      </c>
    </row>
    <row r="12" spans="1:10" ht="21.95" customHeight="1">
      <c r="A12" s="266"/>
      <c r="B12" s="269"/>
      <c r="C12" s="17" t="s">
        <v>22</v>
      </c>
      <c r="D12" s="18">
        <v>944583</v>
      </c>
      <c r="E12" s="19">
        <v>1006730</v>
      </c>
      <c r="F12" s="19">
        <v>1033871</v>
      </c>
      <c r="G12" s="20">
        <f t="shared" si="0"/>
        <v>1.0945263677199357</v>
      </c>
      <c r="H12" s="21">
        <f t="shared" si="1"/>
        <v>89288</v>
      </c>
      <c r="I12" s="118">
        <v>897876</v>
      </c>
      <c r="J12" s="119">
        <f t="shared" si="2"/>
        <v>1.1514630082550374</v>
      </c>
    </row>
    <row r="13" spans="1:10" ht="21.95" customHeight="1">
      <c r="A13" s="266"/>
      <c r="B13" s="269"/>
      <c r="C13" s="17" t="s">
        <v>23</v>
      </c>
      <c r="D13" s="18">
        <v>197175</v>
      </c>
      <c r="E13" s="124">
        <v>197175</v>
      </c>
      <c r="F13" s="19">
        <v>125288</v>
      </c>
      <c r="G13" s="20">
        <f t="shared" si="0"/>
        <v>0.6354152402687967</v>
      </c>
      <c r="H13" s="21">
        <f t="shared" si="1"/>
        <v>-71887</v>
      </c>
      <c r="I13" s="118">
        <v>179289</v>
      </c>
      <c r="J13" s="119">
        <f t="shared" si="2"/>
        <v>0.69880472310069219</v>
      </c>
    </row>
    <row r="14" spans="1:10" ht="21.95" customHeight="1">
      <c r="A14" s="266"/>
      <c r="B14" s="269"/>
      <c r="C14" s="24" t="s">
        <v>24</v>
      </c>
      <c r="D14" s="25">
        <v>12386</v>
      </c>
      <c r="E14" s="125">
        <v>739868</v>
      </c>
      <c r="F14" s="26">
        <v>22790</v>
      </c>
      <c r="G14" s="27">
        <f t="shared" si="0"/>
        <v>1.8399806232843534</v>
      </c>
      <c r="H14" s="28">
        <f t="shared" si="1"/>
        <v>10404</v>
      </c>
      <c r="I14" s="120">
        <v>19030</v>
      </c>
      <c r="J14" s="121">
        <f t="shared" si="2"/>
        <v>1.1975827640567525</v>
      </c>
    </row>
    <row r="15" spans="1:10" ht="28.5" customHeight="1">
      <c r="A15" s="266"/>
      <c r="B15" s="270"/>
      <c r="C15" s="31" t="s">
        <v>25</v>
      </c>
      <c r="D15" s="32">
        <f>SUM(D5:D14)</f>
        <v>13078920</v>
      </c>
      <c r="E15" s="32">
        <f>SUM(E5:E14)</f>
        <v>13836301</v>
      </c>
      <c r="F15" s="33">
        <f>SUM(F5:F14)</f>
        <v>12895983</v>
      </c>
      <c r="G15" s="34">
        <f t="shared" si="0"/>
        <v>0.9860128359222321</v>
      </c>
      <c r="H15" s="35">
        <f t="shared" si="1"/>
        <v>-182937</v>
      </c>
      <c r="I15" s="36">
        <f>SUM(I5:I14)</f>
        <v>11053133</v>
      </c>
      <c r="J15" s="37">
        <f t="shared" si="2"/>
        <v>1.1667264837942328</v>
      </c>
    </row>
    <row r="16" spans="1:10" ht="21.95" customHeight="1">
      <c r="A16" s="266"/>
      <c r="B16" s="38" t="s">
        <v>26</v>
      </c>
      <c r="C16" s="39"/>
      <c r="D16" s="40">
        <v>0</v>
      </c>
      <c r="E16" s="40">
        <v>0</v>
      </c>
      <c r="F16" s="41">
        <v>0</v>
      </c>
      <c r="G16" s="70"/>
      <c r="H16" s="71"/>
      <c r="I16" s="44">
        <v>0</v>
      </c>
      <c r="J16" s="45">
        <f t="shared" si="2"/>
        <v>0</v>
      </c>
    </row>
    <row r="17" spans="1:10" ht="21.95" customHeight="1">
      <c r="A17" s="266"/>
      <c r="B17" s="38" t="s">
        <v>27</v>
      </c>
      <c r="C17" s="39"/>
      <c r="D17" s="40">
        <v>0</v>
      </c>
      <c r="E17" s="40">
        <v>0</v>
      </c>
      <c r="F17" s="41">
        <v>0</v>
      </c>
      <c r="G17" s="70"/>
      <c r="H17" s="71"/>
      <c r="I17" s="44">
        <v>0</v>
      </c>
      <c r="J17" s="45">
        <f t="shared" si="2"/>
        <v>0</v>
      </c>
    </row>
    <row r="18" spans="1:10" ht="21.95" customHeight="1" thickBot="1">
      <c r="A18" s="266"/>
      <c r="B18" s="46" t="s">
        <v>28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>
      <c r="A19" s="267"/>
      <c r="B19" s="54" t="s">
        <v>29</v>
      </c>
      <c r="C19" s="55"/>
      <c r="D19" s="56">
        <f>SUM(D16:D18)+D15</f>
        <v>13078920</v>
      </c>
      <c r="E19" s="56">
        <f>SUM(E16:E18)+E15</f>
        <v>13836301</v>
      </c>
      <c r="F19" s="57">
        <f>SUM(F16:F18)+F15</f>
        <v>12895983</v>
      </c>
      <c r="G19" s="58">
        <f>IF(D19=0,0,F19/D19)</f>
        <v>0.9860128359222321</v>
      </c>
      <c r="H19" s="59">
        <f>F19-D19</f>
        <v>-182937</v>
      </c>
      <c r="I19" s="60">
        <f>SUM(I16:I18)+I15</f>
        <v>11053133</v>
      </c>
      <c r="J19" s="61">
        <f>IF(I19=0,0,F19/I19)</f>
        <v>1.1667264837942328</v>
      </c>
    </row>
    <row r="20" spans="1:10" ht="15" customHeight="1" thickBot="1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>
      <c r="A21" s="256" t="s">
        <v>3</v>
      </c>
      <c r="B21" s="257"/>
      <c r="C21" s="257"/>
      <c r="D21" s="260" t="str">
        <f>'01 大阪市'!D21:H21</f>
        <v>平成27年度</v>
      </c>
      <c r="E21" s="276"/>
      <c r="F21" s="276"/>
      <c r="G21" s="276"/>
      <c r="H21" s="277"/>
      <c r="I21" s="114" t="str">
        <f>'01 大阪市'!I21</f>
        <v>平成26年度</v>
      </c>
      <c r="J21" s="263" t="s">
        <v>6</v>
      </c>
    </row>
    <row r="22" spans="1:10" ht="28.5" customHeight="1" thickBot="1">
      <c r="A22" s="258"/>
      <c r="B22" s="259"/>
      <c r="C22" s="259"/>
      <c r="D22" s="6" t="s">
        <v>7</v>
      </c>
      <c r="E22" s="7" t="s">
        <v>8</v>
      </c>
      <c r="F22" s="8" t="s">
        <v>9</v>
      </c>
      <c r="G22" s="6" t="s">
        <v>30</v>
      </c>
      <c r="H22" s="9" t="s">
        <v>31</v>
      </c>
      <c r="I22" s="115" t="s">
        <v>12</v>
      </c>
      <c r="J22" s="264"/>
    </row>
    <row r="23" spans="1:10" ht="21.95" customHeight="1">
      <c r="A23" s="266" t="s">
        <v>32</v>
      </c>
      <c r="B23" s="268" t="s">
        <v>33</v>
      </c>
      <c r="C23" s="10" t="s">
        <v>34</v>
      </c>
      <c r="D23" s="11">
        <v>183104</v>
      </c>
      <c r="E23" s="11">
        <v>165227</v>
      </c>
      <c r="F23" s="12">
        <v>162172</v>
      </c>
      <c r="G23" s="13">
        <f t="shared" ref="G23:G32" si="3">IF(D23=0,0,F23/D23)</f>
        <v>0.88568245368752185</v>
      </c>
      <c r="H23" s="14">
        <f>D23-F23</f>
        <v>20932</v>
      </c>
      <c r="I23" s="116">
        <v>170815</v>
      </c>
      <c r="J23" s="117">
        <f t="shared" ref="J23:J43" si="4">IF(I23=0,0,F23/I23)</f>
        <v>0.94940139917454558</v>
      </c>
    </row>
    <row r="24" spans="1:10" ht="21.95" customHeight="1">
      <c r="A24" s="266"/>
      <c r="B24" s="269"/>
      <c r="C24" s="17" t="s">
        <v>35</v>
      </c>
      <c r="D24" s="18">
        <v>7663636</v>
      </c>
      <c r="E24" s="18">
        <v>7810516</v>
      </c>
      <c r="F24" s="19">
        <v>7791265</v>
      </c>
      <c r="G24" s="20">
        <f t="shared" si="3"/>
        <v>1.016653844206588</v>
      </c>
      <c r="H24" s="21">
        <f t="shared" ref="H24:H33" si="5">D24-F24</f>
        <v>-127629</v>
      </c>
      <c r="I24" s="118">
        <v>7515758</v>
      </c>
      <c r="J24" s="119">
        <f t="shared" si="4"/>
        <v>1.0366572473461759</v>
      </c>
    </row>
    <row r="25" spans="1:10" ht="21.95" customHeight="1">
      <c r="A25" s="266"/>
      <c r="B25" s="269"/>
      <c r="C25" s="17" t="s">
        <v>36</v>
      </c>
      <c r="D25" s="18">
        <v>1371291</v>
      </c>
      <c r="E25" s="18">
        <v>1373503</v>
      </c>
      <c r="F25" s="19">
        <v>1373501</v>
      </c>
      <c r="G25" s="20">
        <f t="shared" si="3"/>
        <v>1.0016116199989644</v>
      </c>
      <c r="H25" s="21">
        <f t="shared" si="5"/>
        <v>-2210</v>
      </c>
      <c r="I25" s="118">
        <v>1370508</v>
      </c>
      <c r="J25" s="119">
        <f t="shared" si="4"/>
        <v>1.0021838617505334</v>
      </c>
    </row>
    <row r="26" spans="1:10" ht="21.95" customHeight="1">
      <c r="A26" s="266"/>
      <c r="B26" s="269"/>
      <c r="C26" s="17" t="s">
        <v>37</v>
      </c>
      <c r="D26" s="18">
        <v>734</v>
      </c>
      <c r="E26" s="18">
        <v>942</v>
      </c>
      <c r="F26" s="19">
        <v>942</v>
      </c>
      <c r="G26" s="20">
        <f t="shared" si="3"/>
        <v>1.2833787465940054</v>
      </c>
      <c r="H26" s="21">
        <f t="shared" si="5"/>
        <v>-208</v>
      </c>
      <c r="I26" s="118">
        <v>1070</v>
      </c>
      <c r="J26" s="119">
        <f t="shared" si="4"/>
        <v>0.88037383177570094</v>
      </c>
    </row>
    <row r="27" spans="1:10" ht="21.95" customHeight="1">
      <c r="A27" s="266"/>
      <c r="B27" s="269"/>
      <c r="C27" s="17" t="s">
        <v>38</v>
      </c>
      <c r="D27" s="18">
        <v>51</v>
      </c>
      <c r="E27" s="18">
        <v>51</v>
      </c>
      <c r="F27" s="19">
        <v>50</v>
      </c>
      <c r="G27" s="20">
        <f t="shared" si="3"/>
        <v>0.98039215686274506</v>
      </c>
      <c r="H27" s="21">
        <f t="shared" si="5"/>
        <v>1</v>
      </c>
      <c r="I27" s="118">
        <v>50</v>
      </c>
      <c r="J27" s="119">
        <f t="shared" si="4"/>
        <v>1</v>
      </c>
    </row>
    <row r="28" spans="1:10" ht="21.95" customHeight="1">
      <c r="A28" s="266"/>
      <c r="B28" s="269"/>
      <c r="C28" s="17" t="s">
        <v>39</v>
      </c>
      <c r="D28" s="18">
        <v>525237</v>
      </c>
      <c r="E28" s="18">
        <v>525237</v>
      </c>
      <c r="F28" s="19">
        <v>524085</v>
      </c>
      <c r="G28" s="20">
        <f t="shared" si="3"/>
        <v>0.9978067044020128</v>
      </c>
      <c r="H28" s="21">
        <f t="shared" si="5"/>
        <v>1152</v>
      </c>
      <c r="I28" s="118">
        <v>564579</v>
      </c>
      <c r="J28" s="119">
        <f t="shared" si="4"/>
        <v>0.92827575945970364</v>
      </c>
    </row>
    <row r="29" spans="1:10" ht="21.95" customHeight="1">
      <c r="A29" s="266"/>
      <c r="B29" s="269"/>
      <c r="C29" s="17" t="s">
        <v>40</v>
      </c>
      <c r="D29" s="18">
        <v>3230112</v>
      </c>
      <c r="E29" s="18">
        <v>3230112</v>
      </c>
      <c r="F29" s="19">
        <v>2896757</v>
      </c>
      <c r="G29" s="20">
        <f t="shared" si="3"/>
        <v>0.89679769617895599</v>
      </c>
      <c r="H29" s="21">
        <f t="shared" si="5"/>
        <v>333355</v>
      </c>
      <c r="I29" s="118">
        <v>1177088</v>
      </c>
      <c r="J29" s="119">
        <f t="shared" si="4"/>
        <v>2.4609519424206177</v>
      </c>
    </row>
    <row r="30" spans="1:10" ht="21.95" customHeight="1">
      <c r="A30" s="266"/>
      <c r="B30" s="269"/>
      <c r="C30" s="17" t="s">
        <v>41</v>
      </c>
      <c r="D30" s="18">
        <v>89642</v>
      </c>
      <c r="E30" s="18">
        <v>89642</v>
      </c>
      <c r="F30" s="19">
        <v>77138</v>
      </c>
      <c r="G30" s="20">
        <f t="shared" si="3"/>
        <v>0.86051181365877605</v>
      </c>
      <c r="H30" s="21">
        <f t="shared" si="5"/>
        <v>12504</v>
      </c>
      <c r="I30" s="118">
        <v>74617</v>
      </c>
      <c r="J30" s="119">
        <f t="shared" si="4"/>
        <v>1.0337858664915502</v>
      </c>
    </row>
    <row r="31" spans="1:10" ht="21.95" customHeight="1">
      <c r="A31" s="266"/>
      <c r="B31" s="269"/>
      <c r="C31" s="17" t="s">
        <v>42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>
      <c r="A32" s="266"/>
      <c r="B32" s="269"/>
      <c r="C32" s="17" t="s">
        <v>43</v>
      </c>
      <c r="D32" s="18">
        <v>9300</v>
      </c>
      <c r="E32" s="18">
        <v>42258</v>
      </c>
      <c r="F32" s="19">
        <v>39967</v>
      </c>
      <c r="G32" s="20">
        <f t="shared" si="3"/>
        <v>4.2975268817204304</v>
      </c>
      <c r="H32" s="21">
        <f t="shared" si="5"/>
        <v>-30667</v>
      </c>
      <c r="I32" s="118">
        <v>103383</v>
      </c>
      <c r="J32" s="119">
        <f t="shared" si="4"/>
        <v>0.38659160597003378</v>
      </c>
    </row>
    <row r="33" spans="1:10" ht="30" customHeight="1">
      <c r="A33" s="266"/>
      <c r="B33" s="270"/>
      <c r="C33" s="31" t="s">
        <v>44</v>
      </c>
      <c r="D33" s="32">
        <f>SUM(D23:D32)</f>
        <v>13073107</v>
      </c>
      <c r="E33" s="32">
        <f>SUM(E23:E32)</f>
        <v>13237488</v>
      </c>
      <c r="F33" s="33">
        <f>SUM(F23:F32)</f>
        <v>12865877</v>
      </c>
      <c r="G33" s="34">
        <f>IF(D33=0,0,F33/D33)</f>
        <v>0.98414837421586165</v>
      </c>
      <c r="H33" s="35">
        <f t="shared" si="5"/>
        <v>207230</v>
      </c>
      <c r="I33" s="36">
        <f>SUM(I23:I32)</f>
        <v>10977868</v>
      </c>
      <c r="J33" s="37">
        <f t="shared" si="4"/>
        <v>1.171983212040808</v>
      </c>
    </row>
    <row r="34" spans="1:10" ht="21.95" customHeight="1">
      <c r="A34" s="266"/>
      <c r="B34" s="38" t="s">
        <v>45</v>
      </c>
      <c r="C34" s="24"/>
      <c r="D34" s="25">
        <v>0</v>
      </c>
      <c r="E34" s="25">
        <v>0</v>
      </c>
      <c r="F34" s="26">
        <v>0</v>
      </c>
      <c r="G34" s="42"/>
      <c r="H34" s="43"/>
      <c r="I34" s="44">
        <v>0</v>
      </c>
      <c r="J34" s="45">
        <f t="shared" si="4"/>
        <v>0</v>
      </c>
    </row>
    <row r="35" spans="1:10" ht="21.95" customHeight="1">
      <c r="A35" s="266"/>
      <c r="B35" s="38" t="s">
        <v>46</v>
      </c>
      <c r="C35" s="39"/>
      <c r="D35" s="40">
        <v>0</v>
      </c>
      <c r="E35" s="40">
        <v>593000</v>
      </c>
      <c r="F35" s="41">
        <v>581476</v>
      </c>
      <c r="G35" s="42"/>
      <c r="H35" s="43"/>
      <c r="I35" s="44">
        <v>656310</v>
      </c>
      <c r="J35" s="45">
        <f t="shared" si="4"/>
        <v>0.88597766299462144</v>
      </c>
    </row>
    <row r="36" spans="1:10" ht="21.95" customHeight="1" thickBot="1">
      <c r="A36" s="266"/>
      <c r="B36" s="46" t="s">
        <v>47</v>
      </c>
      <c r="C36" s="47"/>
      <c r="D36" s="48">
        <v>5813</v>
      </c>
      <c r="E36" s="48">
        <v>5813</v>
      </c>
      <c r="F36" s="49">
        <v>393</v>
      </c>
      <c r="G36" s="50"/>
      <c r="H36" s="51"/>
      <c r="I36" s="52">
        <v>432</v>
      </c>
      <c r="J36" s="53">
        <f t="shared" si="4"/>
        <v>0.90972222222222221</v>
      </c>
    </row>
    <row r="37" spans="1:10" ht="28.5" customHeight="1" thickBot="1">
      <c r="A37" s="267"/>
      <c r="B37" s="54" t="s">
        <v>48</v>
      </c>
      <c r="C37" s="55"/>
      <c r="D37" s="56">
        <f>SUM(D34:D36)+D33</f>
        <v>13078920</v>
      </c>
      <c r="E37" s="56">
        <f>SUM(E34:E36)+E33</f>
        <v>13836301</v>
      </c>
      <c r="F37" s="57">
        <f>SUM(F34:F36)+F33</f>
        <v>13447746</v>
      </c>
      <c r="G37" s="58">
        <f>IF(D37=0,0,F37/D37)</f>
        <v>1.028200034865264</v>
      </c>
      <c r="H37" s="59">
        <f>D37-F37</f>
        <v>-368826</v>
      </c>
      <c r="I37" s="77">
        <f>SUM(I34:I36)+I33</f>
        <v>11634610</v>
      </c>
      <c r="J37" s="78">
        <f t="shared" si="4"/>
        <v>1.155839860553985</v>
      </c>
    </row>
    <row r="38" spans="1:10" ht="8.25" customHeight="1" thickBot="1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>
      <c r="A39" s="271" t="s">
        <v>49</v>
      </c>
      <c r="B39" s="272"/>
      <c r="C39" s="272"/>
      <c r="D39" s="82"/>
      <c r="E39" s="123"/>
      <c r="F39" s="83">
        <f>F15-F33</f>
        <v>30106</v>
      </c>
      <c r="G39" s="84"/>
      <c r="H39" s="85"/>
      <c r="I39" s="86">
        <f>I15-I33</f>
        <v>75265</v>
      </c>
      <c r="J39" s="87">
        <f t="shared" si="4"/>
        <v>0.4</v>
      </c>
    </row>
    <row r="40" spans="1:10" ht="9" customHeight="1" thickBot="1">
      <c r="A40" s="88"/>
      <c r="B40" s="2"/>
      <c r="C40" s="2"/>
      <c r="F40" s="89"/>
      <c r="G40" s="89"/>
      <c r="H40" s="89"/>
      <c r="I40" s="89"/>
      <c r="J40" s="89"/>
    </row>
    <row r="41" spans="1:10" ht="31.5" customHeight="1">
      <c r="A41" s="273" t="s">
        <v>50</v>
      </c>
      <c r="B41" s="257"/>
      <c r="C41" s="274"/>
      <c r="D41" s="90"/>
      <c r="E41" s="90"/>
      <c r="F41" s="91">
        <f>F19-F37</f>
        <v>-551763</v>
      </c>
      <c r="G41" s="92"/>
      <c r="H41" s="93"/>
      <c r="I41" s="94">
        <f>I19-I37</f>
        <v>-581477</v>
      </c>
      <c r="J41" s="95">
        <f t="shared" si="4"/>
        <v>0.94889909661087202</v>
      </c>
    </row>
    <row r="42" spans="1:10" ht="21.95" customHeight="1">
      <c r="A42" s="96"/>
      <c r="B42" s="97" t="s">
        <v>51</v>
      </c>
      <c r="C42" s="98"/>
      <c r="D42" s="99"/>
      <c r="E42" s="99"/>
      <c r="F42" s="100"/>
      <c r="G42" s="101"/>
      <c r="H42" s="43"/>
      <c r="I42" s="102"/>
      <c r="J42" s="72">
        <f t="shared" si="4"/>
        <v>0</v>
      </c>
    </row>
    <row r="43" spans="1:10" ht="21.95" customHeight="1" thickBot="1">
      <c r="A43" s="103"/>
      <c r="B43" s="104" t="s">
        <v>52</v>
      </c>
      <c r="C43" s="105"/>
      <c r="D43" s="106"/>
      <c r="E43" s="106"/>
      <c r="F43" s="107"/>
      <c r="G43" s="108"/>
      <c r="H43" s="51"/>
      <c r="I43" s="109"/>
      <c r="J43" s="110">
        <f t="shared" si="4"/>
        <v>0</v>
      </c>
    </row>
    <row r="44" spans="1:10">
      <c r="A44" s="275"/>
      <c r="B44" s="275"/>
      <c r="C44" s="275"/>
      <c r="D44" s="275"/>
      <c r="E44" s="275"/>
      <c r="F44" s="275"/>
      <c r="G44" s="275"/>
      <c r="H44" s="275"/>
      <c r="I44" s="275"/>
      <c r="J44" s="275"/>
    </row>
    <row r="45" spans="1:10" ht="33.75" customHeight="1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heet="1"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22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>
      <c r="A1" s="113" t="str">
        <f>'01 大阪市'!A1</f>
        <v>○国民健康保険財政の予算決算状況【平成27年度】</v>
      </c>
    </row>
    <row r="2" spans="1:10" ht="14.25" thickBot="1">
      <c r="B2" s="3" t="s">
        <v>57</v>
      </c>
      <c r="F2" s="4"/>
      <c r="G2" s="4"/>
      <c r="H2" s="4"/>
      <c r="I2" s="4"/>
      <c r="J2" s="4" t="s">
        <v>2</v>
      </c>
    </row>
    <row r="3" spans="1:10" ht="19.5" customHeight="1">
      <c r="A3" s="256" t="s">
        <v>3</v>
      </c>
      <c r="B3" s="257"/>
      <c r="C3" s="257"/>
      <c r="D3" s="260" t="str">
        <f>'01 大阪市'!D3:H3</f>
        <v>平成27年度</v>
      </c>
      <c r="E3" s="276"/>
      <c r="F3" s="276"/>
      <c r="G3" s="276"/>
      <c r="H3" s="277"/>
      <c r="I3" s="114" t="str">
        <f>'01 大阪市'!I3</f>
        <v>平成26年度</v>
      </c>
      <c r="J3" s="263" t="s">
        <v>6</v>
      </c>
    </row>
    <row r="4" spans="1:10" ht="28.5" customHeight="1" thickBot="1">
      <c r="A4" s="258"/>
      <c r="B4" s="259"/>
      <c r="C4" s="259"/>
      <c r="D4" s="6" t="s">
        <v>7</v>
      </c>
      <c r="E4" s="7" t="s">
        <v>8</v>
      </c>
      <c r="F4" s="8" t="s">
        <v>9</v>
      </c>
      <c r="G4" s="6" t="s">
        <v>10</v>
      </c>
      <c r="H4" s="9" t="s">
        <v>11</v>
      </c>
      <c r="I4" s="115" t="s">
        <v>12</v>
      </c>
      <c r="J4" s="264"/>
    </row>
    <row r="5" spans="1:10" ht="21.95" customHeight="1">
      <c r="A5" s="265" t="s">
        <v>13</v>
      </c>
      <c r="B5" s="268" t="s">
        <v>14</v>
      </c>
      <c r="C5" s="10" t="s">
        <v>15</v>
      </c>
      <c r="D5" s="11">
        <v>7925874</v>
      </c>
      <c r="E5" s="11">
        <v>7925874</v>
      </c>
      <c r="F5" s="12">
        <v>7816237</v>
      </c>
      <c r="G5" s="13">
        <f>IF(D5=0,0,F5/D5)</f>
        <v>0.98616720376831624</v>
      </c>
      <c r="H5" s="14">
        <f>F5-D5</f>
        <v>-109637</v>
      </c>
      <c r="I5" s="116">
        <v>8071936</v>
      </c>
      <c r="J5" s="117">
        <f>IF(I5=0,0,F5/I5)</f>
        <v>0.96832246935555488</v>
      </c>
    </row>
    <row r="6" spans="1:10" ht="21.95" customHeight="1">
      <c r="A6" s="266"/>
      <c r="B6" s="269"/>
      <c r="C6" s="17" t="s">
        <v>16</v>
      </c>
      <c r="D6" s="18">
        <v>6909791</v>
      </c>
      <c r="E6" s="18">
        <v>7165827</v>
      </c>
      <c r="F6" s="19">
        <v>7629833</v>
      </c>
      <c r="G6" s="20">
        <f t="shared" ref="G6:G15" si="0">IF(D6=0,0,F6/D6)</f>
        <v>1.1042060461741896</v>
      </c>
      <c r="H6" s="21">
        <f t="shared" ref="H6:H15" si="1">F6-D6</f>
        <v>720042</v>
      </c>
      <c r="I6" s="118">
        <v>7252779</v>
      </c>
      <c r="J6" s="119">
        <f t="shared" ref="J6:J18" si="2">IF(I6=0,0,F6/I6)</f>
        <v>1.051987520921291</v>
      </c>
    </row>
    <row r="7" spans="1:10" ht="21.95" customHeight="1">
      <c r="A7" s="266"/>
      <c r="B7" s="269"/>
      <c r="C7" s="17" t="s">
        <v>17</v>
      </c>
      <c r="D7" s="18">
        <f>1360488+1</f>
        <v>1360489</v>
      </c>
      <c r="E7" s="126">
        <f>1360488+1</f>
        <v>1360489</v>
      </c>
      <c r="F7" s="19">
        <v>934364</v>
      </c>
      <c r="G7" s="20">
        <f t="shared" si="0"/>
        <v>0.68678541318599418</v>
      </c>
      <c r="H7" s="21">
        <f t="shared" si="1"/>
        <v>-426125</v>
      </c>
      <c r="I7" s="118">
        <v>1455368</v>
      </c>
      <c r="J7" s="119">
        <f t="shared" si="2"/>
        <v>0.64201219210536442</v>
      </c>
    </row>
    <row r="8" spans="1:10" ht="21.95" customHeight="1">
      <c r="A8" s="266"/>
      <c r="B8" s="269"/>
      <c r="C8" s="17" t="s">
        <v>18</v>
      </c>
      <c r="D8" s="18">
        <v>10578017</v>
      </c>
      <c r="E8" s="18">
        <v>10578017</v>
      </c>
      <c r="F8" s="19">
        <v>10643868</v>
      </c>
      <c r="G8" s="20">
        <f t="shared" si="0"/>
        <v>1.0062252688760096</v>
      </c>
      <c r="H8" s="21">
        <f t="shared" si="1"/>
        <v>65851</v>
      </c>
      <c r="I8" s="118">
        <v>10115732</v>
      </c>
      <c r="J8" s="119">
        <f t="shared" si="2"/>
        <v>1.052209370513177</v>
      </c>
    </row>
    <row r="9" spans="1:10" ht="21.95" customHeight="1">
      <c r="A9" s="266"/>
      <c r="B9" s="269"/>
      <c r="C9" s="17" t="s">
        <v>19</v>
      </c>
      <c r="D9" s="18">
        <v>2354880</v>
      </c>
      <c r="E9" s="18">
        <v>2418225</v>
      </c>
      <c r="F9" s="19">
        <v>2061191</v>
      </c>
      <c r="G9" s="20">
        <f t="shared" si="0"/>
        <v>0.87528494020926761</v>
      </c>
      <c r="H9" s="21">
        <f t="shared" si="1"/>
        <v>-293689</v>
      </c>
      <c r="I9" s="118">
        <v>1932452</v>
      </c>
      <c r="J9" s="119">
        <f t="shared" si="2"/>
        <v>1.0666195072374371</v>
      </c>
    </row>
    <row r="10" spans="1:10" ht="21.95" customHeight="1">
      <c r="A10" s="266"/>
      <c r="B10" s="269"/>
      <c r="C10" s="17" t="s">
        <v>20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0" ht="21.95" customHeight="1">
      <c r="A11" s="266"/>
      <c r="B11" s="269"/>
      <c r="C11" s="17" t="s">
        <v>21</v>
      </c>
      <c r="D11" s="18">
        <v>9696131</v>
      </c>
      <c r="E11" s="18">
        <v>8650455</v>
      </c>
      <c r="F11" s="19">
        <v>8792592</v>
      </c>
      <c r="G11" s="20">
        <f t="shared" si="0"/>
        <v>0.90681448095121653</v>
      </c>
      <c r="H11" s="21">
        <f t="shared" si="1"/>
        <v>-903539</v>
      </c>
      <c r="I11" s="118">
        <v>3437617</v>
      </c>
      <c r="J11" s="119">
        <f t="shared" si="2"/>
        <v>2.5577578886769525</v>
      </c>
    </row>
    <row r="12" spans="1:10" ht="21.95" customHeight="1">
      <c r="A12" s="266"/>
      <c r="B12" s="269"/>
      <c r="C12" s="17" t="s">
        <v>22</v>
      </c>
      <c r="D12" s="18">
        <v>3248123</v>
      </c>
      <c r="E12" s="18">
        <v>3495502</v>
      </c>
      <c r="F12" s="19">
        <v>3466203</v>
      </c>
      <c r="G12" s="20">
        <f t="shared" si="0"/>
        <v>1.0671403145755256</v>
      </c>
      <c r="H12" s="21">
        <f t="shared" si="1"/>
        <v>218080</v>
      </c>
      <c r="I12" s="118">
        <v>3173727</v>
      </c>
      <c r="J12" s="119">
        <f t="shared" si="2"/>
        <v>1.0921553744225638</v>
      </c>
    </row>
    <row r="13" spans="1:10" ht="21.95" customHeight="1">
      <c r="A13" s="266"/>
      <c r="B13" s="269"/>
      <c r="C13" s="17" t="s">
        <v>23</v>
      </c>
      <c r="D13" s="18">
        <f>264000+316000+1400</f>
        <v>581400</v>
      </c>
      <c r="E13" s="124">
        <f>264000+316000+1400</f>
        <v>581400</v>
      </c>
      <c r="F13" s="19">
        <f>252565+316000+113</f>
        <v>568678</v>
      </c>
      <c r="G13" s="20">
        <f t="shared" si="0"/>
        <v>0.97811833505331958</v>
      </c>
      <c r="H13" s="21">
        <f t="shared" si="1"/>
        <v>-12722</v>
      </c>
      <c r="I13" s="118">
        <v>760415</v>
      </c>
      <c r="J13" s="119">
        <f t="shared" si="2"/>
        <v>0.74785215967596641</v>
      </c>
    </row>
    <row r="14" spans="1:10" ht="21.95" customHeight="1">
      <c r="A14" s="266"/>
      <c r="B14" s="269"/>
      <c r="C14" s="24" t="s">
        <v>24</v>
      </c>
      <c r="D14" s="25">
        <v>65140</v>
      </c>
      <c r="E14" s="25">
        <v>2868578</v>
      </c>
      <c r="F14" s="26">
        <v>63848</v>
      </c>
      <c r="G14" s="27">
        <f t="shared" si="0"/>
        <v>0.98016579674547133</v>
      </c>
      <c r="H14" s="28">
        <f t="shared" si="1"/>
        <v>-1292</v>
      </c>
      <c r="I14" s="120">
        <v>53930</v>
      </c>
      <c r="J14" s="121">
        <f t="shared" si="2"/>
        <v>1.1839050621175597</v>
      </c>
    </row>
    <row r="15" spans="1:10" ht="28.5" customHeight="1">
      <c r="A15" s="266"/>
      <c r="B15" s="270"/>
      <c r="C15" s="31" t="s">
        <v>25</v>
      </c>
      <c r="D15" s="32">
        <f>SUM(D5:D14)</f>
        <v>42719845</v>
      </c>
      <c r="E15" s="32">
        <f>SUM(E5:E14)</f>
        <v>45044367</v>
      </c>
      <c r="F15" s="33">
        <f>SUM(F5:F14)</f>
        <v>41976814</v>
      </c>
      <c r="G15" s="34">
        <f t="shared" si="0"/>
        <v>0.98260688914016425</v>
      </c>
      <c r="H15" s="35">
        <f t="shared" si="1"/>
        <v>-743031</v>
      </c>
      <c r="I15" s="36">
        <f>SUM(I5:I14)</f>
        <v>36253956</v>
      </c>
      <c r="J15" s="37">
        <f t="shared" si="2"/>
        <v>1.1578547179789151</v>
      </c>
    </row>
    <row r="16" spans="1:10" ht="21.95" customHeight="1">
      <c r="A16" s="266"/>
      <c r="B16" s="38" t="s">
        <v>26</v>
      </c>
      <c r="C16" s="39"/>
      <c r="D16" s="40">
        <v>0</v>
      </c>
      <c r="E16" s="40">
        <v>0</v>
      </c>
      <c r="F16" s="41"/>
      <c r="G16" s="70"/>
      <c r="H16" s="71"/>
      <c r="I16" s="44">
        <v>0</v>
      </c>
      <c r="J16" s="45">
        <f t="shared" si="2"/>
        <v>0</v>
      </c>
    </row>
    <row r="17" spans="1:10" ht="21.95" customHeight="1">
      <c r="A17" s="266"/>
      <c r="B17" s="38" t="s">
        <v>27</v>
      </c>
      <c r="C17" s="39"/>
      <c r="D17" s="40">
        <v>0</v>
      </c>
      <c r="E17" s="40">
        <v>0</v>
      </c>
      <c r="F17" s="41"/>
      <c r="G17" s="70"/>
      <c r="H17" s="71"/>
      <c r="I17" s="44">
        <v>0</v>
      </c>
      <c r="J17" s="45">
        <f t="shared" si="2"/>
        <v>0</v>
      </c>
    </row>
    <row r="18" spans="1:10" ht="21.95" customHeight="1" thickBot="1">
      <c r="A18" s="266"/>
      <c r="B18" s="46" t="s">
        <v>28</v>
      </c>
      <c r="C18" s="47"/>
      <c r="D18" s="48">
        <v>0</v>
      </c>
      <c r="E18" s="48">
        <v>0</v>
      </c>
      <c r="F18" s="49"/>
      <c r="G18" s="74"/>
      <c r="H18" s="75"/>
      <c r="I18" s="52">
        <v>0</v>
      </c>
      <c r="J18" s="53">
        <f t="shared" si="2"/>
        <v>0</v>
      </c>
    </row>
    <row r="19" spans="1:10" ht="28.5" customHeight="1" thickBot="1">
      <c r="A19" s="267"/>
      <c r="B19" s="54" t="s">
        <v>29</v>
      </c>
      <c r="C19" s="55"/>
      <c r="D19" s="56">
        <f>SUM(D16:D18)+D15</f>
        <v>42719845</v>
      </c>
      <c r="E19" s="56">
        <f>SUM(E16:E18)+E15</f>
        <v>45044367</v>
      </c>
      <c r="F19" s="57">
        <f>SUM(F16:F18)+F15</f>
        <v>41976814</v>
      </c>
      <c r="G19" s="58">
        <f>IF(D19=0,0,F19/D19)</f>
        <v>0.98260688914016425</v>
      </c>
      <c r="H19" s="59">
        <f>F19-D19</f>
        <v>-743031</v>
      </c>
      <c r="I19" s="60">
        <f>SUM(I16:I18)+I15</f>
        <v>36253956</v>
      </c>
      <c r="J19" s="61">
        <f>IF(I19=0,0,F19/I19)</f>
        <v>1.1578547179789151</v>
      </c>
    </row>
    <row r="20" spans="1:10" ht="15" customHeight="1" thickBot="1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>
      <c r="A21" s="256" t="s">
        <v>3</v>
      </c>
      <c r="B21" s="257"/>
      <c r="C21" s="257"/>
      <c r="D21" s="260" t="str">
        <f>'01 大阪市'!D21:H21</f>
        <v>平成27年度</v>
      </c>
      <c r="E21" s="276"/>
      <c r="F21" s="276"/>
      <c r="G21" s="276"/>
      <c r="H21" s="277"/>
      <c r="I21" s="114" t="str">
        <f>'01 大阪市'!I21</f>
        <v>平成26年度</v>
      </c>
      <c r="J21" s="263" t="s">
        <v>6</v>
      </c>
    </row>
    <row r="22" spans="1:10" ht="28.5" customHeight="1" thickBot="1">
      <c r="A22" s="258"/>
      <c r="B22" s="259"/>
      <c r="C22" s="259"/>
      <c r="D22" s="6" t="s">
        <v>7</v>
      </c>
      <c r="E22" s="7" t="s">
        <v>8</v>
      </c>
      <c r="F22" s="8" t="s">
        <v>9</v>
      </c>
      <c r="G22" s="6" t="s">
        <v>30</v>
      </c>
      <c r="H22" s="9" t="s">
        <v>31</v>
      </c>
      <c r="I22" s="115" t="s">
        <v>12</v>
      </c>
      <c r="J22" s="264"/>
    </row>
    <row r="23" spans="1:10" ht="21.95" customHeight="1">
      <c r="A23" s="266" t="s">
        <v>32</v>
      </c>
      <c r="B23" s="268" t="s">
        <v>33</v>
      </c>
      <c r="C23" s="10" t="s">
        <v>34</v>
      </c>
      <c r="D23" s="11">
        <v>633944</v>
      </c>
      <c r="E23" s="11">
        <v>680875</v>
      </c>
      <c r="F23" s="12">
        <v>662821</v>
      </c>
      <c r="G23" s="13">
        <f t="shared" ref="G23:G32" si="3">IF(D23=0,0,F23/D23)</f>
        <v>1.0455513420743787</v>
      </c>
      <c r="H23" s="14">
        <f>D23-F23</f>
        <v>-28877</v>
      </c>
      <c r="I23" s="116">
        <v>923451</v>
      </c>
      <c r="J23" s="117">
        <f t="shared" ref="J23:J43" si="4">IF(I23=0,0,F23/I23)</f>
        <v>0.71776520898239327</v>
      </c>
    </row>
    <row r="24" spans="1:10" ht="21.95" customHeight="1">
      <c r="A24" s="266"/>
      <c r="B24" s="269"/>
      <c r="C24" s="17" t="s">
        <v>35</v>
      </c>
      <c r="D24" s="18">
        <v>24535891</v>
      </c>
      <c r="E24" s="18">
        <v>25365891</v>
      </c>
      <c r="F24" s="19">
        <v>25155471</v>
      </c>
      <c r="G24" s="20">
        <f t="shared" si="3"/>
        <v>1.0252519869769554</v>
      </c>
      <c r="H24" s="21">
        <f t="shared" ref="H24:H33" si="5">D24-F24</f>
        <v>-619580</v>
      </c>
      <c r="I24" s="118">
        <v>24291123</v>
      </c>
      <c r="J24" s="119">
        <f t="shared" si="4"/>
        <v>1.0355828752750542</v>
      </c>
    </row>
    <row r="25" spans="1:10" ht="21.95" customHeight="1">
      <c r="A25" s="266"/>
      <c r="B25" s="269"/>
      <c r="C25" s="17" t="s">
        <v>36</v>
      </c>
      <c r="D25" s="18">
        <v>4386424</v>
      </c>
      <c r="E25" s="18">
        <v>4393543</v>
      </c>
      <c r="F25" s="19">
        <v>4393542</v>
      </c>
      <c r="G25" s="20">
        <f t="shared" si="3"/>
        <v>1.0016227341451716</v>
      </c>
      <c r="H25" s="21">
        <f t="shared" si="5"/>
        <v>-7118</v>
      </c>
      <c r="I25" s="118">
        <v>4474472</v>
      </c>
      <c r="J25" s="119">
        <f t="shared" si="4"/>
        <v>0.98191294972904064</v>
      </c>
    </row>
    <row r="26" spans="1:10" ht="21.95" customHeight="1">
      <c r="A26" s="266"/>
      <c r="B26" s="269"/>
      <c r="C26" s="17" t="s">
        <v>37</v>
      </c>
      <c r="D26" s="18">
        <v>2320</v>
      </c>
      <c r="E26" s="18">
        <v>2990</v>
      </c>
      <c r="F26" s="19">
        <v>2989</v>
      </c>
      <c r="G26" s="20">
        <f t="shared" si="3"/>
        <v>1.2883620689655173</v>
      </c>
      <c r="H26" s="21">
        <f t="shared" si="5"/>
        <v>-669</v>
      </c>
      <c r="I26" s="118">
        <v>3501</v>
      </c>
      <c r="J26" s="119">
        <f t="shared" si="4"/>
        <v>0.85375606969437301</v>
      </c>
    </row>
    <row r="27" spans="1:10" ht="21.95" customHeight="1">
      <c r="A27" s="266"/>
      <c r="B27" s="269"/>
      <c r="C27" s="17" t="s">
        <v>38</v>
      </c>
      <c r="D27" s="18">
        <v>158</v>
      </c>
      <c r="E27" s="18">
        <v>158</v>
      </c>
      <c r="F27" s="19">
        <v>158</v>
      </c>
      <c r="G27" s="20">
        <f t="shared" si="3"/>
        <v>1</v>
      </c>
      <c r="H27" s="21">
        <f t="shared" si="5"/>
        <v>0</v>
      </c>
      <c r="I27" s="118">
        <v>158</v>
      </c>
      <c r="J27" s="119">
        <f t="shared" si="4"/>
        <v>1</v>
      </c>
    </row>
    <row r="28" spans="1:10" ht="21.95" customHeight="1">
      <c r="A28" s="266"/>
      <c r="B28" s="269"/>
      <c r="C28" s="17" t="s">
        <v>39</v>
      </c>
      <c r="D28" s="18">
        <v>1597236</v>
      </c>
      <c r="E28" s="18">
        <v>1597236</v>
      </c>
      <c r="F28" s="19">
        <v>1593555</v>
      </c>
      <c r="G28" s="20">
        <f t="shared" si="3"/>
        <v>0.99769539379277705</v>
      </c>
      <c r="H28" s="21">
        <f t="shared" si="5"/>
        <v>3681</v>
      </c>
      <c r="I28" s="118">
        <v>1783063</v>
      </c>
      <c r="J28" s="119">
        <f t="shared" si="4"/>
        <v>0.89371772057409071</v>
      </c>
    </row>
    <row r="29" spans="1:10" ht="21.95" customHeight="1">
      <c r="A29" s="266"/>
      <c r="B29" s="269"/>
      <c r="C29" s="17" t="s">
        <v>40</v>
      </c>
      <c r="D29" s="18">
        <v>10518292</v>
      </c>
      <c r="E29" s="18">
        <v>9435008</v>
      </c>
      <c r="F29" s="19">
        <v>9434708</v>
      </c>
      <c r="G29" s="20">
        <f t="shared" si="3"/>
        <v>0.89698099273151954</v>
      </c>
      <c r="H29" s="21">
        <f t="shared" si="5"/>
        <v>1083584</v>
      </c>
      <c r="I29" s="118">
        <v>3867377</v>
      </c>
      <c r="J29" s="119">
        <f t="shared" si="4"/>
        <v>2.4395625251947251</v>
      </c>
    </row>
    <row r="30" spans="1:10" ht="21.95" customHeight="1">
      <c r="A30" s="266"/>
      <c r="B30" s="269"/>
      <c r="C30" s="17" t="s">
        <v>41</v>
      </c>
      <c r="D30" s="18">
        <v>419130</v>
      </c>
      <c r="E30" s="18">
        <v>418236</v>
      </c>
      <c r="F30" s="19">
        <v>334574</v>
      </c>
      <c r="G30" s="20">
        <f t="shared" si="3"/>
        <v>0.79825829694844086</v>
      </c>
      <c r="H30" s="21">
        <f t="shared" si="5"/>
        <v>84556</v>
      </c>
      <c r="I30" s="118">
        <v>278562</v>
      </c>
      <c r="J30" s="119">
        <f t="shared" si="4"/>
        <v>1.2010755235818238</v>
      </c>
    </row>
    <row r="31" spans="1:10" ht="21.95" customHeight="1">
      <c r="A31" s="266"/>
      <c r="B31" s="269"/>
      <c r="C31" s="17" t="s">
        <v>42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>
      <c r="A32" s="266"/>
      <c r="B32" s="269"/>
      <c r="C32" s="17" t="s">
        <v>43</v>
      </c>
      <c r="D32" s="18">
        <v>40280</v>
      </c>
      <c r="E32" s="18">
        <v>282308</v>
      </c>
      <c r="F32" s="19">
        <v>265407</v>
      </c>
      <c r="G32" s="20">
        <f t="shared" si="3"/>
        <v>6.5890516385302877</v>
      </c>
      <c r="H32" s="21">
        <f t="shared" si="5"/>
        <v>-225127</v>
      </c>
      <c r="I32" s="118">
        <v>143486</v>
      </c>
      <c r="J32" s="119">
        <f t="shared" si="4"/>
        <v>1.849706591583848</v>
      </c>
    </row>
    <row r="33" spans="1:10" ht="30" customHeight="1" thickBot="1">
      <c r="A33" s="266"/>
      <c r="B33" s="270"/>
      <c r="C33" s="31" t="s">
        <v>44</v>
      </c>
      <c r="D33" s="32">
        <f>SUM(D23:D32)</f>
        <v>42133675</v>
      </c>
      <c r="E33" s="32">
        <f>SUM(E23:E32)</f>
        <v>42176245</v>
      </c>
      <c r="F33" s="33">
        <f>SUM(F23:F32)</f>
        <v>41843225</v>
      </c>
      <c r="G33" s="34">
        <f>IF(D33=0,0,F33/D33)</f>
        <v>0.99310646412875214</v>
      </c>
      <c r="H33" s="35">
        <f t="shared" si="5"/>
        <v>290450</v>
      </c>
      <c r="I33" s="36">
        <f>SUM(I23:I32)</f>
        <v>35765193</v>
      </c>
      <c r="J33" s="37">
        <f t="shared" si="4"/>
        <v>1.1699426590540138</v>
      </c>
    </row>
    <row r="34" spans="1:10" ht="21.95" customHeight="1">
      <c r="A34" s="266"/>
      <c r="B34" s="38" t="s">
        <v>45</v>
      </c>
      <c r="C34" s="24"/>
      <c r="D34" s="25">
        <v>0</v>
      </c>
      <c r="E34" s="25">
        <v>0</v>
      </c>
      <c r="F34" s="127">
        <v>0</v>
      </c>
      <c r="G34" s="42"/>
      <c r="H34" s="43"/>
      <c r="I34" s="44">
        <v>0</v>
      </c>
      <c r="J34" s="45">
        <f t="shared" si="4"/>
        <v>0</v>
      </c>
    </row>
    <row r="35" spans="1:10" ht="21.95" customHeight="1">
      <c r="A35" s="266"/>
      <c r="B35" s="38" t="s">
        <v>46</v>
      </c>
      <c r="C35" s="39"/>
      <c r="D35" s="40">
        <v>584770</v>
      </c>
      <c r="E35" s="40">
        <v>2866722</v>
      </c>
      <c r="F35" s="128">
        <v>2866721</v>
      </c>
      <c r="G35" s="42"/>
      <c r="H35" s="43"/>
      <c r="I35" s="44">
        <v>3355386</v>
      </c>
      <c r="J35" s="45">
        <f t="shared" si="4"/>
        <v>0.85436399865768053</v>
      </c>
    </row>
    <row r="36" spans="1:10" ht="21.95" customHeight="1" thickBot="1">
      <c r="A36" s="266"/>
      <c r="B36" s="46" t="s">
        <v>47</v>
      </c>
      <c r="C36" s="47"/>
      <c r="D36" s="48">
        <v>1400</v>
      </c>
      <c r="E36" s="48">
        <v>1400</v>
      </c>
      <c r="F36" s="125">
        <v>113</v>
      </c>
      <c r="G36" s="50"/>
      <c r="H36" s="51"/>
      <c r="I36" s="52">
        <v>98</v>
      </c>
      <c r="J36" s="53">
        <f t="shared" si="4"/>
        <v>1.153061224489796</v>
      </c>
    </row>
    <row r="37" spans="1:10" ht="28.5" customHeight="1" thickBot="1">
      <c r="A37" s="267"/>
      <c r="B37" s="54" t="s">
        <v>48</v>
      </c>
      <c r="C37" s="55"/>
      <c r="D37" s="56">
        <f>SUM(D34:D36)+D33</f>
        <v>42719845</v>
      </c>
      <c r="E37" s="56">
        <f>SUM(E34:E36)+E33</f>
        <v>45044367</v>
      </c>
      <c r="F37" s="298">
        <f>SUM(F34:F36)+F33</f>
        <v>44710059</v>
      </c>
      <c r="G37" s="58">
        <f>IF(D37=0,0,F37/D37)</f>
        <v>1.0465875753996767</v>
      </c>
      <c r="H37" s="59">
        <f>D37-F37</f>
        <v>-1990214</v>
      </c>
      <c r="I37" s="77">
        <f>SUM(I34:I36)+I33</f>
        <v>39120677</v>
      </c>
      <c r="J37" s="78">
        <f t="shared" si="4"/>
        <v>1.1428753904233304</v>
      </c>
    </row>
    <row r="38" spans="1:10" ht="8.25" customHeight="1" thickBot="1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>
      <c r="A39" s="271" t="s">
        <v>49</v>
      </c>
      <c r="B39" s="272"/>
      <c r="C39" s="272"/>
      <c r="D39" s="82"/>
      <c r="E39" s="123"/>
      <c r="F39" s="83">
        <f>F15-F33</f>
        <v>133589</v>
      </c>
      <c r="G39" s="84"/>
      <c r="H39" s="85"/>
      <c r="I39" s="86">
        <f>I15-I33</f>
        <v>488763</v>
      </c>
      <c r="J39" s="87">
        <f t="shared" si="4"/>
        <v>0.27332060732911451</v>
      </c>
    </row>
    <row r="40" spans="1:10" ht="9" customHeight="1" thickBot="1">
      <c r="A40" s="88"/>
      <c r="B40" s="2"/>
      <c r="C40" s="2"/>
      <c r="F40" s="89"/>
      <c r="G40" s="89"/>
      <c r="H40" s="89"/>
      <c r="I40" s="89"/>
      <c r="J40" s="89"/>
    </row>
    <row r="41" spans="1:10" ht="31.5" customHeight="1">
      <c r="A41" s="273" t="s">
        <v>50</v>
      </c>
      <c r="B41" s="257"/>
      <c r="C41" s="274"/>
      <c r="D41" s="90"/>
      <c r="E41" s="90"/>
      <c r="F41" s="91">
        <f>F19-F37</f>
        <v>-2733245</v>
      </c>
      <c r="G41" s="92"/>
      <c r="H41" s="93"/>
      <c r="I41" s="94">
        <f>I19-I37</f>
        <v>-2866721</v>
      </c>
      <c r="J41" s="95">
        <f t="shared" si="4"/>
        <v>0.95343948713530202</v>
      </c>
    </row>
    <row r="42" spans="1:10" ht="21.95" customHeight="1">
      <c r="A42" s="96"/>
      <c r="B42" s="97" t="s">
        <v>51</v>
      </c>
      <c r="C42" s="98"/>
      <c r="D42" s="99"/>
      <c r="E42" s="99"/>
      <c r="F42" s="100"/>
      <c r="G42" s="101"/>
      <c r="H42" s="43"/>
      <c r="I42" s="102"/>
      <c r="J42" s="72">
        <f t="shared" si="4"/>
        <v>0</v>
      </c>
    </row>
    <row r="43" spans="1:10" ht="21.95" customHeight="1" thickBot="1">
      <c r="A43" s="103"/>
      <c r="B43" s="104" t="s">
        <v>52</v>
      </c>
      <c r="C43" s="105"/>
      <c r="D43" s="106"/>
      <c r="E43" s="106"/>
      <c r="F43" s="107"/>
      <c r="G43" s="108"/>
      <c r="H43" s="51"/>
      <c r="I43" s="109"/>
      <c r="J43" s="110">
        <f t="shared" si="4"/>
        <v>0</v>
      </c>
    </row>
    <row r="44" spans="1:10">
      <c r="A44" s="275"/>
      <c r="B44" s="275"/>
      <c r="C44" s="275"/>
      <c r="D44" s="275"/>
      <c r="E44" s="275"/>
      <c r="F44" s="275"/>
      <c r="G44" s="275"/>
      <c r="H44" s="275"/>
      <c r="I44" s="275"/>
      <c r="J44" s="275"/>
    </row>
    <row r="45" spans="1:10" ht="33.75" customHeight="1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zoomScaleNormal="75" zoomScaleSheetLayoutView="100" zoomScalePageLayoutView="75" workbookViewId="0">
      <selection activeCell="M3" sqref="M3"/>
    </sheetView>
  </sheetViews>
  <sheetFormatPr defaultRowHeight="13.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1" width="10.5" style="1" bestFit="1" customWidth="1"/>
    <col min="12" max="16384" width="9" style="1"/>
  </cols>
  <sheetData>
    <row r="1" spans="1:10" ht="17.25" customHeight="1">
      <c r="A1" s="113" t="str">
        <f>'01 大阪市'!A1</f>
        <v>○国民健康保険財政の予算決算状況【平成27年度】</v>
      </c>
    </row>
    <row r="2" spans="1:10" ht="14.25" thickBot="1">
      <c r="B2" s="3" t="s">
        <v>58</v>
      </c>
      <c r="F2" s="4"/>
      <c r="G2" s="4"/>
      <c r="H2" s="4"/>
      <c r="I2" s="4"/>
      <c r="J2" s="4" t="s">
        <v>2</v>
      </c>
    </row>
    <row r="3" spans="1:10" ht="19.5" customHeight="1">
      <c r="A3" s="256" t="s">
        <v>3</v>
      </c>
      <c r="B3" s="257"/>
      <c r="C3" s="257"/>
      <c r="D3" s="260" t="str">
        <f>'01 大阪市'!D3:H3</f>
        <v>平成27年度</v>
      </c>
      <c r="E3" s="276"/>
      <c r="F3" s="276"/>
      <c r="G3" s="276"/>
      <c r="H3" s="277"/>
      <c r="I3" s="114" t="str">
        <f>'01 大阪市'!I3</f>
        <v>平成26年度</v>
      </c>
      <c r="J3" s="263" t="s">
        <v>6</v>
      </c>
    </row>
    <row r="4" spans="1:10" ht="28.5" customHeight="1" thickBot="1">
      <c r="A4" s="258"/>
      <c r="B4" s="259"/>
      <c r="C4" s="259"/>
      <c r="D4" s="6" t="s">
        <v>7</v>
      </c>
      <c r="E4" s="7" t="s">
        <v>8</v>
      </c>
      <c r="F4" s="8" t="s">
        <v>9</v>
      </c>
      <c r="G4" s="6" t="s">
        <v>10</v>
      </c>
      <c r="H4" s="9" t="s">
        <v>11</v>
      </c>
      <c r="I4" s="115" t="s">
        <v>12</v>
      </c>
      <c r="J4" s="264"/>
    </row>
    <row r="5" spans="1:10" ht="21.95" customHeight="1">
      <c r="A5" s="265" t="s">
        <v>13</v>
      </c>
      <c r="B5" s="268" t="s">
        <v>14</v>
      </c>
      <c r="C5" s="10" t="s">
        <v>15</v>
      </c>
      <c r="D5" s="11">
        <v>1831931</v>
      </c>
      <c r="E5" s="11">
        <v>1831931</v>
      </c>
      <c r="F5" s="12">
        <v>1575222</v>
      </c>
      <c r="G5" s="13">
        <f>IF(D5=0,0,F5/D5)</f>
        <v>0.85986972216748336</v>
      </c>
      <c r="H5" s="14">
        <f>F5-D5</f>
        <v>-256709</v>
      </c>
      <c r="I5" s="116">
        <v>1630589</v>
      </c>
      <c r="J5" s="117">
        <f>IF(I5=0,0,F5/I5)</f>
        <v>0.96604478504393199</v>
      </c>
    </row>
    <row r="6" spans="1:10" ht="21.95" customHeight="1">
      <c r="A6" s="266"/>
      <c r="B6" s="269"/>
      <c r="C6" s="17" t="s">
        <v>16</v>
      </c>
      <c r="D6" s="18">
        <v>2185439</v>
      </c>
      <c r="E6" s="18">
        <v>2185439</v>
      </c>
      <c r="F6" s="19">
        <v>2258436</v>
      </c>
      <c r="G6" s="20">
        <f t="shared" ref="G6:G15" si="0">IF(D6=0,0,F6/D6)</f>
        <v>1.0334015271073684</v>
      </c>
      <c r="H6" s="21">
        <f t="shared" ref="H6:H15" si="1">F6-D6</f>
        <v>72997</v>
      </c>
      <c r="I6" s="118">
        <v>2325516</v>
      </c>
      <c r="J6" s="119">
        <f t="shared" ref="J6:J18" si="2">IF(I6=0,0,F6/I6)</f>
        <v>0.97115478887266304</v>
      </c>
    </row>
    <row r="7" spans="1:10" ht="21.95" customHeight="1">
      <c r="A7" s="266"/>
      <c r="B7" s="269"/>
      <c r="C7" s="17" t="s">
        <v>17</v>
      </c>
      <c r="D7" s="18">
        <v>336986</v>
      </c>
      <c r="E7" s="18">
        <v>336986</v>
      </c>
      <c r="F7" s="19">
        <v>231685</v>
      </c>
      <c r="G7" s="20">
        <f t="shared" si="0"/>
        <v>0.68752114331159153</v>
      </c>
      <c r="H7" s="21">
        <f t="shared" si="1"/>
        <v>-105301</v>
      </c>
      <c r="I7" s="118">
        <v>264788</v>
      </c>
      <c r="J7" s="119">
        <f t="shared" si="2"/>
        <v>0.87498300527214223</v>
      </c>
    </row>
    <row r="8" spans="1:10" ht="21.95" customHeight="1">
      <c r="A8" s="266"/>
      <c r="B8" s="269"/>
      <c r="C8" s="17" t="s">
        <v>18</v>
      </c>
      <c r="D8" s="18">
        <v>2413388</v>
      </c>
      <c r="E8" s="18">
        <v>2413388</v>
      </c>
      <c r="F8" s="19">
        <v>2412734</v>
      </c>
      <c r="G8" s="20">
        <f t="shared" si="0"/>
        <v>0.99972901166327166</v>
      </c>
      <c r="H8" s="21">
        <f t="shared" si="1"/>
        <v>-654</v>
      </c>
      <c r="I8" s="118">
        <v>2007626</v>
      </c>
      <c r="J8" s="119">
        <f t="shared" si="2"/>
        <v>1.2017845953379762</v>
      </c>
    </row>
    <row r="9" spans="1:10" ht="21.95" customHeight="1">
      <c r="A9" s="266"/>
      <c r="B9" s="269"/>
      <c r="C9" s="17" t="s">
        <v>19</v>
      </c>
      <c r="D9" s="18">
        <v>478153</v>
      </c>
      <c r="E9" s="18">
        <v>478153</v>
      </c>
      <c r="F9" s="19">
        <v>458509</v>
      </c>
      <c r="G9" s="20">
        <f t="shared" si="0"/>
        <v>0.95891691571526272</v>
      </c>
      <c r="H9" s="21">
        <f t="shared" si="1"/>
        <v>-19644</v>
      </c>
      <c r="I9" s="118">
        <v>477633</v>
      </c>
      <c r="J9" s="119">
        <f t="shared" si="2"/>
        <v>0.95996089047448563</v>
      </c>
    </row>
    <row r="10" spans="1:10" ht="21.95" customHeight="1">
      <c r="A10" s="266"/>
      <c r="B10" s="269"/>
      <c r="C10" s="17" t="s">
        <v>20</v>
      </c>
      <c r="D10" s="18"/>
      <c r="E10" s="18"/>
      <c r="F10" s="19"/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0" ht="21.95" customHeight="1">
      <c r="A11" s="266"/>
      <c r="B11" s="269"/>
      <c r="C11" s="17" t="s">
        <v>21</v>
      </c>
      <c r="D11" s="18">
        <v>2386624</v>
      </c>
      <c r="E11" s="18">
        <v>2386624</v>
      </c>
      <c r="F11" s="19">
        <v>2258815</v>
      </c>
      <c r="G11" s="20">
        <f t="shared" si="0"/>
        <v>0.94644778565873799</v>
      </c>
      <c r="H11" s="21">
        <f t="shared" si="1"/>
        <v>-127809</v>
      </c>
      <c r="I11" s="118">
        <v>892168</v>
      </c>
      <c r="J11" s="119">
        <f t="shared" si="2"/>
        <v>2.5318269653249166</v>
      </c>
    </row>
    <row r="12" spans="1:10" ht="21.95" customHeight="1">
      <c r="A12" s="266"/>
      <c r="B12" s="269"/>
      <c r="C12" s="17" t="s">
        <v>22</v>
      </c>
      <c r="D12" s="18">
        <v>740307</v>
      </c>
      <c r="E12" s="18">
        <v>860429</v>
      </c>
      <c r="F12" s="19">
        <v>860429</v>
      </c>
      <c r="G12" s="20">
        <f t="shared" si="0"/>
        <v>1.1622597111738779</v>
      </c>
      <c r="H12" s="21">
        <f t="shared" si="1"/>
        <v>120122</v>
      </c>
      <c r="I12" s="118">
        <v>773280</v>
      </c>
      <c r="J12" s="119">
        <f t="shared" si="2"/>
        <v>1.112700444858266</v>
      </c>
    </row>
    <row r="13" spans="1:10" ht="21.95" customHeight="1">
      <c r="A13" s="266"/>
      <c r="B13" s="269"/>
      <c r="C13" s="17" t="s">
        <v>23</v>
      </c>
      <c r="D13" s="129">
        <f>53709+30000</f>
        <v>83709</v>
      </c>
      <c r="E13" s="18">
        <f>53709+130000</f>
        <v>183709</v>
      </c>
      <c r="F13" s="19">
        <f>53709+130000</f>
        <v>183709</v>
      </c>
      <c r="G13" s="20">
        <f t="shared" si="0"/>
        <v>2.1946146770359221</v>
      </c>
      <c r="H13" s="21">
        <f t="shared" si="1"/>
        <v>100000</v>
      </c>
      <c r="I13" s="118">
        <v>161208</v>
      </c>
      <c r="J13" s="119">
        <f t="shared" si="2"/>
        <v>1.1395774403255421</v>
      </c>
    </row>
    <row r="14" spans="1:10" ht="21.95" customHeight="1">
      <c r="A14" s="266"/>
      <c r="B14" s="269"/>
      <c r="C14" s="24" t="s">
        <v>24</v>
      </c>
      <c r="D14" s="25">
        <v>455765</v>
      </c>
      <c r="E14" s="25">
        <v>263337</v>
      </c>
      <c r="F14" s="26">
        <v>10551</v>
      </c>
      <c r="G14" s="27">
        <f t="shared" si="0"/>
        <v>2.315008831305607E-2</v>
      </c>
      <c r="H14" s="28">
        <f t="shared" si="1"/>
        <v>-445214</v>
      </c>
      <c r="I14" s="120">
        <v>12313</v>
      </c>
      <c r="J14" s="121">
        <f t="shared" si="2"/>
        <v>0.85689921221473242</v>
      </c>
    </row>
    <row r="15" spans="1:10" ht="28.5" customHeight="1">
      <c r="A15" s="266"/>
      <c r="B15" s="270"/>
      <c r="C15" s="31" t="s">
        <v>25</v>
      </c>
      <c r="D15" s="32">
        <f>SUM(D5:D14)</f>
        <v>10912302</v>
      </c>
      <c r="E15" s="32">
        <f>SUM(E5:E14)</f>
        <v>10939996</v>
      </c>
      <c r="F15" s="33">
        <f>SUM(F5:F14)</f>
        <v>10250090</v>
      </c>
      <c r="G15" s="34">
        <f t="shared" si="0"/>
        <v>0.93931509593484486</v>
      </c>
      <c r="H15" s="35">
        <f t="shared" si="1"/>
        <v>-662212</v>
      </c>
      <c r="I15" s="36">
        <f>SUM(I5:I14)</f>
        <v>8545121</v>
      </c>
      <c r="J15" s="37">
        <f t="shared" si="2"/>
        <v>1.1995254367960384</v>
      </c>
    </row>
    <row r="16" spans="1:10" ht="21.95" customHeight="1">
      <c r="A16" s="266"/>
      <c r="B16" s="38" t="s">
        <v>26</v>
      </c>
      <c r="C16" s="39"/>
      <c r="D16" s="40">
        <v>0</v>
      </c>
      <c r="E16" s="40">
        <v>0</v>
      </c>
      <c r="F16" s="41">
        <v>0</v>
      </c>
      <c r="G16" s="70"/>
      <c r="H16" s="71"/>
      <c r="I16" s="44">
        <v>0</v>
      </c>
      <c r="J16" s="45">
        <f t="shared" si="2"/>
        <v>0</v>
      </c>
    </row>
    <row r="17" spans="1:10" ht="21.95" customHeight="1">
      <c r="A17" s="266"/>
      <c r="B17" s="38" t="s">
        <v>27</v>
      </c>
      <c r="C17" s="39"/>
      <c r="D17" s="40">
        <v>0</v>
      </c>
      <c r="E17" s="40">
        <v>0</v>
      </c>
      <c r="F17" s="41">
        <v>0</v>
      </c>
      <c r="G17" s="70"/>
      <c r="H17" s="71"/>
      <c r="I17" s="44">
        <v>0</v>
      </c>
      <c r="J17" s="45">
        <f t="shared" si="2"/>
        <v>0</v>
      </c>
    </row>
    <row r="18" spans="1:10" ht="21.95" customHeight="1" thickBot="1">
      <c r="A18" s="266"/>
      <c r="B18" s="46" t="s">
        <v>28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>
      <c r="A19" s="267"/>
      <c r="B19" s="54" t="s">
        <v>29</v>
      </c>
      <c r="C19" s="55"/>
      <c r="D19" s="56">
        <f>SUM(D16:D18)+D15</f>
        <v>10912302</v>
      </c>
      <c r="E19" s="56">
        <f>SUM(E16:E18)+E15</f>
        <v>10939996</v>
      </c>
      <c r="F19" s="57">
        <f>SUM(F16:F18)+F15</f>
        <v>10250090</v>
      </c>
      <c r="G19" s="58">
        <f>IF(D19=0,0,F19/D19)</f>
        <v>0.93931509593484486</v>
      </c>
      <c r="H19" s="59">
        <f>F19-D19</f>
        <v>-662212</v>
      </c>
      <c r="I19" s="60">
        <f>SUM(I16:I18)+I15</f>
        <v>8545121</v>
      </c>
      <c r="J19" s="61">
        <f>IF(I19=0,0,F19/I19)</f>
        <v>1.1995254367960384</v>
      </c>
    </row>
    <row r="20" spans="1:10" ht="15" customHeight="1" thickBot="1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>
      <c r="A21" s="256" t="s">
        <v>3</v>
      </c>
      <c r="B21" s="257"/>
      <c r="C21" s="257"/>
      <c r="D21" s="260" t="str">
        <f>'01 大阪市'!D21:H21</f>
        <v>平成27年度</v>
      </c>
      <c r="E21" s="276"/>
      <c r="F21" s="276"/>
      <c r="G21" s="276"/>
      <c r="H21" s="277"/>
      <c r="I21" s="114" t="str">
        <f>'01 大阪市'!I21</f>
        <v>平成26年度</v>
      </c>
      <c r="J21" s="263" t="s">
        <v>6</v>
      </c>
    </row>
    <row r="22" spans="1:10" ht="28.5" customHeight="1" thickBot="1">
      <c r="A22" s="258"/>
      <c r="B22" s="259"/>
      <c r="C22" s="259"/>
      <c r="D22" s="6" t="s">
        <v>7</v>
      </c>
      <c r="E22" s="7" t="s">
        <v>8</v>
      </c>
      <c r="F22" s="8" t="s">
        <v>9</v>
      </c>
      <c r="G22" s="6" t="s">
        <v>30</v>
      </c>
      <c r="H22" s="9" t="s">
        <v>31</v>
      </c>
      <c r="I22" s="115" t="s">
        <v>12</v>
      </c>
      <c r="J22" s="264"/>
    </row>
    <row r="23" spans="1:10" ht="21.95" customHeight="1">
      <c r="A23" s="266" t="s">
        <v>32</v>
      </c>
      <c r="B23" s="268" t="s">
        <v>33</v>
      </c>
      <c r="C23" s="10" t="s">
        <v>34</v>
      </c>
      <c r="D23" s="11">
        <v>143573</v>
      </c>
      <c r="E23" s="11">
        <v>170798</v>
      </c>
      <c r="F23" s="12">
        <v>146449</v>
      </c>
      <c r="G23" s="13">
        <f t="shared" ref="G23:G32" si="3">IF(D23=0,0,F23/D23)</f>
        <v>1.0200316215444407</v>
      </c>
      <c r="H23" s="14">
        <f>D23-F23</f>
        <v>-2876</v>
      </c>
      <c r="I23" s="116">
        <v>161924</v>
      </c>
      <c r="J23" s="117">
        <f t="shared" ref="J23:J43" si="4">IF(I23=0,0,F23/I23)</f>
        <v>0.90443047355549522</v>
      </c>
    </row>
    <row r="24" spans="1:10" ht="21.95" customHeight="1">
      <c r="A24" s="266"/>
      <c r="B24" s="269"/>
      <c r="C24" s="17" t="s">
        <v>35</v>
      </c>
      <c r="D24" s="18">
        <v>6367009</v>
      </c>
      <c r="E24" s="18">
        <v>6367009</v>
      </c>
      <c r="F24" s="19">
        <v>6084484</v>
      </c>
      <c r="G24" s="20">
        <f t="shared" si="3"/>
        <v>0.95562673148412391</v>
      </c>
      <c r="H24" s="21">
        <f t="shared" ref="H24:H33" si="5">D24-F24</f>
        <v>282525</v>
      </c>
      <c r="I24" s="118">
        <v>5858048</v>
      </c>
      <c r="J24" s="119">
        <f t="shared" si="4"/>
        <v>1.0386538314469256</v>
      </c>
    </row>
    <row r="25" spans="1:10" ht="21.95" customHeight="1">
      <c r="A25" s="266"/>
      <c r="B25" s="269"/>
      <c r="C25" s="17" t="s">
        <v>36</v>
      </c>
      <c r="D25" s="18">
        <v>1029969</v>
      </c>
      <c r="E25" s="18">
        <v>1031721</v>
      </c>
      <c r="F25" s="19">
        <v>1031649</v>
      </c>
      <c r="G25" s="20">
        <f t="shared" si="3"/>
        <v>1.0016311170530374</v>
      </c>
      <c r="H25" s="21">
        <f t="shared" si="5"/>
        <v>-1680</v>
      </c>
      <c r="I25" s="118">
        <v>1055001</v>
      </c>
      <c r="J25" s="119">
        <f t="shared" si="4"/>
        <v>0.9778654238242428</v>
      </c>
    </row>
    <row r="26" spans="1:10" ht="21.95" customHeight="1">
      <c r="A26" s="266"/>
      <c r="B26" s="269"/>
      <c r="C26" s="17" t="s">
        <v>37</v>
      </c>
      <c r="D26" s="18">
        <v>539</v>
      </c>
      <c r="E26" s="18">
        <v>698</v>
      </c>
      <c r="F26" s="19">
        <v>696</v>
      </c>
      <c r="G26" s="20">
        <f t="shared" si="3"/>
        <v>1.2912801484230056</v>
      </c>
      <c r="H26" s="21">
        <f t="shared" si="5"/>
        <v>-157</v>
      </c>
      <c r="I26" s="118">
        <v>824</v>
      </c>
      <c r="J26" s="119">
        <f t="shared" si="4"/>
        <v>0.84466019417475724</v>
      </c>
    </row>
    <row r="27" spans="1:10" ht="21.95" customHeight="1">
      <c r="A27" s="266"/>
      <c r="B27" s="269"/>
      <c r="C27" s="17" t="s">
        <v>38</v>
      </c>
      <c r="D27" s="18">
        <v>41</v>
      </c>
      <c r="E27" s="18">
        <v>41</v>
      </c>
      <c r="F27" s="19">
        <v>38</v>
      </c>
      <c r="G27" s="20">
        <f t="shared" si="3"/>
        <v>0.92682926829268297</v>
      </c>
      <c r="H27" s="21">
        <f t="shared" si="5"/>
        <v>3</v>
      </c>
      <c r="I27" s="118">
        <v>38</v>
      </c>
      <c r="J27" s="119">
        <f t="shared" si="4"/>
        <v>1</v>
      </c>
    </row>
    <row r="28" spans="1:10" ht="21.95" customHeight="1">
      <c r="A28" s="266"/>
      <c r="B28" s="269"/>
      <c r="C28" s="17" t="s">
        <v>39</v>
      </c>
      <c r="D28" s="18">
        <v>388018</v>
      </c>
      <c r="E28" s="18">
        <v>387134</v>
      </c>
      <c r="F28" s="19">
        <v>387133</v>
      </c>
      <c r="G28" s="20">
        <f t="shared" si="3"/>
        <v>0.9977191779762794</v>
      </c>
      <c r="H28" s="21">
        <f t="shared" si="5"/>
        <v>885</v>
      </c>
      <c r="I28" s="118">
        <v>445012</v>
      </c>
      <c r="J28" s="119">
        <f t="shared" si="4"/>
        <v>0.86993833874142723</v>
      </c>
    </row>
    <row r="29" spans="1:10" ht="21.95" customHeight="1">
      <c r="A29" s="266"/>
      <c r="B29" s="269"/>
      <c r="C29" s="17" t="s">
        <v>40</v>
      </c>
      <c r="D29" s="18">
        <v>2386624</v>
      </c>
      <c r="E29" s="18">
        <v>2386624</v>
      </c>
      <c r="F29" s="19">
        <v>2140643</v>
      </c>
      <c r="G29" s="20">
        <f t="shared" si="3"/>
        <v>0.8969334926657907</v>
      </c>
      <c r="H29" s="21">
        <f t="shared" si="5"/>
        <v>245981</v>
      </c>
      <c r="I29" s="118">
        <v>908067</v>
      </c>
      <c r="J29" s="119">
        <f t="shared" si="4"/>
        <v>2.3573623972680431</v>
      </c>
    </row>
    <row r="30" spans="1:10" ht="21.95" customHeight="1">
      <c r="A30" s="266"/>
      <c r="B30" s="269"/>
      <c r="C30" s="17" t="s">
        <v>41</v>
      </c>
      <c r="D30" s="18">
        <v>95452</v>
      </c>
      <c r="E30" s="18">
        <v>95452</v>
      </c>
      <c r="F30" s="19">
        <v>73774</v>
      </c>
      <c r="G30" s="20">
        <f t="shared" si="3"/>
        <v>0.77289108661945272</v>
      </c>
      <c r="H30" s="21">
        <f t="shared" si="5"/>
        <v>21678</v>
      </c>
      <c r="I30" s="118">
        <v>73344</v>
      </c>
      <c r="J30" s="119">
        <f t="shared" si="4"/>
        <v>1.0058627835951135</v>
      </c>
    </row>
    <row r="31" spans="1:10" ht="21.95" customHeight="1">
      <c r="A31" s="266"/>
      <c r="B31" s="269"/>
      <c r="C31" s="17" t="s">
        <v>42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>
      <c r="A32" s="266"/>
      <c r="B32" s="269"/>
      <c r="C32" s="17" t="s">
        <v>43</v>
      </c>
      <c r="D32" s="18">
        <v>36077</v>
      </c>
      <c r="E32" s="18">
        <v>500519</v>
      </c>
      <c r="F32" s="19">
        <v>53867</v>
      </c>
      <c r="G32" s="20">
        <f t="shared" si="3"/>
        <v>1.4931119549851706</v>
      </c>
      <c r="H32" s="21">
        <f t="shared" si="5"/>
        <v>-17790</v>
      </c>
      <c r="I32" s="118">
        <v>145289</v>
      </c>
      <c r="J32" s="119">
        <f t="shared" si="4"/>
        <v>0.37075759348608633</v>
      </c>
    </row>
    <row r="33" spans="1:11" ht="30" customHeight="1">
      <c r="A33" s="266"/>
      <c r="B33" s="270"/>
      <c r="C33" s="31" t="s">
        <v>44</v>
      </c>
      <c r="D33" s="32">
        <f>SUM(D23:D32)</f>
        <v>10447302</v>
      </c>
      <c r="E33" s="32">
        <f>SUM(E23:E32)</f>
        <v>10939996</v>
      </c>
      <c r="F33" s="33">
        <f>SUM(F23:F32)</f>
        <v>9918733</v>
      </c>
      <c r="G33" s="34">
        <f>IF(D33=0,0,F33/D33)</f>
        <v>0.94940617204327016</v>
      </c>
      <c r="H33" s="35">
        <f t="shared" si="5"/>
        <v>528569</v>
      </c>
      <c r="I33" s="36">
        <f>SUM(I23:I32)</f>
        <v>8647547</v>
      </c>
      <c r="J33" s="37">
        <f t="shared" si="4"/>
        <v>1.1469996057841605</v>
      </c>
      <c r="K33" s="130"/>
    </row>
    <row r="34" spans="1:11" ht="21.95" customHeight="1">
      <c r="A34" s="266"/>
      <c r="B34" s="38" t="s">
        <v>45</v>
      </c>
      <c r="C34" s="24"/>
      <c r="D34" s="25">
        <v>0</v>
      </c>
      <c r="E34" s="25">
        <v>0</v>
      </c>
      <c r="F34" s="26"/>
      <c r="G34" s="42"/>
      <c r="H34" s="43"/>
      <c r="I34" s="44">
        <v>0</v>
      </c>
      <c r="J34" s="45">
        <f t="shared" si="4"/>
        <v>0</v>
      </c>
    </row>
    <row r="35" spans="1:11" ht="21.95" customHeight="1">
      <c r="A35" s="266"/>
      <c r="B35" s="38" t="s">
        <v>46</v>
      </c>
      <c r="C35" s="39"/>
      <c r="D35" s="40">
        <v>450000</v>
      </c>
      <c r="E35" s="40"/>
      <c r="F35" s="41">
        <v>426099</v>
      </c>
      <c r="G35" s="42"/>
      <c r="H35" s="43"/>
      <c r="I35" s="44">
        <v>317308</v>
      </c>
      <c r="J35" s="45">
        <f t="shared" si="4"/>
        <v>1.3428561523819129</v>
      </c>
    </row>
    <row r="36" spans="1:11" ht="21.95" customHeight="1" thickBot="1">
      <c r="A36" s="266"/>
      <c r="B36" s="46" t="s">
        <v>47</v>
      </c>
      <c r="C36" s="47"/>
      <c r="D36" s="48">
        <v>15000</v>
      </c>
      <c r="E36" s="48"/>
      <c r="F36" s="49">
        <v>4847</v>
      </c>
      <c r="G36" s="50"/>
      <c r="H36" s="51"/>
      <c r="I36" s="52">
        <v>6365</v>
      </c>
      <c r="J36" s="53">
        <f t="shared" si="4"/>
        <v>0.76150824823252161</v>
      </c>
    </row>
    <row r="37" spans="1:11" ht="28.5" customHeight="1" thickBot="1">
      <c r="A37" s="267"/>
      <c r="B37" s="54" t="s">
        <v>48</v>
      </c>
      <c r="C37" s="55"/>
      <c r="D37" s="56">
        <f>SUM(D34:D36)+D33</f>
        <v>10912302</v>
      </c>
      <c r="E37" s="56">
        <f>SUM(E34:E36)+E33</f>
        <v>10939996</v>
      </c>
      <c r="F37" s="57">
        <f>SUM(F34:F36)+F33</f>
        <v>10349679</v>
      </c>
      <c r="G37" s="58">
        <f>IF(D37=0,0,F37/D37)</f>
        <v>0.94844140127353516</v>
      </c>
      <c r="H37" s="59">
        <f>D37-F37</f>
        <v>562623</v>
      </c>
      <c r="I37" s="77">
        <f>SUM(I34:I36)+I33</f>
        <v>8971220</v>
      </c>
      <c r="J37" s="78">
        <f t="shared" si="4"/>
        <v>1.1536534607333229</v>
      </c>
    </row>
    <row r="38" spans="1:11" ht="8.25" customHeight="1" thickBot="1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1" ht="30" customHeight="1" thickBot="1">
      <c r="A39" s="271" t="s">
        <v>49</v>
      </c>
      <c r="B39" s="272"/>
      <c r="C39" s="272"/>
      <c r="D39" s="82"/>
      <c r="E39" s="123"/>
      <c r="F39" s="83">
        <f>F15-F33</f>
        <v>331357</v>
      </c>
      <c r="G39" s="84"/>
      <c r="H39" s="85"/>
      <c r="I39" s="86">
        <f>I15-I33</f>
        <v>-102426</v>
      </c>
      <c r="J39" s="87">
        <f t="shared" si="4"/>
        <v>-3.2350867943686175</v>
      </c>
      <c r="K39" s="130"/>
    </row>
    <row r="40" spans="1:11" ht="9" customHeight="1" thickBot="1">
      <c r="A40" s="88"/>
      <c r="B40" s="2"/>
      <c r="C40" s="2"/>
      <c r="F40" s="89"/>
      <c r="G40" s="89"/>
      <c r="H40" s="89"/>
      <c r="I40" s="89"/>
      <c r="J40" s="89"/>
    </row>
    <row r="41" spans="1:11" ht="31.5" customHeight="1">
      <c r="A41" s="273" t="s">
        <v>50</v>
      </c>
      <c r="B41" s="257"/>
      <c r="C41" s="274"/>
      <c r="D41" s="90"/>
      <c r="E41" s="90"/>
      <c r="F41" s="91">
        <f>F19-F37</f>
        <v>-99589</v>
      </c>
      <c r="G41" s="92"/>
      <c r="H41" s="93"/>
      <c r="I41" s="94">
        <f>I19-I37</f>
        <v>-426099</v>
      </c>
      <c r="J41" s="95">
        <f t="shared" si="4"/>
        <v>0.2337226794712027</v>
      </c>
    </row>
    <row r="42" spans="1:11" ht="21.95" customHeight="1">
      <c r="A42" s="96"/>
      <c r="B42" s="97" t="s">
        <v>51</v>
      </c>
      <c r="C42" s="98"/>
      <c r="D42" s="99"/>
      <c r="E42" s="99"/>
      <c r="F42" s="100">
        <v>0</v>
      </c>
      <c r="G42" s="101"/>
      <c r="H42" s="43"/>
      <c r="I42" s="102"/>
      <c r="J42" s="72">
        <f t="shared" si="4"/>
        <v>0</v>
      </c>
    </row>
    <row r="43" spans="1:11" ht="21.95" customHeight="1" thickBot="1">
      <c r="A43" s="103"/>
      <c r="B43" s="104" t="s">
        <v>52</v>
      </c>
      <c r="C43" s="105"/>
      <c r="D43" s="106"/>
      <c r="E43" s="106"/>
      <c r="F43" s="107">
        <v>0</v>
      </c>
      <c r="G43" s="108"/>
      <c r="H43" s="51"/>
      <c r="I43" s="109"/>
      <c r="J43" s="110">
        <f t="shared" si="4"/>
        <v>0</v>
      </c>
    </row>
    <row r="44" spans="1:11">
      <c r="A44" s="275"/>
      <c r="B44" s="275"/>
      <c r="C44" s="275"/>
      <c r="D44" s="275"/>
      <c r="E44" s="275"/>
      <c r="F44" s="275"/>
      <c r="G44" s="275"/>
      <c r="H44" s="275"/>
      <c r="I44" s="275"/>
      <c r="J44" s="275"/>
    </row>
    <row r="45" spans="1:11" ht="33.75" customHeight="1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heet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28" zoomScaleNormal="75" zoomScaleSheetLayoutView="100" workbookViewId="0">
      <selection activeCell="M3" sqref="M3"/>
    </sheetView>
  </sheetViews>
  <sheetFormatPr defaultRowHeight="13.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>
      <c r="A1" s="113" t="str">
        <f>'01 大阪市'!A1</f>
        <v>○国民健康保険財政の予算決算状況【平成27年度】</v>
      </c>
    </row>
    <row r="2" spans="1:10" ht="14.25" thickBot="1">
      <c r="B2" s="3" t="s">
        <v>59</v>
      </c>
      <c r="F2" s="4"/>
      <c r="G2" s="4"/>
      <c r="H2" s="4"/>
      <c r="I2" s="4"/>
      <c r="J2" s="4" t="s">
        <v>2</v>
      </c>
    </row>
    <row r="3" spans="1:10" ht="19.5" customHeight="1">
      <c r="A3" s="256" t="s">
        <v>3</v>
      </c>
      <c r="B3" s="257"/>
      <c r="C3" s="257"/>
      <c r="D3" s="260" t="str">
        <f>'01 大阪市'!D3:H3</f>
        <v>平成27年度</v>
      </c>
      <c r="E3" s="276"/>
      <c r="F3" s="276"/>
      <c r="G3" s="276"/>
      <c r="H3" s="277"/>
      <c r="I3" s="114" t="str">
        <f>'01 大阪市'!I3</f>
        <v>平成26年度</v>
      </c>
      <c r="J3" s="263" t="s">
        <v>6</v>
      </c>
    </row>
    <row r="4" spans="1:10" ht="28.5" customHeight="1" thickBot="1">
      <c r="A4" s="258"/>
      <c r="B4" s="259"/>
      <c r="C4" s="259"/>
      <c r="D4" s="6" t="s">
        <v>7</v>
      </c>
      <c r="E4" s="7" t="s">
        <v>8</v>
      </c>
      <c r="F4" s="8" t="s">
        <v>9</v>
      </c>
      <c r="G4" s="6" t="s">
        <v>10</v>
      </c>
      <c r="H4" s="9" t="s">
        <v>11</v>
      </c>
      <c r="I4" s="115" t="s">
        <v>12</v>
      </c>
      <c r="J4" s="264"/>
    </row>
    <row r="5" spans="1:10" ht="21.95" customHeight="1">
      <c r="A5" s="265" t="s">
        <v>13</v>
      </c>
      <c r="B5" s="268" t="s">
        <v>14</v>
      </c>
      <c r="C5" s="10" t="s">
        <v>15</v>
      </c>
      <c r="D5" s="11">
        <v>8671823</v>
      </c>
      <c r="E5" s="11">
        <v>8671823</v>
      </c>
      <c r="F5" s="12">
        <v>8265613</v>
      </c>
      <c r="G5" s="13">
        <f>IF(D5=0,0,F5/D5)</f>
        <v>0.95315748487947694</v>
      </c>
      <c r="H5" s="14">
        <f>F5-D5</f>
        <v>-406210</v>
      </c>
      <c r="I5" s="116">
        <v>8308911</v>
      </c>
      <c r="J5" s="117">
        <f>IF(I5=0,0,F5/I5)</f>
        <v>0.99478896813312845</v>
      </c>
    </row>
    <row r="6" spans="1:10" ht="21.95" customHeight="1">
      <c r="A6" s="266"/>
      <c r="B6" s="269"/>
      <c r="C6" s="17" t="s">
        <v>16</v>
      </c>
      <c r="D6" s="18">
        <v>8466749</v>
      </c>
      <c r="E6" s="18">
        <v>8021148</v>
      </c>
      <c r="F6" s="19">
        <v>8625578</v>
      </c>
      <c r="G6" s="20">
        <f t="shared" ref="G6:G15" si="0">IF(D6=0,0,F6/D6)</f>
        <v>1.0187591482870226</v>
      </c>
      <c r="H6" s="21">
        <f t="shared" ref="H6:H15" si="1">F6-D6</f>
        <v>158829</v>
      </c>
      <c r="I6" s="118">
        <v>7654754</v>
      </c>
      <c r="J6" s="119">
        <f t="shared" ref="J6:J18" si="2">IF(I6=0,0,F6/I6)</f>
        <v>1.1268262833789302</v>
      </c>
    </row>
    <row r="7" spans="1:10" ht="21.95" customHeight="1">
      <c r="A7" s="266"/>
      <c r="B7" s="269"/>
      <c r="C7" s="17" t="s">
        <v>17</v>
      </c>
      <c r="D7" s="18">
        <v>1275669</v>
      </c>
      <c r="E7" s="18">
        <v>1252619</v>
      </c>
      <c r="F7" s="19">
        <f>1155273+7590</f>
        <v>1162863</v>
      </c>
      <c r="G7" s="20">
        <f t="shared" si="0"/>
        <v>0.91157110504370653</v>
      </c>
      <c r="H7" s="21">
        <f t="shared" si="1"/>
        <v>-112806</v>
      </c>
      <c r="I7" s="118">
        <v>1769905</v>
      </c>
      <c r="J7" s="119">
        <f t="shared" si="2"/>
        <v>0.65702000954853512</v>
      </c>
    </row>
    <row r="8" spans="1:10" ht="21.95" customHeight="1">
      <c r="A8" s="266"/>
      <c r="B8" s="269"/>
      <c r="C8" s="17" t="s">
        <v>18</v>
      </c>
      <c r="D8" s="18">
        <v>13857761</v>
      </c>
      <c r="E8" s="18">
        <v>13862754</v>
      </c>
      <c r="F8" s="19">
        <v>13862754</v>
      </c>
      <c r="G8" s="20">
        <f t="shared" si="0"/>
        <v>1.0003603035151205</v>
      </c>
      <c r="H8" s="21">
        <f t="shared" si="1"/>
        <v>4993</v>
      </c>
      <c r="I8" s="118">
        <v>14907032</v>
      </c>
      <c r="J8" s="119">
        <f t="shared" si="2"/>
        <v>0.92994728930614756</v>
      </c>
    </row>
    <row r="9" spans="1:10" ht="21.95" customHeight="1">
      <c r="A9" s="266"/>
      <c r="B9" s="269"/>
      <c r="C9" s="17" t="s">
        <v>19</v>
      </c>
      <c r="D9" s="18">
        <v>2408182</v>
      </c>
      <c r="E9" s="18">
        <v>2408182</v>
      </c>
      <c r="F9" s="19">
        <v>2245426</v>
      </c>
      <c r="G9" s="20">
        <f t="shared" si="0"/>
        <v>0.93241540714115456</v>
      </c>
      <c r="H9" s="21">
        <f t="shared" si="1"/>
        <v>-162756</v>
      </c>
      <c r="I9" s="118">
        <v>2043176</v>
      </c>
      <c r="J9" s="119">
        <f t="shared" si="2"/>
        <v>1.0989880460616217</v>
      </c>
    </row>
    <row r="10" spans="1:10" ht="21.95" customHeight="1">
      <c r="A10" s="266"/>
      <c r="B10" s="269"/>
      <c r="C10" s="17" t="s">
        <v>20</v>
      </c>
      <c r="D10" s="18"/>
      <c r="E10" s="18"/>
      <c r="F10" s="19"/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0" ht="21.95" customHeight="1">
      <c r="A11" s="266"/>
      <c r="B11" s="269"/>
      <c r="C11" s="17" t="s">
        <v>21</v>
      </c>
      <c r="D11" s="18">
        <v>10758251</v>
      </c>
      <c r="E11" s="18">
        <v>10758251</v>
      </c>
      <c r="F11" s="19">
        <v>9643158</v>
      </c>
      <c r="G11" s="20">
        <f t="shared" si="0"/>
        <v>0.89634997361559976</v>
      </c>
      <c r="H11" s="21">
        <f t="shared" si="1"/>
        <v>-1115093</v>
      </c>
      <c r="I11" s="118">
        <v>3843367</v>
      </c>
      <c r="J11" s="119">
        <f t="shared" si="2"/>
        <v>2.5090390795362505</v>
      </c>
    </row>
    <row r="12" spans="1:10" ht="21.95" customHeight="1">
      <c r="A12" s="266"/>
      <c r="B12" s="269"/>
      <c r="C12" s="17" t="s">
        <v>22</v>
      </c>
      <c r="D12" s="18">
        <v>3378416</v>
      </c>
      <c r="E12" s="18">
        <v>3662385</v>
      </c>
      <c r="F12" s="19">
        <v>3579445</v>
      </c>
      <c r="G12" s="20">
        <f t="shared" si="0"/>
        <v>1.0595039213643316</v>
      </c>
      <c r="H12" s="21">
        <f t="shared" si="1"/>
        <v>201029</v>
      </c>
      <c r="I12" s="118">
        <v>2830449</v>
      </c>
      <c r="J12" s="119">
        <f t="shared" si="2"/>
        <v>1.2646209135017095</v>
      </c>
    </row>
    <row r="13" spans="1:10" ht="21.95" customHeight="1">
      <c r="A13" s="266"/>
      <c r="B13" s="269"/>
      <c r="C13" s="17" t="s">
        <v>23</v>
      </c>
      <c r="D13" s="18">
        <f>177128+273923+365880</f>
        <v>816931</v>
      </c>
      <c r="E13" s="18">
        <f>177128+273923+356784</f>
        <v>807835</v>
      </c>
      <c r="F13" s="19">
        <f>197451+326480</f>
        <v>523931</v>
      </c>
      <c r="G13" s="20">
        <f t="shared" si="0"/>
        <v>0.64134057833525715</v>
      </c>
      <c r="H13" s="21">
        <f t="shared" si="1"/>
        <v>-293000</v>
      </c>
      <c r="I13" s="118">
        <v>782657</v>
      </c>
      <c r="J13" s="119">
        <f t="shared" si="2"/>
        <v>0.66942607042420876</v>
      </c>
    </row>
    <row r="14" spans="1:10" ht="21.95" customHeight="1">
      <c r="A14" s="266"/>
      <c r="B14" s="269"/>
      <c r="C14" s="24" t="s">
        <v>24</v>
      </c>
      <c r="D14" s="25">
        <v>81724</v>
      </c>
      <c r="E14" s="25">
        <v>83924</v>
      </c>
      <c r="F14" s="131">
        <v>91027</v>
      </c>
      <c r="G14" s="27">
        <f t="shared" si="0"/>
        <v>1.1138343693407078</v>
      </c>
      <c r="H14" s="28">
        <f t="shared" si="1"/>
        <v>9303</v>
      </c>
      <c r="I14" s="120">
        <v>117425</v>
      </c>
      <c r="J14" s="121">
        <f t="shared" si="2"/>
        <v>0.77519267617628274</v>
      </c>
    </row>
    <row r="15" spans="1:10" ht="28.5" customHeight="1">
      <c r="A15" s="266"/>
      <c r="B15" s="270"/>
      <c r="C15" s="31" t="s">
        <v>25</v>
      </c>
      <c r="D15" s="32">
        <f>SUM(D5:D14)</f>
        <v>49715506</v>
      </c>
      <c r="E15" s="32">
        <f>SUM(E5:E14)</f>
        <v>49528921</v>
      </c>
      <c r="F15" s="33">
        <f>SUM(F5:F14)</f>
        <v>47999795</v>
      </c>
      <c r="G15" s="34">
        <f t="shared" si="0"/>
        <v>0.96548941893500995</v>
      </c>
      <c r="H15" s="35">
        <f t="shared" si="1"/>
        <v>-1715711</v>
      </c>
      <c r="I15" s="36">
        <f>SUM(I5:I14)</f>
        <v>42257676</v>
      </c>
      <c r="J15" s="37">
        <f t="shared" si="2"/>
        <v>1.1358834546414716</v>
      </c>
    </row>
    <row r="16" spans="1:10" ht="21.95" customHeight="1">
      <c r="A16" s="266"/>
      <c r="B16" s="38" t="s">
        <v>26</v>
      </c>
      <c r="C16" s="39"/>
      <c r="D16" s="40">
        <v>0</v>
      </c>
      <c r="E16" s="40">
        <v>0</v>
      </c>
      <c r="F16" s="41">
        <v>0</v>
      </c>
      <c r="G16" s="70"/>
      <c r="H16" s="71"/>
      <c r="I16" s="44">
        <v>0</v>
      </c>
      <c r="J16" s="45">
        <f t="shared" si="2"/>
        <v>0</v>
      </c>
    </row>
    <row r="17" spans="1:10" ht="21.95" customHeight="1">
      <c r="A17" s="266"/>
      <c r="B17" s="38" t="s">
        <v>27</v>
      </c>
      <c r="C17" s="39"/>
      <c r="D17" s="40">
        <v>0</v>
      </c>
      <c r="E17" s="40">
        <v>166702</v>
      </c>
      <c r="F17" s="41">
        <v>166703</v>
      </c>
      <c r="G17" s="70"/>
      <c r="H17" s="71"/>
      <c r="I17" s="44">
        <v>0</v>
      </c>
      <c r="J17" s="45">
        <f t="shared" si="2"/>
        <v>0</v>
      </c>
    </row>
    <row r="18" spans="1:10" ht="21.95" customHeight="1" thickBot="1">
      <c r="A18" s="266"/>
      <c r="B18" s="46" t="s">
        <v>28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>
      <c r="A19" s="267"/>
      <c r="B19" s="54" t="s">
        <v>29</v>
      </c>
      <c r="C19" s="55"/>
      <c r="D19" s="56">
        <f>SUM(D16:D18)+D15</f>
        <v>49715506</v>
      </c>
      <c r="E19" s="56">
        <f>SUM(E16:E18)+E15</f>
        <v>49695623</v>
      </c>
      <c r="F19" s="57">
        <f>SUM(F16:F18)+F15</f>
        <v>48166498</v>
      </c>
      <c r="G19" s="58">
        <f>IF(D19=0,0,F19/D19)</f>
        <v>0.96884255789330598</v>
      </c>
      <c r="H19" s="59">
        <f>F19-D19</f>
        <v>-1549008</v>
      </c>
      <c r="I19" s="60">
        <f>SUM(I16:I18)+I15</f>
        <v>42257676</v>
      </c>
      <c r="J19" s="61">
        <f>IF(I19=0,0,F19/I19)</f>
        <v>1.1398283710632833</v>
      </c>
    </row>
    <row r="20" spans="1:10" ht="15" customHeight="1" thickBot="1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>
      <c r="A21" s="256" t="s">
        <v>3</v>
      </c>
      <c r="B21" s="257"/>
      <c r="C21" s="257"/>
      <c r="D21" s="260" t="str">
        <f>'01 大阪市'!D21:H21</f>
        <v>平成27年度</v>
      </c>
      <c r="E21" s="276"/>
      <c r="F21" s="276"/>
      <c r="G21" s="276"/>
      <c r="H21" s="277"/>
      <c r="I21" s="114" t="str">
        <f>'01 大阪市'!I21</f>
        <v>平成26年度</v>
      </c>
      <c r="J21" s="263" t="s">
        <v>6</v>
      </c>
    </row>
    <row r="22" spans="1:10" ht="28.5" customHeight="1" thickBot="1">
      <c r="A22" s="258"/>
      <c r="B22" s="259"/>
      <c r="C22" s="259"/>
      <c r="D22" s="6" t="s">
        <v>7</v>
      </c>
      <c r="E22" s="7" t="s">
        <v>8</v>
      </c>
      <c r="F22" s="8" t="s">
        <v>9</v>
      </c>
      <c r="G22" s="6" t="s">
        <v>30</v>
      </c>
      <c r="H22" s="9" t="s">
        <v>31</v>
      </c>
      <c r="I22" s="115" t="s">
        <v>12</v>
      </c>
      <c r="J22" s="264"/>
    </row>
    <row r="23" spans="1:10" ht="21.95" customHeight="1">
      <c r="A23" s="266" t="s">
        <v>32</v>
      </c>
      <c r="B23" s="268" t="s">
        <v>33</v>
      </c>
      <c r="C23" s="10" t="s">
        <v>34</v>
      </c>
      <c r="D23" s="11">
        <v>520610</v>
      </c>
      <c r="E23" s="11">
        <v>515799</v>
      </c>
      <c r="F23" s="12">
        <v>472601</v>
      </c>
      <c r="G23" s="13">
        <f t="shared" ref="G23:G32" si="3">IF(D23=0,0,F23/D23)</f>
        <v>0.90778317742648051</v>
      </c>
      <c r="H23" s="14">
        <f>D23-F23</f>
        <v>48009</v>
      </c>
      <c r="I23" s="116">
        <v>418037</v>
      </c>
      <c r="J23" s="117">
        <f t="shared" ref="J23:J43" si="4">IF(I23=0,0,F23/I23)</f>
        <v>1.1305243315783053</v>
      </c>
    </row>
    <row r="24" spans="1:10" ht="21.95" customHeight="1">
      <c r="A24" s="266"/>
      <c r="B24" s="269"/>
      <c r="C24" s="17" t="s">
        <v>35</v>
      </c>
      <c r="D24" s="18">
        <v>30526134</v>
      </c>
      <c r="E24" s="18">
        <v>30603862</v>
      </c>
      <c r="F24" s="19">
        <v>30056000</v>
      </c>
      <c r="G24" s="20">
        <f t="shared" si="3"/>
        <v>0.98459896690488224</v>
      </c>
      <c r="H24" s="21">
        <f t="shared" ref="H24:H33" si="5">D24-F24</f>
        <v>470134</v>
      </c>
      <c r="I24" s="118">
        <v>29286213</v>
      </c>
      <c r="J24" s="119">
        <f t="shared" si="4"/>
        <v>1.0262849621424253</v>
      </c>
    </row>
    <row r="25" spans="1:10" ht="21.95" customHeight="1">
      <c r="A25" s="266"/>
      <c r="B25" s="269"/>
      <c r="C25" s="17" t="s">
        <v>36</v>
      </c>
      <c r="D25" s="18">
        <v>4946630</v>
      </c>
      <c r="E25" s="18">
        <v>4954261</v>
      </c>
      <c r="F25" s="19">
        <v>4954260</v>
      </c>
      <c r="G25" s="20">
        <f t="shared" si="3"/>
        <v>1.0015424642635491</v>
      </c>
      <c r="H25" s="21">
        <f t="shared" si="5"/>
        <v>-7630</v>
      </c>
      <c r="I25" s="118">
        <v>4998048</v>
      </c>
      <c r="J25" s="119">
        <f t="shared" si="4"/>
        <v>0.99123897969767394</v>
      </c>
    </row>
    <row r="26" spans="1:10" ht="21.95" customHeight="1">
      <c r="A26" s="266"/>
      <c r="B26" s="269"/>
      <c r="C26" s="17" t="s">
        <v>37</v>
      </c>
      <c r="D26" s="18">
        <v>2949</v>
      </c>
      <c r="E26" s="18">
        <v>3407</v>
      </c>
      <c r="F26" s="18">
        <v>3407</v>
      </c>
      <c r="G26" s="20">
        <f t="shared" si="3"/>
        <v>1.1553068836893863</v>
      </c>
      <c r="H26" s="21">
        <f t="shared" si="5"/>
        <v>-458</v>
      </c>
      <c r="I26" s="118">
        <v>3922</v>
      </c>
      <c r="J26" s="119">
        <f t="shared" si="4"/>
        <v>0.86868944416114224</v>
      </c>
    </row>
    <row r="27" spans="1:10" ht="21.95" customHeight="1">
      <c r="A27" s="266"/>
      <c r="B27" s="269"/>
      <c r="C27" s="17" t="s">
        <v>38</v>
      </c>
      <c r="D27" s="18">
        <v>174</v>
      </c>
      <c r="E27" s="18">
        <v>174</v>
      </c>
      <c r="F27" s="19">
        <v>174</v>
      </c>
      <c r="G27" s="20">
        <f t="shared" si="3"/>
        <v>1</v>
      </c>
      <c r="H27" s="21">
        <f t="shared" si="5"/>
        <v>0</v>
      </c>
      <c r="I27" s="118">
        <v>174</v>
      </c>
      <c r="J27" s="119">
        <f t="shared" si="4"/>
        <v>1</v>
      </c>
    </row>
    <row r="28" spans="1:10" ht="21.95" customHeight="1">
      <c r="A28" s="266"/>
      <c r="B28" s="269"/>
      <c r="C28" s="17" t="s">
        <v>39</v>
      </c>
      <c r="D28" s="18">
        <v>1659215</v>
      </c>
      <c r="E28" s="18">
        <v>1521263</v>
      </c>
      <c r="F28" s="18">
        <v>1521263</v>
      </c>
      <c r="G28" s="20">
        <f t="shared" si="3"/>
        <v>0.91685706795080801</v>
      </c>
      <c r="H28" s="21">
        <f t="shared" si="5"/>
        <v>137952</v>
      </c>
      <c r="I28" s="118">
        <v>1819661</v>
      </c>
      <c r="J28" s="119">
        <f t="shared" si="4"/>
        <v>0.83601451039506813</v>
      </c>
    </row>
    <row r="29" spans="1:10" ht="21.95" customHeight="1">
      <c r="A29" s="266"/>
      <c r="B29" s="269"/>
      <c r="C29" s="17" t="s">
        <v>40</v>
      </c>
      <c r="D29" s="18">
        <v>11324378</v>
      </c>
      <c r="E29" s="18">
        <v>11324378</v>
      </c>
      <c r="F29" s="19">
        <v>10156226</v>
      </c>
      <c r="G29" s="20">
        <f t="shared" si="3"/>
        <v>0.89684625504376492</v>
      </c>
      <c r="H29" s="21">
        <f t="shared" si="5"/>
        <v>1168152</v>
      </c>
      <c r="I29" s="118">
        <v>4190864</v>
      </c>
      <c r="J29" s="119">
        <f t="shared" si="4"/>
        <v>2.4234205643514084</v>
      </c>
    </row>
    <row r="30" spans="1:10" ht="21.95" customHeight="1">
      <c r="A30" s="266"/>
      <c r="B30" s="269"/>
      <c r="C30" s="17" t="s">
        <v>41</v>
      </c>
      <c r="D30" s="18">
        <v>396091</v>
      </c>
      <c r="E30" s="18">
        <v>384921</v>
      </c>
      <c r="F30" s="19">
        <v>359357</v>
      </c>
      <c r="G30" s="20">
        <f t="shared" si="3"/>
        <v>0.90725868550408872</v>
      </c>
      <c r="H30" s="21">
        <f t="shared" si="5"/>
        <v>36734</v>
      </c>
      <c r="I30" s="118">
        <v>348488</v>
      </c>
      <c r="J30" s="119">
        <f t="shared" si="4"/>
        <v>1.0311890222905811</v>
      </c>
    </row>
    <row r="31" spans="1:10" ht="21.95" customHeight="1">
      <c r="A31" s="266"/>
      <c r="B31" s="269"/>
      <c r="C31" s="17" t="s">
        <v>42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>
      <c r="A32" s="266"/>
      <c r="B32" s="269"/>
      <c r="C32" s="17" t="s">
        <v>43</v>
      </c>
      <c r="D32" s="18">
        <v>339225</v>
      </c>
      <c r="E32" s="18">
        <v>387458</v>
      </c>
      <c r="F32" s="19">
        <v>342750</v>
      </c>
      <c r="G32" s="20">
        <f t="shared" si="3"/>
        <v>1.0103913331859384</v>
      </c>
      <c r="H32" s="21">
        <f t="shared" si="5"/>
        <v>-3525</v>
      </c>
      <c r="I32" s="118">
        <v>336335</v>
      </c>
      <c r="J32" s="119">
        <f t="shared" si="4"/>
        <v>1.0190732454249483</v>
      </c>
    </row>
    <row r="33" spans="1:10" ht="30" customHeight="1">
      <c r="A33" s="266"/>
      <c r="B33" s="270"/>
      <c r="C33" s="31" t="s">
        <v>44</v>
      </c>
      <c r="D33" s="32">
        <f>SUM(D23:D32)</f>
        <v>49715406</v>
      </c>
      <c r="E33" s="32">
        <f>SUM(E23:E32)</f>
        <v>49695523</v>
      </c>
      <c r="F33" s="33">
        <f>SUM(F23:F32)</f>
        <v>47866038</v>
      </c>
      <c r="G33" s="34">
        <f>IF(D33=0,0,F33/D33)</f>
        <v>0.96280090722783196</v>
      </c>
      <c r="H33" s="35">
        <f t="shared" si="5"/>
        <v>1849368</v>
      </c>
      <c r="I33" s="36">
        <f>SUM(I23:I32)</f>
        <v>41401742</v>
      </c>
      <c r="J33" s="37">
        <f t="shared" si="4"/>
        <v>1.1561358456849473</v>
      </c>
    </row>
    <row r="34" spans="1:10" ht="21.95" customHeight="1">
      <c r="A34" s="266"/>
      <c r="B34" s="38" t="s">
        <v>45</v>
      </c>
      <c r="C34" s="24"/>
      <c r="D34" s="25"/>
      <c r="E34" s="25"/>
      <c r="F34" s="26"/>
      <c r="G34" s="42"/>
      <c r="H34" s="43"/>
      <c r="I34" s="44">
        <v>0</v>
      </c>
      <c r="J34" s="45">
        <f t="shared" si="4"/>
        <v>0</v>
      </c>
    </row>
    <row r="35" spans="1:10" ht="21.95" customHeight="1">
      <c r="A35" s="266"/>
      <c r="B35" s="38" t="s">
        <v>46</v>
      </c>
      <c r="C35" s="39"/>
      <c r="D35" s="40"/>
      <c r="E35" s="40"/>
      <c r="F35" s="41"/>
      <c r="G35" s="42"/>
      <c r="H35" s="43"/>
      <c r="I35" s="44">
        <v>689231</v>
      </c>
      <c r="J35" s="45">
        <f t="shared" si="4"/>
        <v>0</v>
      </c>
    </row>
    <row r="36" spans="1:10" ht="21.95" customHeight="1" thickBot="1">
      <c r="A36" s="266"/>
      <c r="B36" s="46" t="s">
        <v>47</v>
      </c>
      <c r="C36" s="47"/>
      <c r="D36" s="48">
        <v>100</v>
      </c>
      <c r="E36" s="48">
        <v>100</v>
      </c>
      <c r="F36" s="49"/>
      <c r="G36" s="50"/>
      <c r="H36" s="51"/>
      <c r="I36" s="52">
        <v>0</v>
      </c>
      <c r="J36" s="53">
        <f t="shared" si="4"/>
        <v>0</v>
      </c>
    </row>
    <row r="37" spans="1:10" ht="28.5" customHeight="1" thickBot="1">
      <c r="A37" s="267"/>
      <c r="B37" s="54" t="s">
        <v>48</v>
      </c>
      <c r="C37" s="55"/>
      <c r="D37" s="56">
        <f>SUM(D34:D36)+D33</f>
        <v>49715506</v>
      </c>
      <c r="E37" s="56">
        <f>SUM(E34:E36)+E33</f>
        <v>49695623</v>
      </c>
      <c r="F37" s="57">
        <f>SUM(F34:F36)+F33</f>
        <v>47866038</v>
      </c>
      <c r="G37" s="132">
        <f>IF(D37=0,0,F37/D37)</f>
        <v>0.96279897060687669</v>
      </c>
      <c r="H37" s="59">
        <f>D37-F37</f>
        <v>1849468</v>
      </c>
      <c r="I37" s="133">
        <f>SUM(I34:I36)+I33</f>
        <v>42090973</v>
      </c>
      <c r="J37" s="78">
        <f t="shared" si="4"/>
        <v>1.1372043597091472</v>
      </c>
    </row>
    <row r="38" spans="1:10" ht="8.25" customHeight="1" thickBot="1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>
      <c r="A39" s="271" t="s">
        <v>49</v>
      </c>
      <c r="B39" s="272"/>
      <c r="C39" s="272"/>
      <c r="D39" s="82"/>
      <c r="E39" s="123"/>
      <c r="F39" s="83">
        <f>F15-F33</f>
        <v>133757</v>
      </c>
      <c r="G39" s="84"/>
      <c r="H39" s="85"/>
      <c r="I39" s="86">
        <f>I15-I33</f>
        <v>855934</v>
      </c>
      <c r="J39" s="87">
        <f t="shared" si="4"/>
        <v>0.15627022644269301</v>
      </c>
    </row>
    <row r="40" spans="1:10" ht="9" customHeight="1" thickBot="1">
      <c r="A40" s="88"/>
      <c r="B40" s="2"/>
      <c r="C40" s="2"/>
      <c r="F40" s="89"/>
      <c r="G40" s="89"/>
      <c r="H40" s="89"/>
      <c r="I40" s="89"/>
      <c r="J40" s="89"/>
    </row>
    <row r="41" spans="1:10" ht="31.5" customHeight="1">
      <c r="A41" s="273" t="s">
        <v>50</v>
      </c>
      <c r="B41" s="257"/>
      <c r="C41" s="274"/>
      <c r="D41" s="90"/>
      <c r="E41" s="90"/>
      <c r="F41" s="91">
        <f>F19-F37</f>
        <v>300460</v>
      </c>
      <c r="G41" s="92"/>
      <c r="H41" s="93"/>
      <c r="I41" s="94">
        <f>I19-I37</f>
        <v>166703</v>
      </c>
      <c r="J41" s="95">
        <f t="shared" si="4"/>
        <v>1.8023670839756933</v>
      </c>
    </row>
    <row r="42" spans="1:10" ht="21.95" customHeight="1">
      <c r="A42" s="96"/>
      <c r="B42" s="97" t="s">
        <v>51</v>
      </c>
      <c r="C42" s="98"/>
      <c r="D42" s="99"/>
      <c r="E42" s="99"/>
      <c r="F42" s="100">
        <v>0</v>
      </c>
      <c r="G42" s="101"/>
      <c r="H42" s="43"/>
      <c r="I42" s="102"/>
      <c r="J42" s="72">
        <f t="shared" si="4"/>
        <v>0</v>
      </c>
    </row>
    <row r="43" spans="1:10" ht="21.95" customHeight="1" thickBot="1">
      <c r="A43" s="103"/>
      <c r="B43" s="104" t="s">
        <v>52</v>
      </c>
      <c r="C43" s="105"/>
      <c r="D43" s="106"/>
      <c r="E43" s="106"/>
      <c r="F43" s="107">
        <v>0</v>
      </c>
      <c r="G43" s="108"/>
      <c r="H43" s="51"/>
      <c r="I43" s="109"/>
      <c r="J43" s="110">
        <f t="shared" si="4"/>
        <v>0</v>
      </c>
    </row>
    <row r="44" spans="1:10">
      <c r="A44" s="275"/>
      <c r="B44" s="275"/>
      <c r="C44" s="275"/>
      <c r="D44" s="275"/>
      <c r="E44" s="275"/>
      <c r="F44" s="275"/>
      <c r="G44" s="275"/>
      <c r="H44" s="275"/>
      <c r="I44" s="275"/>
      <c r="J44" s="275"/>
    </row>
    <row r="45" spans="1:10" ht="33.75" customHeight="1">
      <c r="A45" s="111"/>
      <c r="B45" s="111"/>
      <c r="C45" s="111"/>
      <c r="D45" s="111"/>
      <c r="E45" s="111"/>
      <c r="F45" s="111"/>
      <c r="G45" s="112"/>
      <c r="I45" s="1"/>
      <c r="J45" s="11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31" zoomScaleNormal="75" zoomScaleSheetLayoutView="100" workbookViewId="0">
      <selection activeCell="M3" sqref="M3"/>
    </sheetView>
  </sheetViews>
  <sheetFormatPr defaultRowHeight="13.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>
      <c r="A1" s="113" t="str">
        <f>'01 大阪市'!A1</f>
        <v>○国民健康保険財政の予算決算状況【平成27年度】</v>
      </c>
    </row>
    <row r="2" spans="1:10" ht="14.25" thickBot="1">
      <c r="B2" s="3" t="s">
        <v>60</v>
      </c>
      <c r="F2" s="4"/>
      <c r="G2" s="4"/>
      <c r="H2" s="4"/>
      <c r="I2" s="4"/>
      <c r="J2" s="4" t="s">
        <v>2</v>
      </c>
    </row>
    <row r="3" spans="1:10" ht="19.5" customHeight="1">
      <c r="A3" s="256" t="s">
        <v>3</v>
      </c>
      <c r="B3" s="257"/>
      <c r="C3" s="257"/>
      <c r="D3" s="260" t="str">
        <f>'01 大阪市'!D3:H3</f>
        <v>平成27年度</v>
      </c>
      <c r="E3" s="276"/>
      <c r="F3" s="276"/>
      <c r="G3" s="276"/>
      <c r="H3" s="277"/>
      <c r="I3" s="114" t="str">
        <f>'01 大阪市'!I3</f>
        <v>平成26年度</v>
      </c>
      <c r="J3" s="263" t="s">
        <v>6</v>
      </c>
    </row>
    <row r="4" spans="1:10" ht="28.5" customHeight="1" thickBot="1">
      <c r="A4" s="258"/>
      <c r="B4" s="259"/>
      <c r="C4" s="259"/>
      <c r="D4" s="6" t="s">
        <v>7</v>
      </c>
      <c r="E4" s="7" t="s">
        <v>8</v>
      </c>
      <c r="F4" s="8" t="s">
        <v>9</v>
      </c>
      <c r="G4" s="6" t="s">
        <v>10</v>
      </c>
      <c r="H4" s="9" t="s">
        <v>11</v>
      </c>
      <c r="I4" s="115" t="s">
        <v>12</v>
      </c>
      <c r="J4" s="264"/>
    </row>
    <row r="5" spans="1:10" ht="21.95" customHeight="1">
      <c r="A5" s="265" t="s">
        <v>13</v>
      </c>
      <c r="B5" s="268" t="s">
        <v>14</v>
      </c>
      <c r="C5" s="10" t="s">
        <v>15</v>
      </c>
      <c r="D5" s="11">
        <v>1905658</v>
      </c>
      <c r="E5" s="11">
        <v>1905658</v>
      </c>
      <c r="F5" s="12">
        <v>1833881</v>
      </c>
      <c r="G5" s="13">
        <f>IF(D5=0,0,F5/D5)</f>
        <v>0.96233479459588234</v>
      </c>
      <c r="H5" s="14">
        <f>F5-D5</f>
        <v>-71777</v>
      </c>
      <c r="I5" s="116">
        <v>1889652</v>
      </c>
      <c r="J5" s="117">
        <f>IF(I5=0,0,F5/I5)</f>
        <v>0.97048610008615344</v>
      </c>
    </row>
    <row r="6" spans="1:10" ht="21.95" customHeight="1">
      <c r="A6" s="266"/>
      <c r="B6" s="269"/>
      <c r="C6" s="17" t="s">
        <v>16</v>
      </c>
      <c r="D6" s="18">
        <v>2482840</v>
      </c>
      <c r="E6" s="18">
        <v>2654271</v>
      </c>
      <c r="F6" s="19">
        <v>2755007</v>
      </c>
      <c r="G6" s="20">
        <f t="shared" ref="G6:G15" si="0">IF(D6=0,0,F6/D6)</f>
        <v>1.1096192263698024</v>
      </c>
      <c r="H6" s="21">
        <f t="shared" ref="H6:H15" si="1">F6-D6</f>
        <v>272167</v>
      </c>
      <c r="I6" s="118">
        <v>2648182</v>
      </c>
      <c r="J6" s="119">
        <f t="shared" ref="J6:J18" si="2">IF(I6=0,0,F6/I6)</f>
        <v>1.0403389948273949</v>
      </c>
    </row>
    <row r="7" spans="1:10" ht="21.95" customHeight="1">
      <c r="A7" s="266"/>
      <c r="B7" s="269"/>
      <c r="C7" s="17" t="s">
        <v>17</v>
      </c>
      <c r="D7" s="18">
        <v>518729</v>
      </c>
      <c r="E7" s="18">
        <v>376766</v>
      </c>
      <c r="F7" s="19">
        <v>286981</v>
      </c>
      <c r="G7" s="20">
        <f t="shared" si="0"/>
        <v>0.55323878171453689</v>
      </c>
      <c r="H7" s="21">
        <f t="shared" si="1"/>
        <v>-231748</v>
      </c>
      <c r="I7" s="118">
        <v>429591</v>
      </c>
      <c r="J7" s="119">
        <f t="shared" si="2"/>
        <v>0.66803308262975714</v>
      </c>
    </row>
    <row r="8" spans="1:10" ht="21.95" customHeight="1">
      <c r="A8" s="266"/>
      <c r="B8" s="269"/>
      <c r="C8" s="17" t="s">
        <v>18</v>
      </c>
      <c r="D8" s="18">
        <v>2373473</v>
      </c>
      <c r="E8" s="18">
        <v>2373473</v>
      </c>
      <c r="F8" s="19">
        <v>2372802</v>
      </c>
      <c r="G8" s="20">
        <f t="shared" si="0"/>
        <v>0.99971729191779302</v>
      </c>
      <c r="H8" s="21">
        <f t="shared" si="1"/>
        <v>-671</v>
      </c>
      <c r="I8" s="118">
        <v>2396898</v>
      </c>
      <c r="J8" s="119">
        <f t="shared" si="2"/>
        <v>0.98994700650590883</v>
      </c>
    </row>
    <row r="9" spans="1:10" ht="21.95" customHeight="1">
      <c r="A9" s="266"/>
      <c r="B9" s="269"/>
      <c r="C9" s="17" t="s">
        <v>19</v>
      </c>
      <c r="D9" s="18">
        <v>686901</v>
      </c>
      <c r="E9" s="18">
        <v>709545</v>
      </c>
      <c r="F9" s="19">
        <v>534851</v>
      </c>
      <c r="G9" s="20">
        <f t="shared" si="0"/>
        <v>0.77864350175643948</v>
      </c>
      <c r="H9" s="21">
        <f t="shared" si="1"/>
        <v>-152050</v>
      </c>
      <c r="I9" s="118">
        <v>553343</v>
      </c>
      <c r="J9" s="119">
        <f t="shared" si="2"/>
        <v>0.96658130671211162</v>
      </c>
    </row>
    <row r="10" spans="1:10" ht="21.95" customHeight="1">
      <c r="A10" s="266"/>
      <c r="B10" s="269"/>
      <c r="C10" s="17" t="s">
        <v>20</v>
      </c>
      <c r="D10" s="18"/>
      <c r="E10" s="18"/>
      <c r="F10" s="19"/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0" ht="21.95" customHeight="1">
      <c r="A11" s="266"/>
      <c r="B11" s="269"/>
      <c r="C11" s="17" t="s">
        <v>21</v>
      </c>
      <c r="D11" s="18">
        <v>2883973</v>
      </c>
      <c r="E11" s="18">
        <v>2883973</v>
      </c>
      <c r="F11" s="19">
        <v>2673687</v>
      </c>
      <c r="G11" s="20">
        <f t="shared" si="0"/>
        <v>0.92708461556332189</v>
      </c>
      <c r="H11" s="21">
        <f t="shared" si="1"/>
        <v>-210286</v>
      </c>
      <c r="I11" s="118">
        <v>1189413</v>
      </c>
      <c r="J11" s="119">
        <f t="shared" si="2"/>
        <v>2.2479046386747075</v>
      </c>
    </row>
    <row r="12" spans="1:10" ht="21.95" customHeight="1">
      <c r="A12" s="266"/>
      <c r="B12" s="269"/>
      <c r="C12" s="17" t="s">
        <v>22</v>
      </c>
      <c r="D12" s="18">
        <v>738876</v>
      </c>
      <c r="E12" s="18">
        <v>838876</v>
      </c>
      <c r="F12" s="19">
        <v>823157</v>
      </c>
      <c r="G12" s="20">
        <f t="shared" si="0"/>
        <v>1.1140665010096418</v>
      </c>
      <c r="H12" s="21">
        <f t="shared" si="1"/>
        <v>84281</v>
      </c>
      <c r="I12" s="118">
        <v>612273</v>
      </c>
      <c r="J12" s="119">
        <f t="shared" si="2"/>
        <v>1.3444280574188312</v>
      </c>
    </row>
    <row r="13" spans="1:10" ht="21.95" customHeight="1">
      <c r="A13" s="266"/>
      <c r="B13" s="269"/>
      <c r="C13" s="17" t="s">
        <v>23</v>
      </c>
      <c r="D13" s="18">
        <v>5476</v>
      </c>
      <c r="E13" s="18">
        <v>5476</v>
      </c>
      <c r="F13" s="19">
        <v>5476</v>
      </c>
      <c r="G13" s="20">
        <f t="shared" si="0"/>
        <v>1</v>
      </c>
      <c r="H13" s="21">
        <f t="shared" si="1"/>
        <v>0</v>
      </c>
      <c r="I13" s="118">
        <v>0</v>
      </c>
      <c r="J13" s="119">
        <f t="shared" si="2"/>
        <v>0</v>
      </c>
    </row>
    <row r="14" spans="1:10" ht="21.95" customHeight="1">
      <c r="A14" s="266"/>
      <c r="B14" s="269"/>
      <c r="C14" s="24" t="s">
        <v>24</v>
      </c>
      <c r="D14" s="25">
        <v>24673</v>
      </c>
      <c r="E14" s="25">
        <v>24673</v>
      </c>
      <c r="F14" s="26">
        <v>19551</v>
      </c>
      <c r="G14" s="27">
        <f t="shared" si="0"/>
        <v>0.79240465285940098</v>
      </c>
      <c r="H14" s="28">
        <f t="shared" si="1"/>
        <v>-5122</v>
      </c>
      <c r="I14" s="120">
        <v>23152</v>
      </c>
      <c r="J14" s="121">
        <f t="shared" si="2"/>
        <v>0.8444626814098134</v>
      </c>
    </row>
    <row r="15" spans="1:10" ht="28.5" customHeight="1">
      <c r="A15" s="266"/>
      <c r="B15" s="270"/>
      <c r="C15" s="31" t="s">
        <v>25</v>
      </c>
      <c r="D15" s="32">
        <f>SUM(D5:D14)</f>
        <v>11620599</v>
      </c>
      <c r="E15" s="32">
        <f>SUM(E5:E14)</f>
        <v>11772711</v>
      </c>
      <c r="F15" s="33">
        <f>SUM(F5:F14)</f>
        <v>11305393</v>
      </c>
      <c r="G15" s="34">
        <f t="shared" si="0"/>
        <v>0.97287523646586549</v>
      </c>
      <c r="H15" s="35">
        <f t="shared" si="1"/>
        <v>-315206</v>
      </c>
      <c r="I15" s="36">
        <f>SUM(I5:I14)</f>
        <v>9742504</v>
      </c>
      <c r="J15" s="37">
        <f t="shared" si="2"/>
        <v>1.1604196416034318</v>
      </c>
    </row>
    <row r="16" spans="1:10" ht="21.95" customHeight="1">
      <c r="A16" s="266"/>
      <c r="B16" s="38" t="s">
        <v>26</v>
      </c>
      <c r="C16" s="39"/>
      <c r="D16" s="40">
        <v>278430</v>
      </c>
      <c r="E16" s="40">
        <v>429019</v>
      </c>
      <c r="F16" s="41">
        <v>429019</v>
      </c>
      <c r="G16" s="70"/>
      <c r="H16" s="71"/>
      <c r="I16" s="44">
        <v>100000</v>
      </c>
      <c r="J16" s="45">
        <f t="shared" si="2"/>
        <v>4.2901899999999999</v>
      </c>
    </row>
    <row r="17" spans="1:10" ht="21.95" customHeight="1">
      <c r="A17" s="266"/>
      <c r="B17" s="38" t="s">
        <v>27</v>
      </c>
      <c r="C17" s="39"/>
      <c r="D17" s="40">
        <v>0</v>
      </c>
      <c r="E17" s="40">
        <v>7029</v>
      </c>
      <c r="F17" s="41">
        <v>7029</v>
      </c>
      <c r="G17" s="70"/>
      <c r="H17" s="71"/>
      <c r="I17" s="44">
        <v>183934</v>
      </c>
      <c r="J17" s="45">
        <f t="shared" si="2"/>
        <v>3.8214794437135061E-2</v>
      </c>
    </row>
    <row r="18" spans="1:10" ht="21.95" customHeight="1" thickBot="1">
      <c r="A18" s="266"/>
      <c r="B18" s="46" t="s">
        <v>28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>
      <c r="A19" s="267"/>
      <c r="B19" s="54" t="s">
        <v>29</v>
      </c>
      <c r="C19" s="55"/>
      <c r="D19" s="56">
        <f>SUM(D16:D18)+D15</f>
        <v>11899029</v>
      </c>
      <c r="E19" s="56">
        <f>SUM(E16:E18)+E15</f>
        <v>12208759</v>
      </c>
      <c r="F19" s="57">
        <f>SUM(F16:F18)+F15</f>
        <v>11741441</v>
      </c>
      <c r="G19" s="58">
        <f>IF(D19=0,0,F19/D19)</f>
        <v>0.98675623027727721</v>
      </c>
      <c r="H19" s="59">
        <f>F19-D19</f>
        <v>-157588</v>
      </c>
      <c r="I19" s="60">
        <f>SUM(I16:I18)+I15</f>
        <v>10026438</v>
      </c>
      <c r="J19" s="61">
        <f>IF(I19=0,0,F19/I19)</f>
        <v>1.1710480830779586</v>
      </c>
    </row>
    <row r="20" spans="1:10" ht="15" customHeight="1" thickBot="1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>
      <c r="A21" s="256" t="s">
        <v>3</v>
      </c>
      <c r="B21" s="257"/>
      <c r="C21" s="257"/>
      <c r="D21" s="260" t="str">
        <f>'01 大阪市'!D21:H21</f>
        <v>平成27年度</v>
      </c>
      <c r="E21" s="276"/>
      <c r="F21" s="276"/>
      <c r="G21" s="276"/>
      <c r="H21" s="277"/>
      <c r="I21" s="114" t="str">
        <f>'01 大阪市'!I21</f>
        <v>平成26年度</v>
      </c>
      <c r="J21" s="263" t="s">
        <v>6</v>
      </c>
    </row>
    <row r="22" spans="1:10" ht="28.5" customHeight="1" thickBot="1">
      <c r="A22" s="258"/>
      <c r="B22" s="259"/>
      <c r="C22" s="259"/>
      <c r="D22" s="6" t="s">
        <v>7</v>
      </c>
      <c r="E22" s="7" t="s">
        <v>8</v>
      </c>
      <c r="F22" s="8" t="s">
        <v>9</v>
      </c>
      <c r="G22" s="6" t="s">
        <v>30</v>
      </c>
      <c r="H22" s="9" t="s">
        <v>31</v>
      </c>
      <c r="I22" s="115" t="s">
        <v>12</v>
      </c>
      <c r="J22" s="264"/>
    </row>
    <row r="23" spans="1:10" ht="21.95" customHeight="1">
      <c r="A23" s="266" t="s">
        <v>32</v>
      </c>
      <c r="B23" s="268" t="s">
        <v>33</v>
      </c>
      <c r="C23" s="10" t="s">
        <v>34</v>
      </c>
      <c r="D23" s="11">
        <v>186520</v>
      </c>
      <c r="E23" s="11">
        <v>186520</v>
      </c>
      <c r="F23" s="12">
        <v>162279</v>
      </c>
      <c r="G23" s="13">
        <f t="shared" ref="G23:G32" si="3">IF(D23=0,0,F23/D23)</f>
        <v>0.87003538494531418</v>
      </c>
      <c r="H23" s="14">
        <f>D23-F23</f>
        <v>24241</v>
      </c>
      <c r="I23" s="116">
        <v>162394</v>
      </c>
      <c r="J23" s="117">
        <f t="shared" ref="J23:J43" si="4">IF(I23=0,0,F23/I23)</f>
        <v>0.99929184575784824</v>
      </c>
    </row>
    <row r="24" spans="1:10" ht="21.95" customHeight="1">
      <c r="A24" s="266"/>
      <c r="B24" s="269"/>
      <c r="C24" s="17" t="s">
        <v>35</v>
      </c>
      <c r="D24" s="18">
        <v>7057430</v>
      </c>
      <c r="E24" s="18">
        <v>7327457</v>
      </c>
      <c r="F24" s="19">
        <v>7170525</v>
      </c>
      <c r="G24" s="20">
        <f t="shared" si="3"/>
        <v>1.0160249552599177</v>
      </c>
      <c r="H24" s="21">
        <f t="shared" ref="H24:H33" si="5">D24-F24</f>
        <v>-113095</v>
      </c>
      <c r="I24" s="118">
        <v>6880350</v>
      </c>
      <c r="J24" s="119">
        <f t="shared" si="4"/>
        <v>1.0421744533344961</v>
      </c>
    </row>
    <row r="25" spans="1:10" ht="21.95" customHeight="1">
      <c r="A25" s="266"/>
      <c r="B25" s="269"/>
      <c r="C25" s="17" t="s">
        <v>36</v>
      </c>
      <c r="D25" s="18">
        <v>1252367</v>
      </c>
      <c r="E25" s="18">
        <v>1252367</v>
      </c>
      <c r="F25" s="19">
        <v>1234323</v>
      </c>
      <c r="G25" s="20">
        <f t="shared" si="3"/>
        <v>0.98559208283194943</v>
      </c>
      <c r="H25" s="21">
        <f t="shared" si="5"/>
        <v>18044</v>
      </c>
      <c r="I25" s="118">
        <v>1226081</v>
      </c>
      <c r="J25" s="119">
        <f t="shared" si="4"/>
        <v>1.0067222312392086</v>
      </c>
    </row>
    <row r="26" spans="1:10" ht="21.95" customHeight="1">
      <c r="A26" s="266"/>
      <c r="B26" s="269"/>
      <c r="C26" s="17" t="s">
        <v>37</v>
      </c>
      <c r="D26" s="18">
        <v>978</v>
      </c>
      <c r="E26" s="18">
        <v>978</v>
      </c>
      <c r="F26" s="19">
        <v>853</v>
      </c>
      <c r="G26" s="20">
        <f t="shared" si="3"/>
        <v>0.8721881390593047</v>
      </c>
      <c r="H26" s="21">
        <f t="shared" si="5"/>
        <v>125</v>
      </c>
      <c r="I26" s="118">
        <v>962</v>
      </c>
      <c r="J26" s="119">
        <f t="shared" si="4"/>
        <v>0.88669438669438672</v>
      </c>
    </row>
    <row r="27" spans="1:10" ht="21.95" customHeight="1">
      <c r="A27" s="266"/>
      <c r="B27" s="269"/>
      <c r="C27" s="17" t="s">
        <v>38</v>
      </c>
      <c r="D27" s="18">
        <v>68</v>
      </c>
      <c r="E27" s="18">
        <v>68</v>
      </c>
      <c r="F27" s="19">
        <v>44</v>
      </c>
      <c r="G27" s="20">
        <f t="shared" si="3"/>
        <v>0.6470588235294118</v>
      </c>
      <c r="H27" s="21">
        <f t="shared" si="5"/>
        <v>24</v>
      </c>
      <c r="I27" s="118">
        <v>44</v>
      </c>
      <c r="J27" s="119">
        <f t="shared" si="4"/>
        <v>1</v>
      </c>
    </row>
    <row r="28" spans="1:10" ht="21.95" customHeight="1">
      <c r="A28" s="266"/>
      <c r="B28" s="269"/>
      <c r="C28" s="17" t="s">
        <v>39</v>
      </c>
      <c r="D28" s="18">
        <v>491452</v>
      </c>
      <c r="E28" s="19">
        <v>491452</v>
      </c>
      <c r="F28" s="19">
        <v>470416</v>
      </c>
      <c r="G28" s="20">
        <f t="shared" si="3"/>
        <v>0.95719622669151816</v>
      </c>
      <c r="H28" s="21">
        <f t="shared" si="5"/>
        <v>21036</v>
      </c>
      <c r="I28" s="118">
        <v>508487</v>
      </c>
      <c r="J28" s="119">
        <f t="shared" si="4"/>
        <v>0.92512886268478844</v>
      </c>
    </row>
    <row r="29" spans="1:10" ht="21.95" customHeight="1">
      <c r="A29" s="266"/>
      <c r="B29" s="269"/>
      <c r="C29" s="17" t="s">
        <v>40</v>
      </c>
      <c r="D29" s="18">
        <v>2805131</v>
      </c>
      <c r="E29" s="18">
        <v>2716150</v>
      </c>
      <c r="F29" s="19">
        <v>2515280</v>
      </c>
      <c r="G29" s="20">
        <f t="shared" si="3"/>
        <v>0.89667113585782621</v>
      </c>
      <c r="H29" s="21">
        <f t="shared" si="5"/>
        <v>289851</v>
      </c>
      <c r="I29" s="118">
        <v>1082992</v>
      </c>
      <c r="J29" s="119">
        <f t="shared" si="4"/>
        <v>2.322528698272933</v>
      </c>
    </row>
    <row r="30" spans="1:10" ht="21.95" customHeight="1">
      <c r="A30" s="266"/>
      <c r="B30" s="269"/>
      <c r="C30" s="17" t="s">
        <v>41</v>
      </c>
      <c r="D30" s="18">
        <v>72492</v>
      </c>
      <c r="E30" s="18">
        <v>72492</v>
      </c>
      <c r="F30" s="19">
        <v>59844</v>
      </c>
      <c r="G30" s="20">
        <f t="shared" si="3"/>
        <v>0.8255255752358881</v>
      </c>
      <c r="H30" s="21">
        <f t="shared" si="5"/>
        <v>12648</v>
      </c>
      <c r="I30" s="118">
        <v>55119</v>
      </c>
      <c r="J30" s="119">
        <f t="shared" si="4"/>
        <v>1.0857236161759103</v>
      </c>
    </row>
    <row r="31" spans="1:10" ht="21.95" customHeight="1">
      <c r="A31" s="266"/>
      <c r="B31" s="269"/>
      <c r="C31" s="17" t="s">
        <v>42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>
      <c r="A32" s="266"/>
      <c r="B32" s="269"/>
      <c r="C32" s="17" t="s">
        <v>43</v>
      </c>
      <c r="D32" s="18">
        <v>28591</v>
      </c>
      <c r="E32" s="18">
        <v>144246</v>
      </c>
      <c r="F32" s="19">
        <v>122679</v>
      </c>
      <c r="G32" s="20">
        <f t="shared" si="3"/>
        <v>4.2908257843377289</v>
      </c>
      <c r="H32" s="21">
        <f t="shared" si="5"/>
        <v>-94088</v>
      </c>
      <c r="I32" s="118">
        <v>102980</v>
      </c>
      <c r="J32" s="119">
        <f t="shared" si="4"/>
        <v>1.1912895707904447</v>
      </c>
    </row>
    <row r="33" spans="1:10" ht="30" customHeight="1">
      <c r="A33" s="266"/>
      <c r="B33" s="270"/>
      <c r="C33" s="31" t="s">
        <v>44</v>
      </c>
      <c r="D33" s="32">
        <f>SUM(D23:D32)</f>
        <v>11895029</v>
      </c>
      <c r="E33" s="32">
        <f>SUM(E23:E32)</f>
        <v>12191730</v>
      </c>
      <c r="F33" s="33">
        <f>SUM(F23:F32)</f>
        <v>11736243</v>
      </c>
      <c r="G33" s="34">
        <f>IF(D33=0,0,F33/D33)</f>
        <v>0.98665106238917111</v>
      </c>
      <c r="H33" s="35">
        <f t="shared" si="5"/>
        <v>158786</v>
      </c>
      <c r="I33" s="36">
        <f>SUM(I23:I32)</f>
        <v>10019409</v>
      </c>
      <c r="J33" s="37">
        <f t="shared" si="4"/>
        <v>1.1713508251834015</v>
      </c>
    </row>
    <row r="34" spans="1:10" ht="21.95" customHeight="1">
      <c r="A34" s="266"/>
      <c r="B34" s="38" t="s">
        <v>45</v>
      </c>
      <c r="C34" s="24"/>
      <c r="D34" s="25">
        <v>0</v>
      </c>
      <c r="E34" s="25">
        <v>0</v>
      </c>
      <c r="F34" s="26">
        <v>0</v>
      </c>
      <c r="G34" s="42"/>
      <c r="H34" s="43"/>
      <c r="I34" s="44">
        <v>0</v>
      </c>
      <c r="J34" s="45">
        <f t="shared" si="4"/>
        <v>0</v>
      </c>
    </row>
    <row r="35" spans="1:10" ht="21.95" customHeight="1">
      <c r="A35" s="266"/>
      <c r="B35" s="38" t="s">
        <v>46</v>
      </c>
      <c r="C35" s="39"/>
      <c r="D35" s="40">
        <v>0</v>
      </c>
      <c r="E35" s="40">
        <v>0</v>
      </c>
      <c r="F35" s="41">
        <v>0</v>
      </c>
      <c r="G35" s="42"/>
      <c r="H35" s="43"/>
      <c r="I35" s="44">
        <v>0</v>
      </c>
      <c r="J35" s="45">
        <f t="shared" si="4"/>
        <v>0</v>
      </c>
    </row>
    <row r="36" spans="1:10" ht="21.95" customHeight="1" thickBot="1">
      <c r="A36" s="266"/>
      <c r="B36" s="46" t="s">
        <v>47</v>
      </c>
      <c r="C36" s="47"/>
      <c r="D36" s="48">
        <v>4000</v>
      </c>
      <c r="E36" s="48">
        <v>4000</v>
      </c>
      <c r="F36" s="49">
        <v>0</v>
      </c>
      <c r="G36" s="50"/>
      <c r="H36" s="51"/>
      <c r="I36" s="52">
        <v>0</v>
      </c>
      <c r="J36" s="53">
        <f t="shared" si="4"/>
        <v>0</v>
      </c>
    </row>
    <row r="37" spans="1:10" ht="28.5" customHeight="1" thickBot="1">
      <c r="A37" s="267"/>
      <c r="B37" s="54" t="s">
        <v>48</v>
      </c>
      <c r="C37" s="55"/>
      <c r="D37" s="56">
        <f>SUM(D34:D36)+D33</f>
        <v>11899029</v>
      </c>
      <c r="E37" s="56">
        <f>SUM(E34:E36)+E33</f>
        <v>12195730</v>
      </c>
      <c r="F37" s="57">
        <f>SUM(F34:F36)+F33</f>
        <v>11736243</v>
      </c>
      <c r="G37" s="58">
        <f>IF(D37=0,0,F37/D37)</f>
        <v>0.9863193879097194</v>
      </c>
      <c r="H37" s="59">
        <f>D37-F37</f>
        <v>162786</v>
      </c>
      <c r="I37" s="77">
        <f>SUM(I34:I36)+I33</f>
        <v>10019409</v>
      </c>
      <c r="J37" s="78">
        <f t="shared" si="4"/>
        <v>1.1713508251834015</v>
      </c>
    </row>
    <row r="38" spans="1:10" ht="8.25" customHeight="1" thickBot="1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>
      <c r="A39" s="271" t="s">
        <v>49</v>
      </c>
      <c r="B39" s="272"/>
      <c r="C39" s="272"/>
      <c r="D39" s="134">
        <f>+D15-D33</f>
        <v>-274430</v>
      </c>
      <c r="E39" s="123"/>
      <c r="F39" s="83">
        <f>F15-F33</f>
        <v>-430850</v>
      </c>
      <c r="G39" s="84"/>
      <c r="H39" s="85"/>
      <c r="I39" s="86">
        <f>I15-I33</f>
        <v>-276905</v>
      </c>
      <c r="J39" s="87">
        <f t="shared" si="4"/>
        <v>1.5559487911016414</v>
      </c>
    </row>
    <row r="40" spans="1:10" ht="9" customHeight="1" thickBot="1">
      <c r="A40" s="88"/>
      <c r="B40" s="2"/>
      <c r="C40" s="2"/>
      <c r="F40" s="89"/>
      <c r="G40" s="89"/>
      <c r="H40" s="89"/>
      <c r="I40" s="89"/>
      <c r="J40" s="89"/>
    </row>
    <row r="41" spans="1:10" ht="31.5" customHeight="1">
      <c r="A41" s="273" t="s">
        <v>50</v>
      </c>
      <c r="B41" s="257"/>
      <c r="C41" s="274"/>
      <c r="D41" s="90"/>
      <c r="E41" s="90"/>
      <c r="F41" s="91">
        <f>F19-F37</f>
        <v>5198</v>
      </c>
      <c r="G41" s="92"/>
      <c r="H41" s="93"/>
      <c r="I41" s="94">
        <f>I19-I37</f>
        <v>7029</v>
      </c>
      <c r="J41" s="95">
        <f t="shared" si="4"/>
        <v>0.73950775359226062</v>
      </c>
    </row>
    <row r="42" spans="1:10" ht="21.95" customHeight="1">
      <c r="A42" s="96"/>
      <c r="B42" s="97" t="s">
        <v>51</v>
      </c>
      <c r="C42" s="98"/>
      <c r="D42" s="99"/>
      <c r="E42" s="99"/>
      <c r="F42" s="100">
        <v>5198</v>
      </c>
      <c r="G42" s="101"/>
      <c r="H42" s="43"/>
      <c r="I42" s="100">
        <v>7029</v>
      </c>
      <c r="J42" s="72">
        <f t="shared" si="4"/>
        <v>0.73950775359226062</v>
      </c>
    </row>
    <row r="43" spans="1:10" ht="21.95" customHeight="1" thickBot="1">
      <c r="A43" s="103"/>
      <c r="B43" s="104" t="s">
        <v>52</v>
      </c>
      <c r="C43" s="105"/>
      <c r="D43" s="106"/>
      <c r="E43" s="106"/>
      <c r="F43" s="107">
        <v>0</v>
      </c>
      <c r="G43" s="108"/>
      <c r="H43" s="51"/>
      <c r="I43" s="109"/>
      <c r="J43" s="110">
        <f t="shared" si="4"/>
        <v>0</v>
      </c>
    </row>
    <row r="44" spans="1:10">
      <c r="A44" s="275"/>
      <c r="B44" s="275"/>
      <c r="C44" s="275"/>
      <c r="D44" s="275"/>
      <c r="E44" s="275"/>
      <c r="F44" s="275"/>
      <c r="G44" s="275"/>
      <c r="H44" s="275"/>
      <c r="I44" s="275"/>
      <c r="J44" s="275"/>
    </row>
    <row r="45" spans="1:10" ht="33.75" customHeight="1">
      <c r="A45" s="111"/>
      <c r="B45" s="111"/>
      <c r="C45" s="111"/>
      <c r="D45" s="111"/>
      <c r="E45" s="111"/>
      <c r="F45" s="111"/>
      <c r="G45" s="112"/>
      <c r="I45" s="1"/>
      <c r="J45" s="11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43</vt:i4>
      </vt:variant>
    </vt:vector>
  </HeadingPairs>
  <TitlesOfParts>
    <vt:vector size="43" baseType="lpstr">
      <vt:lpstr>01 大阪市</vt:lpstr>
      <vt:lpstr>02 堺市</vt:lpstr>
      <vt:lpstr>03 岸和田市</vt:lpstr>
      <vt:lpstr>04 豊中市</vt:lpstr>
      <vt:lpstr>05 池田市</vt:lpstr>
      <vt:lpstr>06 吹田市</vt:lpstr>
      <vt:lpstr>07 泉大津市</vt:lpstr>
      <vt:lpstr>08 高槻市</vt:lpstr>
      <vt:lpstr>09 貝塚市</vt:lpstr>
      <vt:lpstr>10 守口市</vt:lpstr>
      <vt:lpstr>11 枚方市</vt:lpstr>
      <vt:lpstr>12茨木市</vt:lpstr>
      <vt:lpstr>13八尾市</vt:lpstr>
      <vt:lpstr>14泉佐野市</vt:lpstr>
      <vt:lpstr>15富田林市</vt:lpstr>
      <vt:lpstr>16寝屋川市</vt:lpstr>
      <vt:lpstr>17河内長野市 </vt:lpstr>
      <vt:lpstr>18松原市</vt:lpstr>
      <vt:lpstr>19大東市</vt:lpstr>
      <vt:lpstr>20和泉市</vt:lpstr>
      <vt:lpstr>21箕面市</vt:lpstr>
      <vt:lpstr>22柏原市</vt:lpstr>
      <vt:lpstr>23羽曳野市</vt:lpstr>
      <vt:lpstr>24門真市</vt:lpstr>
      <vt:lpstr>25摂津市</vt:lpstr>
      <vt:lpstr>26高石市</vt:lpstr>
      <vt:lpstr>27藤井寺市</vt:lpstr>
      <vt:lpstr>28東大阪市</vt:lpstr>
      <vt:lpstr>29泉南市</vt:lpstr>
      <vt:lpstr>30四條畷市</vt:lpstr>
      <vt:lpstr>31交野市</vt:lpstr>
      <vt:lpstr>32島本町</vt:lpstr>
      <vt:lpstr>33豊能町</vt:lpstr>
      <vt:lpstr>34能勢町</vt:lpstr>
      <vt:lpstr>35忠岡町</vt:lpstr>
      <vt:lpstr>36熊取町</vt:lpstr>
      <vt:lpstr>37田尻町</vt:lpstr>
      <vt:lpstr>38阪南市</vt:lpstr>
      <vt:lpstr>39岬町</vt:lpstr>
      <vt:lpstr>40太子町</vt:lpstr>
      <vt:lpstr>41河南町</vt:lpstr>
      <vt:lpstr>42千早赤坂村</vt:lpstr>
      <vt:lpstr>43大阪狭山市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2017-10-12T02:34:25Z</cp:lastPrinted>
  <dcterms:created xsi:type="dcterms:W3CDTF">2017-10-05T07:16:26Z</dcterms:created>
  <dcterms:modified xsi:type="dcterms:W3CDTF">2017-10-12T02:50:29Z</dcterms:modified>
</cp:coreProperties>
</file>