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790" activeTab="0"/>
  </bookViews>
  <sheets>
    <sheet name="5-5-8" sheetId="1" r:id="rId1"/>
    <sheet name="5-5-8材料表" sheetId="2" r:id="rId2"/>
    <sheet name="5-5-8 計算書" sheetId="3" r:id="rId3"/>
  </sheets>
  <definedNames>
    <definedName name="_xlnm.Print_Area" localSheetId="0">'5-5-8'!$A$1:$O$90</definedName>
    <definedName name="_xlnm.Print_Area" localSheetId="2">'5-5-8 計算書'!$A$1:$O$101</definedName>
    <definedName name="_xlnm.Print_Area" localSheetId="1">'5-5-8材料表'!$A$1:$L$58</definedName>
  </definedNames>
  <calcPr fullCalcOnLoad="1"/>
</workbook>
</file>

<file path=xl/sharedStrings.xml><?xml version="1.0" encoding="utf-8"?>
<sst xmlns="http://schemas.openxmlformats.org/spreadsheetml/2006/main" count="287" uniqueCount="92">
  <si>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</si>
  <si>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</si>
  <si>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</si>
  <si>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</si>
  <si>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</si>
  <si>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</si>
  <si>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</si>
  <si>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</si>
  <si>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</si>
  <si>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</si>
  <si>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基礎材</t>
  </si>
  <si>
    <r>
      <t>ｍ</t>
    </r>
    <r>
      <rPr>
        <vertAlign val="superscript"/>
        <sz val="11"/>
        <rFont val="ＭＳ Ｐ明朝"/>
        <family val="1"/>
      </rPr>
      <t>３</t>
    </r>
  </si>
  <si>
    <t>RC-40</t>
  </si>
  <si>
    <t>×</t>
  </si>
  <si>
    <t>)×</t>
  </si>
  <si>
    <t>+</t>
  </si>
  <si>
    <t>種　別　及　び　細　別　　　　：</t>
  </si>
  <si>
    <t>寸　法　表　及　び　材　料　表</t>
  </si>
  <si>
    <t>寸法表</t>
  </si>
  <si>
    <t>材料表</t>
  </si>
  <si>
    <t>Ｈ</t>
  </si>
  <si>
    <r>
      <t>m</t>
    </r>
    <r>
      <rPr>
        <vertAlign val="superscript"/>
        <sz val="11"/>
        <rFont val="ＭＳ Ｐ明朝"/>
        <family val="1"/>
      </rPr>
      <t>2</t>
    </r>
  </si>
  <si>
    <t>摘要</t>
  </si>
  <si>
    <t>コンクリート</t>
  </si>
  <si>
    <r>
      <t>m</t>
    </r>
    <r>
      <rPr>
        <vertAlign val="superscript"/>
        <sz val="11"/>
        <rFont val="ＭＳ Ｐ明朝"/>
        <family val="1"/>
      </rPr>
      <t>3</t>
    </r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</si>
  <si>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</si>
  <si>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</si>
  <si>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</si>
  <si>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</si>
  <si>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</si>
  <si>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</si>
  <si>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寸法表</t>
  </si>
  <si>
    <t>１：６０</t>
  </si>
  <si>
    <t>1/2</t>
  </si>
  <si>
    <t>コンクリート</t>
  </si>
  <si>
    <r>
      <t>H</t>
    </r>
    <r>
      <rPr>
        <vertAlign val="subscript"/>
        <sz val="11"/>
        <rFont val="ＭＳ Ｐ明朝"/>
        <family val="1"/>
      </rPr>
      <t>4</t>
    </r>
  </si>
  <si>
    <t>+(</t>
  </si>
  <si>
    <r>
      <t>H</t>
    </r>
    <r>
      <rPr>
        <vertAlign val="subscript"/>
        <sz val="11"/>
        <rFont val="ＭＳ Ｐ明朝"/>
        <family val="1"/>
      </rPr>
      <t>3</t>
    </r>
  </si>
  <si>
    <r>
      <t>H</t>
    </r>
    <r>
      <rPr>
        <vertAlign val="subscript"/>
        <sz val="11"/>
        <rFont val="ＭＳ Ｐ明朝"/>
        <family val="1"/>
      </rPr>
      <t>2</t>
    </r>
  </si>
  <si>
    <t>×2+</t>
  </si>
  <si>
    <t>}×</t>
  </si>
  <si>
    <t>敷モルタル</t>
  </si>
  <si>
    <t>0.15</t>
  </si>
  <si>
    <t>コンクリートブロック</t>
  </si>
  <si>
    <t>0.80</t>
  </si>
  <si>
    <t>/</t>
  </si>
  <si>
    <t>集水桝蓋</t>
  </si>
  <si>
    <r>
      <t>Ｈ</t>
    </r>
    <r>
      <rPr>
        <vertAlign val="subscript"/>
        <sz val="11"/>
        <rFont val="ＭＳ Ｐ明朝"/>
        <family val="1"/>
      </rPr>
      <t>1</t>
    </r>
  </si>
  <si>
    <r>
      <t>Ｈ</t>
    </r>
    <r>
      <rPr>
        <vertAlign val="subscript"/>
        <sz val="11"/>
        <rFont val="ＭＳ Ｐ明朝"/>
        <family val="1"/>
      </rPr>
      <t>2</t>
    </r>
  </si>
  <si>
    <r>
      <t>Ｈ</t>
    </r>
    <r>
      <rPr>
        <vertAlign val="subscript"/>
        <sz val="11"/>
        <rFont val="ＭＳ Ｐ明朝"/>
        <family val="1"/>
      </rPr>
      <t>3</t>
    </r>
  </si>
  <si>
    <r>
      <t>Ｈ</t>
    </r>
    <r>
      <rPr>
        <vertAlign val="subscript"/>
        <sz val="11"/>
        <rFont val="ＭＳ Ｐ明朝"/>
        <family val="1"/>
      </rPr>
      <t>4</t>
    </r>
  </si>
  <si>
    <t>型   枠</t>
  </si>
  <si>
    <t>　Ｈ</t>
  </si>
  <si>
    <t>全体</t>
  </si>
  <si>
    <t>控除</t>
  </si>
  <si>
    <t>計</t>
  </si>
  <si>
    <t>敷モルタル</t>
  </si>
  <si>
    <t>個</t>
  </si>
  <si>
    <t>コンクリート　　ブロック</t>
  </si>
  <si>
    <t>-</t>
  </si>
  <si>
    <t>×(</t>
  </si>
  <si>
    <t>集水桝蓋</t>
  </si>
  <si>
    <t>個</t>
  </si>
  <si>
    <t>個</t>
  </si>
  <si>
    <t>管渠による控除</t>
  </si>
  <si>
    <t>図面番号　5-5-8</t>
  </si>
  <si>
    <t xml:space="preserve">排水工　集水桝 Ｃ型 </t>
  </si>
  <si>
    <t>(</t>
  </si>
  <si>
    <t>+</t>
  </si>
  <si>
    <t>)×（</t>
  </si>
  <si>
    <t>[ {(</t>
  </si>
  <si>
    <t>１０ヶ所当たり</t>
  </si>
  <si>
    <t>-(</t>
  </si>
  <si>
    <t>)]×</t>
  </si>
  <si>
    <t>１０ヶ所当たり</t>
  </si>
  <si>
    <t>[ (</t>
  </si>
  <si>
    <r>
      <t>Ｈ</t>
    </r>
    <r>
      <rPr>
        <vertAlign val="subscript"/>
        <sz val="11"/>
        <rFont val="ＭＳ Ｐ明朝"/>
        <family val="1"/>
      </rPr>
      <t>1</t>
    </r>
  </si>
  <si>
    <r>
      <t>0.254</t>
    </r>
    <r>
      <rPr>
        <vertAlign val="superscript"/>
        <sz val="11"/>
        <rFont val="ＭＳ Ｐ明朝"/>
        <family val="1"/>
      </rPr>
      <t>2　</t>
    </r>
    <r>
      <rPr>
        <sz val="11"/>
        <rFont val="ＭＳ Ｐ明朝"/>
        <family val="1"/>
      </rPr>
      <t>×　π　×　1/4 ×　10</t>
    </r>
  </si>
  <si>
    <t xml:space="preserve"> -{(</t>
  </si>
  <si>
    <t>1/2×0.35 ×　2 + 0.084 ×　0.50} ] ×　10</t>
  </si>
  <si>
    <r>
      <t>0.254</t>
    </r>
    <r>
      <rPr>
        <vertAlign val="superscript"/>
        <sz val="11"/>
        <rFont val="ＭＳ Ｐ明朝"/>
        <family val="1"/>
      </rPr>
      <t xml:space="preserve">2 </t>
    </r>
    <r>
      <rPr>
        <sz val="11"/>
        <rFont val="ＭＳ Ｐ明朝"/>
        <family val="1"/>
      </rPr>
      <t>× π × 1/4 × 0.15 × 10</t>
    </r>
  </si>
  <si>
    <t>１０ヶ所当たり</t>
  </si>
  <si>
    <r>
      <t>Ｈ</t>
    </r>
    <r>
      <rPr>
        <vertAlign val="subscript"/>
        <sz val="11"/>
        <rFont val="ＭＳ Ｐ明朝"/>
        <family val="1"/>
      </rPr>
      <t>１</t>
    </r>
  </si>
  <si>
    <r>
      <t>Ｈ</t>
    </r>
    <r>
      <rPr>
        <vertAlign val="subscript"/>
        <sz val="11"/>
        <rFont val="ＭＳ Ｐ明朝"/>
        <family val="1"/>
      </rPr>
      <t>２</t>
    </r>
  </si>
  <si>
    <r>
      <t>Ｈ</t>
    </r>
    <r>
      <rPr>
        <vertAlign val="subscript"/>
        <sz val="11"/>
        <rFont val="ＭＳ Ｐ明朝"/>
        <family val="1"/>
      </rPr>
      <t>３</t>
    </r>
  </si>
  <si>
    <r>
      <t>Ｈ</t>
    </r>
    <r>
      <rPr>
        <vertAlign val="subscript"/>
        <sz val="11"/>
        <rFont val="ＭＳ Ｐ明朝"/>
        <family val="1"/>
      </rPr>
      <t>４</t>
    </r>
  </si>
  <si>
    <t>1/2 × 0.35 × 2 + 0.084× 0.50}]× 10</t>
  </si>
  <si>
    <t xml:space="preserve">  図面番号　5-5-8</t>
  </si>
  <si>
    <r>
      <t>H</t>
    </r>
    <r>
      <rPr>
        <vertAlign val="subscript"/>
        <sz val="11"/>
        <rFont val="ＭＳ Ｐ明朝"/>
        <family val="1"/>
      </rPr>
      <t>1</t>
    </r>
  </si>
  <si>
    <t>集水桝高</t>
  </si>
  <si>
    <r>
      <t>σｃｋ=18N/mm</t>
    </r>
    <r>
      <rPr>
        <vertAlign val="superscript"/>
        <sz val="11"/>
        <rFont val="ＭＳ Ｐ明朝"/>
        <family val="1"/>
      </rPr>
      <t>2</t>
    </r>
  </si>
  <si>
    <t>算式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</si>
</sst>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  <numFmt numFmtId="183" formatCode="0.000____"/>
    <numFmt numFmtId="184" formatCode="0.000_);[Red]\(0.000\)"/>
    <numFmt numFmtId="185" formatCode="0.0000000000000_);[Red]\(0.00000000000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 quotePrefix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25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82" fontId="2" fillId="0" borderId="1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shrinkToFit="1"/>
    </xf>
    <xf numFmtId="180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 quotePrefix="1">
      <alignment horizontal="center"/>
    </xf>
    <xf numFmtId="2" fontId="2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 quotePrefix="1">
      <alignment horizontal="center"/>
    </xf>
    <xf numFmtId="49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176" fontId="2" fillId="0" borderId="3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 quotePrefix="1">
      <alignment horizontal="center"/>
    </xf>
    <xf numFmtId="180" fontId="2" fillId="0" borderId="22" xfId="0" applyNumberFormat="1" applyFont="1" applyBorder="1" applyAlignment="1">
      <alignment horizontal="center"/>
    </xf>
    <xf numFmtId="2" fontId="2" fillId="0" borderId="19" xfId="0" applyNumberFormat="1" applyFont="1" applyBorder="1" applyAlignment="1" quotePrefix="1">
      <alignment horizontal="right"/>
    </xf>
    <xf numFmtId="1" fontId="2" fillId="0" borderId="7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left" indent="15"/>
    </xf>
    <xf numFmtId="1" fontId="2" fillId="0" borderId="0" xfId="0" applyNumberFormat="1" applyFont="1" applyBorder="1" applyAlignment="1">
      <alignment horizontal="distributed" shrinkToFit="1"/>
    </xf>
    <xf numFmtId="180" fontId="2" fillId="0" borderId="18" xfId="0" applyNumberFormat="1" applyFont="1" applyBorder="1" applyAlignment="1">
      <alignment/>
    </xf>
    <xf numFmtId="1" fontId="2" fillId="0" borderId="31" xfId="0" applyNumberFormat="1" applyFont="1" applyBorder="1" applyAlignment="1">
      <alignment horizontal="right"/>
    </xf>
    <xf numFmtId="1" fontId="2" fillId="0" borderId="32" xfId="0" applyNumberFormat="1" applyFont="1" applyBorder="1" applyAlignment="1">
      <alignment horizontal="right"/>
    </xf>
    <xf numFmtId="180" fontId="2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2" fillId="0" borderId="1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 quotePrefix="1">
      <alignment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shrinkToFit="1"/>
    </xf>
    <xf numFmtId="182" fontId="2" fillId="0" borderId="8" xfId="0" applyNumberFormat="1" applyFont="1" applyBorder="1" applyAlignment="1">
      <alignment horizontal="right"/>
    </xf>
    <xf numFmtId="179" fontId="2" fillId="0" borderId="26" xfId="0" applyNumberFormat="1" applyFont="1" applyBorder="1" applyAlignment="1">
      <alignment/>
    </xf>
    <xf numFmtId="179" fontId="2" fillId="0" borderId="27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2" xfId="0" applyFont="1" applyFill="1" applyBorder="1" applyAlignment="1">
      <alignment/>
    </xf>
    <xf numFmtId="0" fontId="2" fillId="2" borderId="30" xfId="0" applyFont="1" applyFill="1" applyBorder="1" applyAlignment="1">
      <alignment horizontal="right"/>
    </xf>
    <xf numFmtId="0" fontId="2" fillId="2" borderId="30" xfId="0" applyFont="1" applyFill="1" applyBorder="1" applyAlignment="1">
      <alignment/>
    </xf>
    <xf numFmtId="0" fontId="2" fillId="2" borderId="38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1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5" xfId="0" applyNumberFormat="1" applyFont="1" applyFill="1" applyBorder="1" applyAlignment="1">
      <alignment/>
    </xf>
    <xf numFmtId="2" fontId="2" fillId="2" borderId="16" xfId="0" applyNumberFormat="1" applyFont="1" applyFill="1" applyBorder="1" applyAlignment="1">
      <alignment/>
    </xf>
    <xf numFmtId="2" fontId="2" fillId="2" borderId="17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179" fontId="2" fillId="2" borderId="26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 quotePrefix="1">
      <alignment horizontal="center"/>
    </xf>
    <xf numFmtId="1" fontId="2" fillId="2" borderId="19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/>
    </xf>
    <xf numFmtId="2" fontId="2" fillId="2" borderId="19" xfId="0" applyNumberFormat="1" applyFont="1" applyFill="1" applyBorder="1" applyAlignment="1" quotePrefix="1">
      <alignment/>
    </xf>
    <xf numFmtId="2" fontId="2" fillId="2" borderId="20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27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1" xfId="0" applyNumberFormat="1" applyFont="1" applyFill="1" applyBorder="1" applyAlignment="1">
      <alignment/>
    </xf>
    <xf numFmtId="2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/>
    </xf>
    <xf numFmtId="2" fontId="2" fillId="2" borderId="23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28" xfId="0" applyNumberFormat="1" applyFont="1" applyFill="1" applyBorder="1" applyAlignment="1">
      <alignment/>
    </xf>
    <xf numFmtId="2" fontId="2" fillId="2" borderId="19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wrapText="1" shrinkToFit="1"/>
    </xf>
    <xf numFmtId="2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 quotePrefix="1">
      <alignment horizontal="center"/>
    </xf>
    <xf numFmtId="180" fontId="2" fillId="2" borderId="22" xfId="0" applyNumberFormat="1" applyFont="1" applyFill="1" applyBorder="1" applyAlignment="1">
      <alignment horizontal="center"/>
    </xf>
    <xf numFmtId="180" fontId="2" fillId="2" borderId="19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 quotePrefix="1">
      <alignment/>
    </xf>
    <xf numFmtId="2" fontId="2" fillId="2" borderId="19" xfId="0" applyNumberFormat="1" applyFont="1" applyFill="1" applyBorder="1" applyAlignment="1">
      <alignment/>
    </xf>
    <xf numFmtId="182" fontId="2" fillId="2" borderId="19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/>
    </xf>
    <xf numFmtId="1" fontId="3" fillId="2" borderId="19" xfId="0" applyNumberFormat="1" applyFont="1" applyFill="1" applyBorder="1" applyAlignment="1" quotePrefix="1">
      <alignment horizontal="center"/>
    </xf>
    <xf numFmtId="2" fontId="2" fillId="2" borderId="19" xfId="0" applyNumberFormat="1" applyFont="1" applyFill="1" applyBorder="1" applyAlignment="1" quotePrefix="1">
      <alignment horizontal="right"/>
    </xf>
    <xf numFmtId="2" fontId="2" fillId="2" borderId="34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33" xfId="0" applyNumberFormat="1" applyFont="1" applyFill="1" applyBorder="1" applyAlignment="1">
      <alignment horizontal="right"/>
    </xf>
    <xf numFmtId="180" fontId="2" fillId="2" borderId="30" xfId="0" applyNumberFormat="1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79" fontId="2" fillId="2" borderId="29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/>
    </xf>
    <xf numFmtId="49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/>
    </xf>
    <xf numFmtId="49" fontId="2" fillId="2" borderId="12" xfId="0" applyNumberFormat="1" applyFont="1" applyFill="1" applyBorder="1" applyAlignment="1">
      <alignment horizontal="center" shrinkToFit="1"/>
    </xf>
    <xf numFmtId="176" fontId="2" fillId="2" borderId="19" xfId="0" applyNumberFormat="1" applyFont="1" applyFill="1" applyBorder="1" applyAlignment="1">
      <alignment horizontal="center"/>
    </xf>
    <xf numFmtId="180" fontId="2" fillId="2" borderId="19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/>
    </xf>
    <xf numFmtId="176" fontId="2" fillId="2" borderId="19" xfId="0" applyNumberFormat="1" applyFont="1" applyFill="1" applyBorder="1" applyAlignment="1">
      <alignment/>
    </xf>
    <xf numFmtId="49" fontId="2" fillId="2" borderId="30" xfId="0" applyNumberFormat="1" applyFont="1" applyFill="1" applyBorder="1" applyAlignment="1">
      <alignment/>
    </xf>
    <xf numFmtId="49" fontId="2" fillId="2" borderId="30" xfId="0" applyNumberFormat="1" applyFont="1" applyFill="1" applyBorder="1" applyAlignment="1">
      <alignment horizontal="center"/>
    </xf>
    <xf numFmtId="176" fontId="2" fillId="2" borderId="30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9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40" xfId="0" applyFont="1" applyBorder="1" applyAlignment="1">
      <alignment horizontal="distributed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3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49" fontId="5" fillId="0" borderId="3" xfId="0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" fontId="5" fillId="0" borderId="25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" fontId="2" fillId="0" borderId="3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/>
    </xf>
    <xf numFmtId="1" fontId="2" fillId="0" borderId="41" xfId="0" applyNumberFormat="1" applyFont="1" applyBorder="1" applyAlignment="1">
      <alignment/>
    </xf>
    <xf numFmtId="1" fontId="2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1" fontId="2" fillId="0" borderId="39" xfId="0" applyNumberFormat="1" applyFont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10" xfId="0" applyBorder="1" applyAlignment="1">
      <alignment horizontal="center" vertical="center" shrinkToFit="1"/>
    </xf>
    <xf numFmtId="1" fontId="2" fillId="0" borderId="25" xfId="0" applyNumberFormat="1" applyFont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44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5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2" fillId="2" borderId="46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0" fontId="2" fillId="2" borderId="46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40" xfId="0" applyFont="1" applyFill="1" applyBorder="1" applyAlignment="1">
      <alignment horizontal="distributed"/>
    </xf>
    <xf numFmtId="0" fontId="0" fillId="2" borderId="4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3.50390625" style="1" customWidth="1"/>
    <col min="2" max="2" width="13.00390625" style="1" customWidth="1"/>
    <col min="3" max="3" width="3.625" style="1" customWidth="1"/>
    <col min="4" max="4" width="5.125" style="1" customWidth="1"/>
    <col min="5" max="5" width="4.875" style="1" customWidth="1"/>
    <col min="6" max="6" width="5.625" style="1" customWidth="1"/>
    <col min="7" max="7" width="5.25390625" style="1" customWidth="1"/>
    <col min="8" max="8" width="5.75390625" style="1" customWidth="1"/>
    <col min="9" max="9" width="4.125" style="1" customWidth="1"/>
    <col min="10" max="10" width="5.125" style="1" customWidth="1"/>
    <col min="11" max="11" width="3.625" style="1" customWidth="1"/>
    <col min="12" max="12" width="5.125" style="1" customWidth="1"/>
    <col min="13" max="13" width="1.4921875" style="1" customWidth="1"/>
    <col min="14" max="14" width="4.875" style="1" customWidth="1"/>
    <col min="15" max="15" width="8.50390625" style="1" customWidth="1"/>
    <col min="16" max="16384" width="9.00390625" style="1" customWidth="1"/>
  </cols>
  <sheetData>
    <row r="1" spans="1:15" ht="24.75" customHeight="1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</row>
    <row r="2" spans="1:15" ht="24.75" customHeight="1">
      <c r="A2" s="236" t="s">
        <v>1</v>
      </c>
      <c r="B2" s="237"/>
      <c r="C2" s="2" t="s">
        <v>66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32</v>
      </c>
    </row>
    <row r="3" spans="1:15" ht="300" customHeight="1">
      <c r="A3" s="242" t="s">
        <v>65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4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 t="s">
        <v>71</v>
      </c>
      <c r="O4" s="8"/>
    </row>
    <row r="5" spans="1:15" ht="24.75" customHeight="1">
      <c r="A5" s="10" t="s">
        <v>3</v>
      </c>
      <c r="B5" s="11" t="s">
        <v>4</v>
      </c>
      <c r="C5" s="239" t="s">
        <v>5</v>
      </c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11" t="s">
        <v>6</v>
      </c>
      <c r="O5" s="12" t="s">
        <v>7</v>
      </c>
    </row>
    <row r="6" spans="1:15" ht="12" customHeight="1">
      <c r="A6" s="21"/>
      <c r="B6" s="17"/>
      <c r="C6" s="30"/>
      <c r="D6" s="31"/>
      <c r="E6" s="31"/>
      <c r="F6" s="31"/>
      <c r="G6" s="31"/>
      <c r="H6" s="31"/>
      <c r="I6" s="31"/>
      <c r="J6" s="31"/>
      <c r="K6" s="31"/>
      <c r="L6" s="31"/>
      <c r="M6" s="32"/>
      <c r="N6" s="26"/>
      <c r="O6" s="134"/>
    </row>
    <row r="7" spans="1:15" ht="16.5" customHeight="1">
      <c r="A7" s="22" t="s">
        <v>10</v>
      </c>
      <c r="B7" s="18" t="s">
        <v>12</v>
      </c>
      <c r="C7" s="33" t="s">
        <v>67</v>
      </c>
      <c r="D7" s="35">
        <v>0.65</v>
      </c>
      <c r="E7" s="35" t="s">
        <v>68</v>
      </c>
      <c r="F7" s="87">
        <v>0.1</v>
      </c>
      <c r="G7" s="35" t="s">
        <v>13</v>
      </c>
      <c r="H7" s="82">
        <v>2</v>
      </c>
      <c r="I7" s="34" t="s">
        <v>69</v>
      </c>
      <c r="J7" s="36">
        <v>0.8</v>
      </c>
      <c r="K7" s="35" t="s">
        <v>68</v>
      </c>
      <c r="L7" s="87">
        <v>0.1</v>
      </c>
      <c r="M7" s="37"/>
      <c r="N7" s="27"/>
      <c r="O7" s="135"/>
    </row>
    <row r="8" spans="1:15" ht="12" customHeight="1">
      <c r="A8" s="23"/>
      <c r="B8" s="19"/>
      <c r="C8" s="38"/>
      <c r="D8" s="81"/>
      <c r="E8" s="39"/>
      <c r="F8" s="81"/>
      <c r="G8" s="39"/>
      <c r="H8" s="39"/>
      <c r="I8" s="39"/>
      <c r="J8" s="39"/>
      <c r="K8" s="39"/>
      <c r="L8" s="39"/>
      <c r="M8" s="40"/>
      <c r="N8" s="28"/>
      <c r="O8" s="136"/>
    </row>
    <row r="9" spans="1:15" ht="16.5" customHeight="1">
      <c r="A9" s="22"/>
      <c r="B9" s="18"/>
      <c r="C9" s="88" t="s">
        <v>13</v>
      </c>
      <c r="D9" s="82">
        <v>2</v>
      </c>
      <c r="E9" s="35" t="s">
        <v>14</v>
      </c>
      <c r="F9" s="82">
        <v>10</v>
      </c>
      <c r="G9" s="35"/>
      <c r="H9" s="35"/>
      <c r="I9" s="35"/>
      <c r="J9" s="35"/>
      <c r="K9" s="35"/>
      <c r="L9" s="36"/>
      <c r="M9" s="37"/>
      <c r="N9" s="27" t="s">
        <v>9</v>
      </c>
      <c r="O9" s="135">
        <f>(0.65+0.1*2)*(0.8+0.1*2)*10</f>
        <v>8.5</v>
      </c>
    </row>
    <row r="10" spans="1:15" ht="12" customHeight="1">
      <c r="A10" s="25"/>
      <c r="B10" s="19"/>
      <c r="C10" s="102"/>
      <c r="D10" s="103"/>
      <c r="E10" s="104"/>
      <c r="F10" s="81"/>
      <c r="G10" s="81"/>
      <c r="H10" s="81"/>
      <c r="I10" s="81"/>
      <c r="J10" s="104"/>
      <c r="K10" s="81"/>
      <c r="L10" s="39"/>
      <c r="M10" s="40"/>
      <c r="N10" s="28"/>
      <c r="O10" s="136"/>
    </row>
    <row r="11" spans="1:15" ht="16.5" customHeight="1">
      <c r="A11" s="22" t="s">
        <v>8</v>
      </c>
      <c r="B11" s="18"/>
      <c r="C11" s="33" t="s">
        <v>75</v>
      </c>
      <c r="D11" s="35" t="s">
        <v>88</v>
      </c>
      <c r="E11" s="35" t="s">
        <v>15</v>
      </c>
      <c r="F11" s="35" t="s">
        <v>35</v>
      </c>
      <c r="G11" s="35" t="s">
        <v>14</v>
      </c>
      <c r="H11" s="35">
        <v>0.8</v>
      </c>
      <c r="I11" s="35" t="s">
        <v>15</v>
      </c>
      <c r="J11" s="35" t="s">
        <v>35</v>
      </c>
      <c r="K11" s="35" t="s">
        <v>13</v>
      </c>
      <c r="L11" s="36">
        <v>0.15</v>
      </c>
      <c r="M11" s="37"/>
      <c r="N11" s="27"/>
      <c r="O11" s="135"/>
    </row>
    <row r="12" spans="1:15" ht="12" customHeight="1">
      <c r="A12" s="25"/>
      <c r="B12" s="19"/>
      <c r="C12" s="102"/>
      <c r="D12" s="103"/>
      <c r="E12" s="104"/>
      <c r="F12" s="81"/>
      <c r="G12" s="81"/>
      <c r="H12" s="81"/>
      <c r="I12" s="81"/>
      <c r="J12" s="104"/>
      <c r="K12" s="81"/>
      <c r="L12" s="39"/>
      <c r="M12" s="40"/>
      <c r="N12" s="28"/>
      <c r="O12" s="136"/>
    </row>
    <row r="13" spans="1:15" ht="16.5" customHeight="1">
      <c r="A13" s="22"/>
      <c r="B13" s="18"/>
      <c r="C13" s="88" t="s">
        <v>13</v>
      </c>
      <c r="D13" s="82">
        <v>2</v>
      </c>
      <c r="E13" s="87" t="s">
        <v>36</v>
      </c>
      <c r="F13" s="35" t="s">
        <v>88</v>
      </c>
      <c r="G13" s="35" t="s">
        <v>15</v>
      </c>
      <c r="H13" s="35" t="s">
        <v>37</v>
      </c>
      <c r="I13" s="35" t="s">
        <v>14</v>
      </c>
      <c r="J13" s="87" t="s">
        <v>33</v>
      </c>
      <c r="K13" s="35" t="s">
        <v>13</v>
      </c>
      <c r="L13" s="34">
        <v>0.5</v>
      </c>
      <c r="M13" s="37"/>
      <c r="N13" s="27"/>
      <c r="O13" s="135"/>
    </row>
    <row r="14" spans="1:15" ht="12" customHeight="1">
      <c r="A14" s="25"/>
      <c r="B14" s="19"/>
      <c r="C14" s="102"/>
      <c r="D14" s="81"/>
      <c r="E14" s="81"/>
      <c r="F14" s="104"/>
      <c r="G14" s="81"/>
      <c r="H14" s="81"/>
      <c r="I14" s="81"/>
      <c r="J14" s="103"/>
      <c r="K14" s="81"/>
      <c r="L14" s="105"/>
      <c r="M14" s="40"/>
      <c r="N14" s="28"/>
      <c r="O14" s="136"/>
    </row>
    <row r="15" spans="1:15" ht="16.5" customHeight="1">
      <c r="A15" s="22"/>
      <c r="B15" s="18"/>
      <c r="C15" s="88" t="s">
        <v>13</v>
      </c>
      <c r="D15" s="82">
        <v>2</v>
      </c>
      <c r="E15" s="87" t="s">
        <v>36</v>
      </c>
      <c r="F15" s="35" t="s">
        <v>38</v>
      </c>
      <c r="G15" s="35" t="s">
        <v>15</v>
      </c>
      <c r="H15" s="35" t="s">
        <v>35</v>
      </c>
      <c r="I15" s="35" t="s">
        <v>14</v>
      </c>
      <c r="J15" s="34">
        <v>0.5</v>
      </c>
      <c r="K15" s="87" t="s">
        <v>36</v>
      </c>
      <c r="L15" s="35" t="s">
        <v>38</v>
      </c>
      <c r="M15" s="37"/>
      <c r="N15" s="27"/>
      <c r="O15" s="135"/>
    </row>
    <row r="16" spans="1:15" ht="12" customHeight="1">
      <c r="A16" s="23"/>
      <c r="B16" s="19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28"/>
      <c r="O16" s="136"/>
    </row>
    <row r="17" spans="1:15" ht="16.5" customHeight="1">
      <c r="A17" s="22"/>
      <c r="B17" s="18"/>
      <c r="C17" s="88" t="s">
        <v>15</v>
      </c>
      <c r="D17" s="35" t="s">
        <v>37</v>
      </c>
      <c r="E17" s="35" t="s">
        <v>14</v>
      </c>
      <c r="F17" s="87" t="s">
        <v>33</v>
      </c>
      <c r="G17" s="35" t="s">
        <v>13</v>
      </c>
      <c r="H17" s="35">
        <v>0.35</v>
      </c>
      <c r="I17" s="35" t="s">
        <v>13</v>
      </c>
      <c r="J17" s="82">
        <v>2</v>
      </c>
      <c r="K17" s="87" t="s">
        <v>78</v>
      </c>
      <c r="L17" s="86">
        <v>0.084</v>
      </c>
      <c r="M17" s="37"/>
      <c r="N17" s="27"/>
      <c r="O17" s="135"/>
    </row>
    <row r="18" spans="1:15" ht="12" customHeight="1">
      <c r="A18" s="23"/>
      <c r="B18" s="19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28"/>
      <c r="O18" s="136"/>
    </row>
    <row r="19" spans="1:15" ht="16.5" customHeight="1">
      <c r="A19" s="22"/>
      <c r="B19" s="18"/>
      <c r="C19" s="88" t="s">
        <v>15</v>
      </c>
      <c r="D19" s="35">
        <v>0.06</v>
      </c>
      <c r="E19" s="35" t="s">
        <v>14</v>
      </c>
      <c r="F19" s="129" t="s">
        <v>79</v>
      </c>
      <c r="G19" s="35"/>
      <c r="H19" s="87"/>
      <c r="I19" s="35"/>
      <c r="J19" s="86"/>
      <c r="K19" s="128"/>
      <c r="L19" s="83"/>
      <c r="M19" s="37"/>
      <c r="N19" s="27" t="s">
        <v>9</v>
      </c>
      <c r="O19" s="135"/>
    </row>
    <row r="20" spans="1:15" ht="12" customHeight="1">
      <c r="A20" s="25"/>
      <c r="B20" s="19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28"/>
      <c r="O20" s="136"/>
    </row>
    <row r="21" spans="1:15" ht="16.5" customHeight="1">
      <c r="A21" s="22"/>
      <c r="B21" s="18" t="s">
        <v>64</v>
      </c>
      <c r="C21" s="41"/>
      <c r="D21" s="34" t="s">
        <v>77</v>
      </c>
      <c r="E21" s="89"/>
      <c r="F21" s="87"/>
      <c r="G21" s="35"/>
      <c r="H21" s="35"/>
      <c r="I21" s="35"/>
      <c r="J21" s="35"/>
      <c r="K21" s="35"/>
      <c r="L21" s="36"/>
      <c r="M21" s="37"/>
      <c r="N21" s="27" t="s">
        <v>9</v>
      </c>
      <c r="O21" s="135">
        <f>0.254^2*PI()*1/4*10</f>
        <v>0.5067074790974978</v>
      </c>
    </row>
    <row r="22" spans="1:15" ht="12" customHeight="1">
      <c r="A22" s="23"/>
      <c r="B22" s="19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28"/>
      <c r="O22" s="136"/>
    </row>
    <row r="23" spans="1:15" ht="16.5" customHeight="1">
      <c r="A23" s="22"/>
      <c r="B23" s="18"/>
      <c r="C23" s="88"/>
      <c r="D23" s="35"/>
      <c r="E23" s="35"/>
      <c r="F23" s="35"/>
      <c r="G23" s="35"/>
      <c r="H23" s="87"/>
      <c r="I23" s="35"/>
      <c r="J23" s="35" t="s">
        <v>55</v>
      </c>
      <c r="K23" s="35"/>
      <c r="L23" s="36"/>
      <c r="M23" s="37"/>
      <c r="N23" s="27" t="s">
        <v>9</v>
      </c>
      <c r="O23" s="135"/>
    </row>
    <row r="24" spans="1:15" ht="12" customHeight="1">
      <c r="A24" s="23"/>
      <c r="B24" s="19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40"/>
      <c r="N24" s="28"/>
      <c r="O24" s="136"/>
    </row>
    <row r="25" spans="1:15" ht="16.5" customHeight="1">
      <c r="A25" s="22" t="s">
        <v>34</v>
      </c>
      <c r="B25" s="18" t="s">
        <v>90</v>
      </c>
      <c r="C25" s="88" t="s">
        <v>70</v>
      </c>
      <c r="D25" s="35" t="s">
        <v>88</v>
      </c>
      <c r="E25" s="35" t="s">
        <v>15</v>
      </c>
      <c r="F25" s="35" t="s">
        <v>38</v>
      </c>
      <c r="G25" s="35" t="s">
        <v>14</v>
      </c>
      <c r="H25" s="87" t="s">
        <v>33</v>
      </c>
      <c r="I25" s="35" t="s">
        <v>15</v>
      </c>
      <c r="J25" s="35" t="s">
        <v>35</v>
      </c>
      <c r="K25" s="35" t="s">
        <v>40</v>
      </c>
      <c r="L25" s="36">
        <v>0.15</v>
      </c>
      <c r="M25" s="37"/>
      <c r="N25" s="27"/>
      <c r="O25" s="135"/>
    </row>
    <row r="26" spans="1:15" ht="12" customHeight="1">
      <c r="A26" s="23"/>
      <c r="B26" s="19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28"/>
      <c r="O26" s="136"/>
    </row>
    <row r="27" spans="1:15" ht="16.5" customHeight="1">
      <c r="A27" s="22"/>
      <c r="B27" s="18"/>
      <c r="C27" s="88" t="s">
        <v>13</v>
      </c>
      <c r="D27" s="35">
        <v>0.8</v>
      </c>
      <c r="E27" s="87" t="s">
        <v>36</v>
      </c>
      <c r="F27" s="35" t="s">
        <v>38</v>
      </c>
      <c r="G27" s="35" t="s">
        <v>15</v>
      </c>
      <c r="H27" s="35" t="s">
        <v>37</v>
      </c>
      <c r="I27" s="35" t="s">
        <v>14</v>
      </c>
      <c r="J27" s="87" t="s">
        <v>33</v>
      </c>
      <c r="K27" s="35" t="s">
        <v>13</v>
      </c>
      <c r="L27" s="35">
        <v>0.35</v>
      </c>
      <c r="M27" s="37"/>
      <c r="N27" s="27"/>
      <c r="O27" s="135"/>
    </row>
    <row r="28" spans="1:15" ht="12" customHeight="1">
      <c r="A28" s="25"/>
      <c r="B28" s="19"/>
      <c r="C28" s="38"/>
      <c r="D28" s="81"/>
      <c r="E28" s="39"/>
      <c r="F28" s="81"/>
      <c r="G28" s="39"/>
      <c r="H28" s="81"/>
      <c r="I28" s="39"/>
      <c r="J28" s="39"/>
      <c r="K28" s="39"/>
      <c r="L28" s="39"/>
      <c r="M28" s="40"/>
      <c r="N28" s="28"/>
      <c r="O28" s="136"/>
    </row>
    <row r="29" spans="1:15" ht="16.5" customHeight="1">
      <c r="A29" s="22"/>
      <c r="B29" s="18"/>
      <c r="C29" s="88" t="s">
        <v>13</v>
      </c>
      <c r="D29" s="34">
        <v>0.15</v>
      </c>
      <c r="E29" s="35" t="s">
        <v>13</v>
      </c>
      <c r="F29" s="82">
        <v>2</v>
      </c>
      <c r="G29" s="35" t="s">
        <v>15</v>
      </c>
      <c r="H29" s="35">
        <v>0.35</v>
      </c>
      <c r="I29" s="35" t="s">
        <v>13</v>
      </c>
      <c r="J29" s="35">
        <v>0.5</v>
      </c>
      <c r="K29" s="35" t="s">
        <v>13</v>
      </c>
      <c r="L29" s="36">
        <v>0.15</v>
      </c>
      <c r="M29" s="37"/>
      <c r="N29" s="27"/>
      <c r="O29" s="135"/>
    </row>
    <row r="30" spans="1:15" ht="12" customHeight="1">
      <c r="A30" s="23"/>
      <c r="B30" s="19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28"/>
      <c r="O30" s="136"/>
    </row>
    <row r="31" spans="1:15" ht="16.5" customHeight="1">
      <c r="A31" s="22"/>
      <c r="B31" s="18"/>
      <c r="C31" s="106" t="s">
        <v>72</v>
      </c>
      <c r="D31" s="86">
        <v>0.032</v>
      </c>
      <c r="E31" s="35" t="s">
        <v>13</v>
      </c>
      <c r="F31" s="86">
        <v>0.084</v>
      </c>
      <c r="G31" s="35" t="s">
        <v>13</v>
      </c>
      <c r="H31" s="86">
        <v>0.564</v>
      </c>
      <c r="I31" s="35" t="s">
        <v>15</v>
      </c>
      <c r="J31" s="86">
        <v>0.032</v>
      </c>
      <c r="K31" s="35" t="s">
        <v>13</v>
      </c>
      <c r="L31" s="86">
        <v>0.084</v>
      </c>
      <c r="M31" s="37"/>
      <c r="N31" s="27"/>
      <c r="O31" s="135"/>
    </row>
    <row r="32" spans="1:15" ht="12" customHeight="1">
      <c r="A32" s="23"/>
      <c r="B32" s="19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28"/>
      <c r="O32" s="136"/>
    </row>
    <row r="33" spans="1:15" ht="16.5" customHeight="1">
      <c r="A33" s="22"/>
      <c r="B33" s="18"/>
      <c r="C33" s="33" t="s">
        <v>13</v>
      </c>
      <c r="D33" s="86">
        <v>0.382</v>
      </c>
      <c r="E33" s="35" t="s">
        <v>39</v>
      </c>
      <c r="F33" s="86">
        <v>0.041</v>
      </c>
      <c r="G33" s="35" t="s">
        <v>13</v>
      </c>
      <c r="H33" s="86">
        <v>0.011</v>
      </c>
      <c r="I33" s="35" t="s">
        <v>13</v>
      </c>
      <c r="J33" s="86">
        <v>0.65</v>
      </c>
      <c r="K33" s="35" t="s">
        <v>15</v>
      </c>
      <c r="L33" s="86">
        <v>0.043</v>
      </c>
      <c r="M33" s="37"/>
      <c r="N33" s="27"/>
      <c r="O33" s="135"/>
    </row>
    <row r="34" spans="1:15" ht="12" customHeight="1">
      <c r="A34" s="25"/>
      <c r="B34" s="19"/>
      <c r="C34" s="122"/>
      <c r="D34" s="120"/>
      <c r="E34" s="120"/>
      <c r="F34" s="120"/>
      <c r="G34" s="120"/>
      <c r="H34" s="120"/>
      <c r="I34" s="120"/>
      <c r="J34" s="120"/>
      <c r="K34" s="120"/>
      <c r="L34" s="120"/>
      <c r="M34" s="40"/>
      <c r="N34" s="28"/>
      <c r="O34" s="136"/>
    </row>
    <row r="35" spans="1:15" ht="15" customHeight="1">
      <c r="A35" s="24"/>
      <c r="B35" s="20"/>
      <c r="C35" s="121" t="s">
        <v>13</v>
      </c>
      <c r="D35" s="116">
        <v>0.011</v>
      </c>
      <c r="E35" s="117" t="s">
        <v>13</v>
      </c>
      <c r="F35" s="116">
        <v>0.432</v>
      </c>
      <c r="G35" s="117" t="s">
        <v>13</v>
      </c>
      <c r="H35" s="127">
        <v>2</v>
      </c>
      <c r="I35" s="117" t="s">
        <v>73</v>
      </c>
      <c r="J35" s="127">
        <v>10</v>
      </c>
      <c r="K35" s="117"/>
      <c r="L35" s="116"/>
      <c r="M35" s="42"/>
      <c r="N35" s="29" t="s">
        <v>11</v>
      </c>
      <c r="O35" s="137"/>
    </row>
    <row r="36" spans="1:15" ht="24.75" customHeight="1">
      <c r="A36" s="236" t="s">
        <v>1</v>
      </c>
      <c r="B36" s="237"/>
      <c r="C36" s="2" t="s">
        <v>66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3" t="s">
        <v>2</v>
      </c>
      <c r="O36" s="4" t="s">
        <v>32</v>
      </c>
    </row>
    <row r="37" spans="1:15" s="9" customFormat="1" ht="24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" t="s">
        <v>74</v>
      </c>
      <c r="O37" s="8"/>
    </row>
    <row r="38" spans="1:15" ht="24.75" customHeight="1">
      <c r="A38" s="10" t="s">
        <v>3</v>
      </c>
      <c r="B38" s="11" t="s">
        <v>4</v>
      </c>
      <c r="C38" s="239" t="s">
        <v>5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1"/>
      <c r="N38" s="11" t="s">
        <v>6</v>
      </c>
      <c r="O38" s="12" t="s">
        <v>7</v>
      </c>
    </row>
    <row r="39" spans="1:15" ht="12" customHeight="1">
      <c r="A39" s="21"/>
      <c r="B39" s="17"/>
      <c r="C39" s="123"/>
      <c r="D39" s="124"/>
      <c r="E39" s="125"/>
      <c r="N39" s="13"/>
      <c r="O39" s="134"/>
    </row>
    <row r="40" spans="1:15" ht="16.5" customHeight="1">
      <c r="A40" s="22" t="s">
        <v>34</v>
      </c>
      <c r="B40" s="18" t="s">
        <v>64</v>
      </c>
      <c r="C40" s="41"/>
      <c r="D40" s="34" t="s">
        <v>80</v>
      </c>
      <c r="E40" s="89"/>
      <c r="F40" s="87"/>
      <c r="G40" s="35"/>
      <c r="H40" s="87"/>
      <c r="I40" s="35"/>
      <c r="J40" s="35"/>
      <c r="K40" s="35"/>
      <c r="L40" s="35"/>
      <c r="M40" s="37"/>
      <c r="N40" s="27" t="s">
        <v>11</v>
      </c>
      <c r="O40" s="135">
        <f>0.254^2*PI()*1/4*0.15*10</f>
        <v>0.07600612186462466</v>
      </c>
    </row>
    <row r="41" spans="1:15" ht="12" customHeight="1">
      <c r="A41" s="23"/>
      <c r="B41" s="19"/>
      <c r="C41" s="93"/>
      <c r="D41" s="94"/>
      <c r="E41" s="95"/>
      <c r="N41" s="15"/>
      <c r="O41" s="136"/>
    </row>
    <row r="42" spans="1:15" ht="16.5" customHeight="1">
      <c r="A42" s="22"/>
      <c r="B42" s="18"/>
      <c r="C42" s="90"/>
      <c r="D42" s="91"/>
      <c r="E42" s="35"/>
      <c r="F42" s="99"/>
      <c r="G42" s="35"/>
      <c r="H42" s="34"/>
      <c r="I42" s="99"/>
      <c r="J42" s="118" t="s">
        <v>55</v>
      </c>
      <c r="K42" s="99"/>
      <c r="L42" s="99"/>
      <c r="M42" s="100"/>
      <c r="N42" s="27" t="s">
        <v>11</v>
      </c>
      <c r="O42" s="135"/>
    </row>
    <row r="43" spans="1:15" ht="12" customHeight="1">
      <c r="A43" s="23"/>
      <c r="B43" s="19"/>
      <c r="C43" s="93"/>
      <c r="D43" s="94"/>
      <c r="E43" s="95"/>
      <c r="N43" s="15"/>
      <c r="O43" s="136"/>
    </row>
    <row r="44" spans="1:15" ht="15" customHeight="1">
      <c r="A44" s="22" t="s">
        <v>41</v>
      </c>
      <c r="B44" s="18"/>
      <c r="C44" s="90"/>
      <c r="D44" s="91" t="s">
        <v>42</v>
      </c>
      <c r="E44" s="35" t="s">
        <v>60</v>
      </c>
      <c r="F44" s="34">
        <v>0.8</v>
      </c>
      <c r="G44" s="35" t="s">
        <v>59</v>
      </c>
      <c r="H44" s="34">
        <v>0.3</v>
      </c>
      <c r="I44" s="35" t="s">
        <v>14</v>
      </c>
      <c r="J44" s="82">
        <v>10</v>
      </c>
      <c r="K44" s="99"/>
      <c r="L44" s="99"/>
      <c r="M44" s="100"/>
      <c r="N44" s="27" t="s">
        <v>9</v>
      </c>
      <c r="O44" s="135">
        <f>D44*(F44-H44)*J44</f>
        <v>0.75</v>
      </c>
    </row>
    <row r="45" spans="1:15" ht="12" customHeight="1">
      <c r="A45" s="23"/>
      <c r="B45" s="19"/>
      <c r="C45" s="93"/>
      <c r="D45" s="94"/>
      <c r="E45" s="95"/>
      <c r="N45" s="15"/>
      <c r="O45" s="136"/>
    </row>
    <row r="46" spans="1:15" ht="15" customHeight="1">
      <c r="A46" s="85" t="s">
        <v>43</v>
      </c>
      <c r="B46" s="18"/>
      <c r="C46" s="90"/>
      <c r="D46" s="91" t="s">
        <v>44</v>
      </c>
      <c r="E46" s="126" t="s">
        <v>45</v>
      </c>
      <c r="F46" s="99">
        <v>0.605</v>
      </c>
      <c r="G46" s="35" t="s">
        <v>13</v>
      </c>
      <c r="H46" s="82">
        <v>10</v>
      </c>
      <c r="I46" s="99"/>
      <c r="J46" s="99"/>
      <c r="K46" s="99"/>
      <c r="L46" s="99"/>
      <c r="M46" s="100"/>
      <c r="N46" s="14" t="s">
        <v>62</v>
      </c>
      <c r="O46" s="135">
        <f>D46/F46*H46</f>
        <v>13.223140495867769</v>
      </c>
    </row>
    <row r="47" spans="1:15" ht="12" customHeight="1">
      <c r="A47" s="23"/>
      <c r="B47" s="19"/>
      <c r="C47" s="93"/>
      <c r="D47" s="94"/>
      <c r="E47" s="95"/>
      <c r="N47" s="15"/>
      <c r="O47" s="136"/>
    </row>
    <row r="48" spans="1:15" ht="15" customHeight="1">
      <c r="A48" s="22" t="s">
        <v>61</v>
      </c>
      <c r="B48" s="18"/>
      <c r="C48" s="90"/>
      <c r="D48" s="91"/>
      <c r="E48" s="92"/>
      <c r="F48" s="99"/>
      <c r="G48" s="99"/>
      <c r="H48" s="99"/>
      <c r="I48" s="99"/>
      <c r="J48" s="99"/>
      <c r="K48" s="99"/>
      <c r="L48" s="99"/>
      <c r="M48" s="100"/>
      <c r="N48" s="14" t="s">
        <v>63</v>
      </c>
      <c r="O48" s="135">
        <v>10</v>
      </c>
    </row>
    <row r="49" spans="1:15" ht="12" customHeight="1">
      <c r="A49" s="23"/>
      <c r="B49" s="19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28"/>
      <c r="O49" s="136"/>
    </row>
    <row r="50" spans="1:15" ht="15" customHeight="1">
      <c r="A50" s="22"/>
      <c r="B50" s="18"/>
      <c r="C50" s="106"/>
      <c r="D50" s="86"/>
      <c r="E50" s="35"/>
      <c r="F50" s="86"/>
      <c r="G50" s="35"/>
      <c r="H50" s="86"/>
      <c r="I50" s="35"/>
      <c r="J50" s="86"/>
      <c r="K50" s="35"/>
      <c r="L50" s="86"/>
      <c r="M50" s="37"/>
      <c r="N50" s="27"/>
      <c r="O50" s="135"/>
    </row>
    <row r="51" spans="1:15" ht="12" customHeight="1">
      <c r="A51" s="23"/>
      <c r="B51" s="19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28"/>
      <c r="O51" s="136"/>
    </row>
    <row r="52" spans="1:15" ht="15" customHeight="1">
      <c r="A52" s="22"/>
      <c r="B52" s="18"/>
      <c r="C52" s="33"/>
      <c r="D52" s="86"/>
      <c r="E52" s="35"/>
      <c r="F52" s="86"/>
      <c r="G52" s="35"/>
      <c r="H52" s="86"/>
      <c r="I52" s="35"/>
      <c r="J52" s="86"/>
      <c r="K52" s="35"/>
      <c r="L52" s="86"/>
      <c r="M52" s="37"/>
      <c r="N52" s="27"/>
      <c r="O52" s="135"/>
    </row>
    <row r="53" spans="1:15" ht="12" customHeight="1">
      <c r="A53" s="25"/>
      <c r="B53" s="19"/>
      <c r="C53" s="122"/>
      <c r="D53" s="120"/>
      <c r="E53" s="120"/>
      <c r="F53" s="120"/>
      <c r="G53" s="120"/>
      <c r="H53" s="120"/>
      <c r="I53" s="120"/>
      <c r="J53" s="120"/>
      <c r="K53" s="120"/>
      <c r="L53" s="120"/>
      <c r="M53" s="40"/>
      <c r="N53" s="28"/>
      <c r="O53" s="136"/>
    </row>
    <row r="54" spans="1:15" ht="15" customHeight="1">
      <c r="A54" s="22"/>
      <c r="B54" s="18"/>
      <c r="C54" s="33"/>
      <c r="D54" s="86"/>
      <c r="E54" s="35"/>
      <c r="F54" s="86"/>
      <c r="G54" s="35"/>
      <c r="H54" s="86"/>
      <c r="I54" s="35"/>
      <c r="J54" s="86"/>
      <c r="K54" s="35"/>
      <c r="L54" s="86"/>
      <c r="M54" s="37"/>
      <c r="N54" s="27"/>
      <c r="O54" s="135"/>
    </row>
    <row r="55" spans="1:15" ht="12" customHeight="1">
      <c r="A55" s="21"/>
      <c r="B55" s="17"/>
      <c r="C55" s="123"/>
      <c r="D55" s="124"/>
      <c r="E55" s="125"/>
      <c r="N55" s="13"/>
      <c r="O55" s="134"/>
    </row>
    <row r="56" spans="1:15" ht="16.5" customHeight="1">
      <c r="A56" s="85"/>
      <c r="B56" s="18"/>
      <c r="C56" s="41"/>
      <c r="D56" s="34"/>
      <c r="E56" s="89"/>
      <c r="F56" s="87"/>
      <c r="G56" s="35"/>
      <c r="H56" s="87"/>
      <c r="I56" s="35"/>
      <c r="J56" s="35"/>
      <c r="K56" s="35"/>
      <c r="L56" s="35"/>
      <c r="M56" s="37"/>
      <c r="N56" s="27"/>
      <c r="O56" s="135"/>
    </row>
    <row r="57" spans="1:15" ht="12" customHeight="1">
      <c r="A57" s="23"/>
      <c r="B57" s="19"/>
      <c r="C57" s="93"/>
      <c r="D57" s="94"/>
      <c r="E57" s="95"/>
      <c r="N57" s="15"/>
      <c r="O57" s="136"/>
    </row>
    <row r="58" spans="1:15" ht="16.5" customHeight="1">
      <c r="A58" s="22"/>
      <c r="B58" s="18"/>
      <c r="C58" s="90"/>
      <c r="D58" s="91"/>
      <c r="E58" s="35"/>
      <c r="F58" s="99"/>
      <c r="G58" s="35"/>
      <c r="H58" s="34"/>
      <c r="I58" s="99"/>
      <c r="J58" s="118"/>
      <c r="K58" s="99"/>
      <c r="L58" s="99"/>
      <c r="M58" s="100"/>
      <c r="N58" s="27"/>
      <c r="O58" s="135"/>
    </row>
    <row r="59" spans="1:15" ht="12" customHeight="1">
      <c r="A59" s="23"/>
      <c r="B59" s="19"/>
      <c r="C59" s="93"/>
      <c r="D59" s="94"/>
      <c r="E59" s="95"/>
      <c r="N59" s="15"/>
      <c r="O59" s="136"/>
    </row>
    <row r="60" spans="1:15" ht="15" customHeight="1">
      <c r="A60" s="22"/>
      <c r="B60" s="18"/>
      <c r="C60" s="90"/>
      <c r="D60" s="91"/>
      <c r="E60" s="35"/>
      <c r="F60" s="34"/>
      <c r="G60" s="35"/>
      <c r="H60" s="34"/>
      <c r="I60" s="35"/>
      <c r="J60" s="99"/>
      <c r="K60" s="99"/>
      <c r="L60" s="99"/>
      <c r="M60" s="100"/>
      <c r="N60" s="27"/>
      <c r="O60" s="135"/>
    </row>
    <row r="61" spans="1:15" ht="12" customHeight="1">
      <c r="A61" s="23"/>
      <c r="B61" s="19"/>
      <c r="C61" s="93"/>
      <c r="D61" s="94"/>
      <c r="E61" s="95"/>
      <c r="N61" s="15"/>
      <c r="O61" s="136"/>
    </row>
    <row r="62" spans="1:15" ht="15" customHeight="1">
      <c r="A62" s="85"/>
      <c r="B62" s="18"/>
      <c r="C62" s="90"/>
      <c r="D62" s="91"/>
      <c r="E62" s="126"/>
      <c r="F62" s="99"/>
      <c r="G62" s="99"/>
      <c r="H62" s="99"/>
      <c r="I62" s="99"/>
      <c r="J62" s="99"/>
      <c r="K62" s="99"/>
      <c r="L62" s="99"/>
      <c r="M62" s="100"/>
      <c r="N62" s="14"/>
      <c r="O62" s="135"/>
    </row>
    <row r="63" spans="1:15" ht="12" customHeight="1">
      <c r="A63" s="23"/>
      <c r="B63" s="19"/>
      <c r="C63" s="93"/>
      <c r="D63" s="94"/>
      <c r="E63" s="95"/>
      <c r="N63" s="15"/>
      <c r="O63" s="136"/>
    </row>
    <row r="64" spans="1:15" ht="15" customHeight="1">
      <c r="A64" s="22"/>
      <c r="B64" s="18"/>
      <c r="C64" s="90"/>
      <c r="D64" s="91"/>
      <c r="E64" s="92"/>
      <c r="F64" s="99"/>
      <c r="G64" s="99"/>
      <c r="H64" s="99"/>
      <c r="I64" s="99"/>
      <c r="J64" s="99"/>
      <c r="K64" s="99"/>
      <c r="L64" s="99"/>
      <c r="M64" s="100"/>
      <c r="N64" s="14"/>
      <c r="O64" s="135"/>
    </row>
    <row r="65" spans="1:15" ht="12" customHeight="1">
      <c r="A65" s="23"/>
      <c r="B65" s="19"/>
      <c r="C65" s="93"/>
      <c r="D65" s="94"/>
      <c r="E65" s="95"/>
      <c r="N65" s="15"/>
      <c r="O65" s="136"/>
    </row>
    <row r="66" spans="1:15" ht="15" customHeight="1">
      <c r="A66" s="22"/>
      <c r="B66" s="18"/>
      <c r="C66" s="90"/>
      <c r="D66" s="91"/>
      <c r="E66" s="92"/>
      <c r="F66" s="99"/>
      <c r="G66" s="99"/>
      <c r="H66" s="99"/>
      <c r="I66" s="99"/>
      <c r="J66" s="99"/>
      <c r="K66" s="99"/>
      <c r="L66" s="99"/>
      <c r="M66" s="100"/>
      <c r="N66" s="14"/>
      <c r="O66" s="135"/>
    </row>
    <row r="67" spans="1:15" ht="12" customHeight="1">
      <c r="A67" s="23"/>
      <c r="B67" s="19"/>
      <c r="C67" s="93"/>
      <c r="D67" s="94"/>
      <c r="E67" s="95"/>
      <c r="N67" s="15"/>
      <c r="O67" s="136"/>
    </row>
    <row r="68" spans="1:15" ht="15" customHeight="1">
      <c r="A68" s="22"/>
      <c r="B68" s="18"/>
      <c r="C68" s="90"/>
      <c r="D68" s="91"/>
      <c r="E68" s="92"/>
      <c r="F68" s="99"/>
      <c r="G68" s="99"/>
      <c r="H68" s="99"/>
      <c r="I68" s="99"/>
      <c r="J68" s="99"/>
      <c r="K68" s="99"/>
      <c r="L68" s="99"/>
      <c r="M68" s="100"/>
      <c r="N68" s="14"/>
      <c r="O68" s="135"/>
    </row>
    <row r="69" spans="1:15" ht="12" customHeight="1">
      <c r="A69" s="23"/>
      <c r="B69" s="19"/>
      <c r="C69" s="93"/>
      <c r="D69" s="94"/>
      <c r="E69" s="95"/>
      <c r="N69" s="15"/>
      <c r="O69" s="136"/>
    </row>
    <row r="70" spans="1:15" ht="15" customHeight="1">
      <c r="A70" s="22"/>
      <c r="B70" s="18"/>
      <c r="C70" s="90"/>
      <c r="D70" s="91"/>
      <c r="E70" s="92"/>
      <c r="F70" s="99"/>
      <c r="G70" s="99"/>
      <c r="H70" s="99"/>
      <c r="I70" s="99"/>
      <c r="J70" s="99"/>
      <c r="K70" s="99"/>
      <c r="L70" s="99"/>
      <c r="M70" s="100"/>
      <c r="N70" s="14"/>
      <c r="O70" s="135"/>
    </row>
    <row r="71" spans="1:15" ht="12" customHeight="1">
      <c r="A71" s="23"/>
      <c r="B71" s="19"/>
      <c r="C71" s="93"/>
      <c r="D71" s="94"/>
      <c r="E71" s="95"/>
      <c r="N71" s="15"/>
      <c r="O71" s="136"/>
    </row>
    <row r="72" spans="1:15" ht="15" customHeight="1">
      <c r="A72" s="22"/>
      <c r="B72" s="18"/>
      <c r="C72" s="90"/>
      <c r="D72" s="91"/>
      <c r="E72" s="92"/>
      <c r="F72" s="99"/>
      <c r="G72" s="99"/>
      <c r="H72" s="99"/>
      <c r="I72" s="99"/>
      <c r="J72" s="99"/>
      <c r="K72" s="99"/>
      <c r="L72" s="99"/>
      <c r="M72" s="100"/>
      <c r="N72" s="14"/>
      <c r="O72" s="135"/>
    </row>
    <row r="73" spans="1:15" ht="12" customHeight="1">
      <c r="A73" s="23"/>
      <c r="B73" s="19"/>
      <c r="C73" s="93"/>
      <c r="D73" s="94"/>
      <c r="E73" s="95"/>
      <c r="N73" s="15"/>
      <c r="O73" s="136"/>
    </row>
    <row r="74" spans="1:15" ht="15" customHeight="1">
      <c r="A74" s="22"/>
      <c r="B74" s="18"/>
      <c r="C74" s="90"/>
      <c r="D74" s="91"/>
      <c r="E74" s="92"/>
      <c r="F74" s="99"/>
      <c r="G74" s="99"/>
      <c r="H74" s="99"/>
      <c r="I74" s="99"/>
      <c r="J74" s="99"/>
      <c r="K74" s="99"/>
      <c r="L74" s="99"/>
      <c r="M74" s="100"/>
      <c r="N74" s="14"/>
      <c r="O74" s="135"/>
    </row>
    <row r="75" spans="1:15" ht="12" customHeight="1">
      <c r="A75" s="23"/>
      <c r="B75" s="19"/>
      <c r="C75" s="93"/>
      <c r="D75" s="94"/>
      <c r="E75" s="95"/>
      <c r="N75" s="15"/>
      <c r="O75" s="136"/>
    </row>
    <row r="76" spans="1:15" ht="15" customHeight="1">
      <c r="A76" s="22"/>
      <c r="B76" s="18"/>
      <c r="C76" s="90"/>
      <c r="D76" s="91"/>
      <c r="E76" s="92"/>
      <c r="F76" s="99"/>
      <c r="G76" s="99"/>
      <c r="H76" s="99"/>
      <c r="I76" s="99"/>
      <c r="J76" s="99"/>
      <c r="K76" s="99"/>
      <c r="L76" s="99"/>
      <c r="M76" s="100"/>
      <c r="N76" s="14"/>
      <c r="O76" s="135"/>
    </row>
    <row r="77" spans="1:15" ht="12" customHeight="1">
      <c r="A77" s="23"/>
      <c r="B77" s="19"/>
      <c r="C77" s="93"/>
      <c r="D77" s="94"/>
      <c r="E77" s="95"/>
      <c r="N77" s="15"/>
      <c r="O77" s="136"/>
    </row>
    <row r="78" spans="1:15" ht="15" customHeight="1">
      <c r="A78" s="22"/>
      <c r="B78" s="18"/>
      <c r="C78" s="90"/>
      <c r="D78" s="91"/>
      <c r="E78" s="92"/>
      <c r="F78" s="99"/>
      <c r="G78" s="99"/>
      <c r="H78" s="99"/>
      <c r="I78" s="99"/>
      <c r="J78" s="99"/>
      <c r="K78" s="99"/>
      <c r="L78" s="99"/>
      <c r="M78" s="100"/>
      <c r="N78" s="14"/>
      <c r="O78" s="135"/>
    </row>
    <row r="79" spans="1:15" ht="12" customHeight="1">
      <c r="A79" s="23"/>
      <c r="B79" s="19"/>
      <c r="C79" s="93"/>
      <c r="D79" s="94"/>
      <c r="E79" s="95"/>
      <c r="N79" s="15"/>
      <c r="O79" s="136"/>
    </row>
    <row r="80" spans="1:15" ht="15" customHeight="1">
      <c r="A80" s="22"/>
      <c r="B80" s="18"/>
      <c r="C80" s="90"/>
      <c r="D80" s="91"/>
      <c r="E80" s="92"/>
      <c r="F80" s="99"/>
      <c r="G80" s="99"/>
      <c r="H80" s="99"/>
      <c r="I80" s="99"/>
      <c r="J80" s="99"/>
      <c r="K80" s="99"/>
      <c r="L80" s="99"/>
      <c r="M80" s="100"/>
      <c r="N80" s="14"/>
      <c r="O80" s="135"/>
    </row>
    <row r="81" spans="1:15" ht="12" customHeight="1">
      <c r="A81" s="23"/>
      <c r="B81" s="19"/>
      <c r="C81" s="93"/>
      <c r="D81" s="94"/>
      <c r="E81" s="95"/>
      <c r="N81" s="15"/>
      <c r="O81" s="136"/>
    </row>
    <row r="82" spans="1:15" ht="15" customHeight="1">
      <c r="A82" s="22"/>
      <c r="B82" s="18"/>
      <c r="C82" s="90"/>
      <c r="D82" s="91"/>
      <c r="E82" s="92"/>
      <c r="F82" s="99"/>
      <c r="G82" s="99"/>
      <c r="H82" s="99"/>
      <c r="I82" s="99"/>
      <c r="J82" s="99"/>
      <c r="K82" s="99"/>
      <c r="L82" s="99"/>
      <c r="M82" s="100"/>
      <c r="N82" s="14"/>
      <c r="O82" s="135"/>
    </row>
    <row r="83" spans="1:15" ht="12" customHeight="1">
      <c r="A83" s="23"/>
      <c r="B83" s="19"/>
      <c r="C83" s="93"/>
      <c r="D83" s="94"/>
      <c r="E83" s="95"/>
      <c r="N83" s="15"/>
      <c r="O83" s="136"/>
    </row>
    <row r="84" spans="1:15" ht="15" customHeight="1">
      <c r="A84" s="22"/>
      <c r="B84" s="18"/>
      <c r="C84" s="90"/>
      <c r="D84" s="91"/>
      <c r="E84" s="92"/>
      <c r="F84" s="99"/>
      <c r="G84" s="99"/>
      <c r="H84" s="99"/>
      <c r="I84" s="99"/>
      <c r="J84" s="99"/>
      <c r="K84" s="99"/>
      <c r="L84" s="99"/>
      <c r="M84" s="100"/>
      <c r="N84" s="14"/>
      <c r="O84" s="135"/>
    </row>
    <row r="85" spans="1:15" ht="12" customHeight="1">
      <c r="A85" s="23"/>
      <c r="B85" s="19"/>
      <c r="C85" s="93"/>
      <c r="D85" s="94"/>
      <c r="E85" s="95"/>
      <c r="N85" s="15"/>
      <c r="O85" s="136"/>
    </row>
    <row r="86" spans="1:15" ht="15" customHeight="1">
      <c r="A86" s="22"/>
      <c r="B86" s="18"/>
      <c r="C86" s="90"/>
      <c r="D86" s="91"/>
      <c r="E86" s="92"/>
      <c r="F86" s="99"/>
      <c r="G86" s="99"/>
      <c r="H86" s="99"/>
      <c r="I86" s="99"/>
      <c r="J86" s="99"/>
      <c r="K86" s="99"/>
      <c r="L86" s="99"/>
      <c r="M86" s="100"/>
      <c r="N86" s="14"/>
      <c r="O86" s="135"/>
    </row>
    <row r="87" spans="1:15" ht="12" customHeight="1">
      <c r="A87" s="23"/>
      <c r="B87" s="19"/>
      <c r="C87" s="93"/>
      <c r="D87" s="94"/>
      <c r="E87" s="95"/>
      <c r="N87" s="15"/>
      <c r="O87" s="136"/>
    </row>
    <row r="88" spans="1:15" ht="15" customHeight="1">
      <c r="A88" s="22"/>
      <c r="B88" s="18"/>
      <c r="C88" s="90"/>
      <c r="D88" s="91"/>
      <c r="E88" s="92"/>
      <c r="F88" s="99"/>
      <c r="G88" s="99"/>
      <c r="H88" s="99"/>
      <c r="I88" s="99"/>
      <c r="J88" s="99"/>
      <c r="K88" s="99"/>
      <c r="L88" s="99"/>
      <c r="M88" s="100"/>
      <c r="N88" s="14"/>
      <c r="O88" s="135"/>
    </row>
    <row r="89" spans="1:15" ht="12" customHeight="1">
      <c r="A89" s="23"/>
      <c r="B89" s="19"/>
      <c r="C89" s="93"/>
      <c r="D89" s="94"/>
      <c r="E89" s="95"/>
      <c r="N89" s="15"/>
      <c r="O89" s="136"/>
    </row>
    <row r="90" spans="1:15" ht="15" customHeight="1">
      <c r="A90" s="24"/>
      <c r="B90" s="20"/>
      <c r="C90" s="96"/>
      <c r="D90" s="97"/>
      <c r="E90" s="98"/>
      <c r="F90" s="101"/>
      <c r="G90" s="101"/>
      <c r="H90" s="101"/>
      <c r="I90" s="101"/>
      <c r="J90" s="101"/>
      <c r="K90" s="101"/>
      <c r="L90" s="101"/>
      <c r="M90" s="101"/>
      <c r="N90" s="16"/>
      <c r="O90" s="137"/>
    </row>
  </sheetData>
  <mergeCells count="6">
    <mergeCell ref="A1:O1"/>
    <mergeCell ref="C5:M5"/>
    <mergeCell ref="A36:B36"/>
    <mergeCell ref="C38:M38"/>
    <mergeCell ref="A2:B2"/>
    <mergeCell ref="A3:O3"/>
  </mergeCells>
  <printOptions/>
  <pageMargins left="0.7874015748031497" right="0.3937007874015748" top="0.7874015748031497" bottom="0.1968503937007874" header="0" footer="0"/>
  <pageSetup horizontalDpi="300" verticalDpi="300" orientation="portrait" paperSize="9" r:id="rId3"/>
  <legacyDrawing r:id="rId2"/>
  <oleObjects>
    <oleObject progId="AutoCADLT.Drawing.4" shapeId="26678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showZeros="0" workbookViewId="0" topLeftCell="A1">
      <selection activeCell="A1" sqref="A1:L1"/>
    </sheetView>
  </sheetViews>
  <sheetFormatPr defaultColWidth="9.00390625" defaultRowHeight="15" customHeight="1"/>
  <cols>
    <col min="1" max="1" width="11.25390625" style="1" customWidth="1"/>
    <col min="2" max="12" width="7.125" style="1" customWidth="1"/>
    <col min="13" max="16384" width="9.00390625" style="1" customWidth="1"/>
  </cols>
  <sheetData>
    <row r="1" spans="1:12" ht="24.75" customHeight="1">
      <c r="A1" s="236" t="s">
        <v>17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ht="24.75" customHeight="1">
      <c r="A2" s="250" t="s">
        <v>16</v>
      </c>
      <c r="B2" s="251"/>
      <c r="C2" s="251"/>
      <c r="D2" s="2" t="s">
        <v>66</v>
      </c>
      <c r="E2" s="2"/>
      <c r="F2" s="2"/>
      <c r="G2" s="2"/>
      <c r="H2" s="3"/>
      <c r="I2" s="3"/>
      <c r="J2" s="3"/>
      <c r="K2" s="3"/>
      <c r="L2" s="4"/>
    </row>
    <row r="3" spans="1:12" s="9" customFormat="1" ht="15" customHeight="1">
      <c r="A3" s="43" t="s">
        <v>18</v>
      </c>
      <c r="B3" s="6"/>
      <c r="C3" s="6"/>
      <c r="D3" s="6"/>
      <c r="E3" s="6"/>
      <c r="F3" s="6"/>
      <c r="G3" s="6"/>
      <c r="H3" s="7"/>
      <c r="I3" s="6"/>
      <c r="J3" s="6"/>
      <c r="K3" s="6"/>
      <c r="L3" s="8"/>
    </row>
    <row r="4" spans="1:12" ht="15" customHeight="1">
      <c r="A4" s="119" t="s">
        <v>76</v>
      </c>
      <c r="B4" s="63" t="s">
        <v>20</v>
      </c>
      <c r="C4" s="63" t="s">
        <v>47</v>
      </c>
      <c r="D4" s="63" t="s">
        <v>48</v>
      </c>
      <c r="E4" s="63" t="s">
        <v>49</v>
      </c>
      <c r="F4" s="63" t="s">
        <v>50</v>
      </c>
      <c r="G4" s="63"/>
      <c r="H4" s="63"/>
      <c r="I4" s="63"/>
      <c r="J4" s="63"/>
      <c r="K4" s="63"/>
      <c r="L4" s="65"/>
    </row>
    <row r="5" spans="1:12" ht="13.5" customHeight="1">
      <c r="A5" s="44"/>
      <c r="B5" s="46"/>
      <c r="C5" s="45"/>
      <c r="D5" s="46"/>
      <c r="E5" s="46"/>
      <c r="F5" s="46"/>
      <c r="G5" s="47"/>
      <c r="H5" s="47"/>
      <c r="I5" s="107"/>
      <c r="J5" s="107"/>
      <c r="K5" s="107"/>
      <c r="L5" s="48"/>
    </row>
    <row r="6" spans="1:12" ht="13.5" customHeight="1">
      <c r="A6" s="49">
        <v>500</v>
      </c>
      <c r="B6" s="51">
        <v>500</v>
      </c>
      <c r="C6" s="50">
        <v>650</v>
      </c>
      <c r="D6" s="51">
        <v>641</v>
      </c>
      <c r="E6" s="51">
        <v>620</v>
      </c>
      <c r="F6" s="51">
        <v>560</v>
      </c>
      <c r="G6" s="51"/>
      <c r="H6" s="51"/>
      <c r="I6" s="51"/>
      <c r="J6" s="51"/>
      <c r="K6" s="51"/>
      <c r="L6" s="66"/>
    </row>
    <row r="7" spans="1:12" ht="13.5" customHeight="1">
      <c r="A7" s="53"/>
      <c r="B7" s="55"/>
      <c r="C7" s="54"/>
      <c r="D7" s="55"/>
      <c r="E7" s="55"/>
      <c r="F7" s="55"/>
      <c r="G7" s="55"/>
      <c r="H7" s="55"/>
      <c r="I7" s="55"/>
      <c r="J7" s="55"/>
      <c r="K7" s="55"/>
      <c r="L7" s="67"/>
    </row>
    <row r="8" spans="1:12" ht="13.5" customHeight="1">
      <c r="A8" s="49">
        <v>600</v>
      </c>
      <c r="B8" s="51">
        <v>600</v>
      </c>
      <c r="C8" s="50">
        <v>750</v>
      </c>
      <c r="D8" s="51">
        <v>741</v>
      </c>
      <c r="E8" s="51">
        <v>720</v>
      </c>
      <c r="F8" s="51">
        <v>660</v>
      </c>
      <c r="G8" s="51"/>
      <c r="H8" s="51"/>
      <c r="I8" s="51"/>
      <c r="J8" s="51"/>
      <c r="K8" s="51"/>
      <c r="L8" s="66"/>
    </row>
    <row r="9" spans="1:12" ht="13.5" customHeight="1">
      <c r="A9" s="44"/>
      <c r="B9" s="55"/>
      <c r="C9" s="54"/>
      <c r="D9" s="55"/>
      <c r="E9" s="55"/>
      <c r="F9" s="55"/>
      <c r="G9" s="55"/>
      <c r="H9" s="55"/>
      <c r="I9" s="55"/>
      <c r="J9" s="55"/>
      <c r="K9" s="55"/>
      <c r="L9" s="67"/>
    </row>
    <row r="10" spans="1:12" ht="13.5" customHeight="1">
      <c r="A10" s="49">
        <v>700</v>
      </c>
      <c r="B10" s="51">
        <v>700</v>
      </c>
      <c r="C10" s="50">
        <v>850</v>
      </c>
      <c r="D10" s="51">
        <v>841</v>
      </c>
      <c r="E10" s="51">
        <v>820</v>
      </c>
      <c r="F10" s="51">
        <v>760</v>
      </c>
      <c r="G10" s="51"/>
      <c r="H10" s="51"/>
      <c r="I10" s="51"/>
      <c r="J10" s="51"/>
      <c r="K10" s="51"/>
      <c r="L10" s="66"/>
    </row>
    <row r="11" spans="1:12" ht="13.5" customHeight="1">
      <c r="A11" s="53"/>
      <c r="B11" s="55"/>
      <c r="C11" s="54"/>
      <c r="D11" s="55"/>
      <c r="E11" s="55"/>
      <c r="F11" s="55"/>
      <c r="G11" s="55"/>
      <c r="H11" s="55"/>
      <c r="I11" s="55"/>
      <c r="J11" s="55"/>
      <c r="K11" s="55"/>
      <c r="L11" s="67"/>
    </row>
    <row r="12" spans="1:12" ht="13.5" customHeight="1">
      <c r="A12" s="49">
        <v>800</v>
      </c>
      <c r="B12" s="51">
        <v>800</v>
      </c>
      <c r="C12" s="50">
        <v>950</v>
      </c>
      <c r="D12" s="51">
        <v>941</v>
      </c>
      <c r="E12" s="51">
        <v>920</v>
      </c>
      <c r="F12" s="51">
        <v>860</v>
      </c>
      <c r="G12" s="51"/>
      <c r="H12" s="51"/>
      <c r="I12" s="51"/>
      <c r="J12" s="51"/>
      <c r="K12" s="51"/>
      <c r="L12" s="66"/>
    </row>
    <row r="13" spans="1:12" ht="13.5" customHeight="1">
      <c r="A13" s="44"/>
      <c r="B13" s="55"/>
      <c r="C13" s="54"/>
      <c r="D13" s="55"/>
      <c r="E13" s="55"/>
      <c r="F13" s="55"/>
      <c r="G13" s="55"/>
      <c r="H13" s="55"/>
      <c r="I13" s="55"/>
      <c r="J13" s="55"/>
      <c r="K13" s="55"/>
      <c r="L13" s="67"/>
    </row>
    <row r="14" spans="1:12" ht="13.5" customHeight="1">
      <c r="A14" s="49">
        <v>900</v>
      </c>
      <c r="B14" s="51">
        <v>900</v>
      </c>
      <c r="C14" s="50">
        <v>1050</v>
      </c>
      <c r="D14" s="51">
        <v>1041</v>
      </c>
      <c r="E14" s="51">
        <v>1020</v>
      </c>
      <c r="F14" s="51">
        <v>960</v>
      </c>
      <c r="G14" s="51"/>
      <c r="H14" s="51"/>
      <c r="I14" s="51"/>
      <c r="J14" s="51"/>
      <c r="K14" s="51"/>
      <c r="L14" s="66"/>
    </row>
    <row r="15" spans="1:12" ht="13.5" customHeight="1">
      <c r="A15" s="53"/>
      <c r="B15" s="55"/>
      <c r="C15" s="54"/>
      <c r="D15" s="55"/>
      <c r="E15" s="55"/>
      <c r="F15" s="55"/>
      <c r="G15" s="55"/>
      <c r="H15" s="55"/>
      <c r="I15" s="55"/>
      <c r="J15" s="55"/>
      <c r="K15" s="55"/>
      <c r="L15" s="67"/>
    </row>
    <row r="16" spans="1:12" ht="13.5" customHeight="1">
      <c r="A16" s="49">
        <v>1000</v>
      </c>
      <c r="B16" s="51">
        <v>1000</v>
      </c>
      <c r="C16" s="50">
        <v>1150</v>
      </c>
      <c r="D16" s="51">
        <v>1141</v>
      </c>
      <c r="E16" s="51">
        <v>1120</v>
      </c>
      <c r="F16" s="51">
        <v>1060</v>
      </c>
      <c r="G16" s="51"/>
      <c r="H16" s="51"/>
      <c r="I16" s="51"/>
      <c r="J16" s="51"/>
      <c r="K16" s="51"/>
      <c r="L16" s="66"/>
    </row>
    <row r="17" spans="1:12" ht="13.5" customHeight="1">
      <c r="A17" s="53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67"/>
    </row>
    <row r="18" spans="1:12" ht="13.5" customHeight="1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66"/>
    </row>
    <row r="19" spans="1:12" ht="13.5" customHeight="1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67"/>
    </row>
    <row r="20" spans="1:12" ht="13.5" customHeight="1">
      <c r="A20" s="49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66"/>
    </row>
    <row r="21" spans="1:12" ht="13.5" customHeight="1">
      <c r="A21" s="5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67"/>
    </row>
    <row r="22" spans="1:12" ht="13.5" customHeight="1">
      <c r="A22" s="4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66"/>
    </row>
    <row r="23" spans="1:12" ht="13.5" customHeight="1">
      <c r="A23" s="53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67"/>
    </row>
    <row r="24" spans="1:12" ht="13.5" customHeight="1">
      <c r="A24" s="4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66"/>
    </row>
    <row r="25" spans="1:12" ht="13.5" customHeight="1">
      <c r="A25" s="53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67"/>
    </row>
    <row r="26" spans="1:12" ht="13.5" customHeight="1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66"/>
    </row>
    <row r="27" spans="1:12" ht="13.5" customHeight="1">
      <c r="A27" s="53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67"/>
    </row>
    <row r="28" spans="1:12" ht="13.5" customHeight="1">
      <c r="A28" s="49"/>
      <c r="B28" s="50"/>
      <c r="C28" s="57"/>
      <c r="D28" s="57"/>
      <c r="E28" s="57"/>
      <c r="F28" s="57"/>
      <c r="G28" s="57"/>
      <c r="H28" s="57"/>
      <c r="I28" s="57"/>
      <c r="J28" s="57"/>
      <c r="K28" s="57"/>
      <c r="L28" s="68"/>
    </row>
    <row r="29" spans="1:12" ht="15" customHeight="1">
      <c r="A29" s="59" t="s">
        <v>19</v>
      </c>
      <c r="B29" s="60"/>
      <c r="C29" s="60"/>
      <c r="D29" s="60"/>
      <c r="E29" s="60"/>
      <c r="F29" s="60"/>
      <c r="G29" s="60"/>
      <c r="H29" s="61"/>
      <c r="I29" s="60"/>
      <c r="J29" s="61"/>
      <c r="K29" s="61" t="s">
        <v>81</v>
      </c>
      <c r="L29" s="111"/>
    </row>
    <row r="30" spans="1:13" ht="15" customHeight="1">
      <c r="A30" s="259" t="s">
        <v>52</v>
      </c>
      <c r="B30" s="266" t="s">
        <v>10</v>
      </c>
      <c r="C30" s="256" t="s">
        <v>51</v>
      </c>
      <c r="D30" s="257"/>
      <c r="E30" s="258"/>
      <c r="F30" s="262" t="s">
        <v>23</v>
      </c>
      <c r="G30" s="263"/>
      <c r="H30" s="264"/>
      <c r="I30" s="252" t="s">
        <v>56</v>
      </c>
      <c r="J30" s="254" t="s">
        <v>58</v>
      </c>
      <c r="K30" s="252" t="s">
        <v>46</v>
      </c>
      <c r="L30" s="245" t="s">
        <v>22</v>
      </c>
      <c r="M30" s="112"/>
    </row>
    <row r="31" spans="1:12" ht="15" customHeight="1">
      <c r="A31" s="260"/>
      <c r="B31" s="265"/>
      <c r="C31" s="62" t="s">
        <v>53</v>
      </c>
      <c r="D31" s="62" t="s">
        <v>54</v>
      </c>
      <c r="E31" s="62" t="s">
        <v>55</v>
      </c>
      <c r="F31" s="62" t="s">
        <v>53</v>
      </c>
      <c r="G31" s="62" t="s">
        <v>54</v>
      </c>
      <c r="H31" s="62" t="s">
        <v>55</v>
      </c>
      <c r="I31" s="265"/>
      <c r="J31" s="255"/>
      <c r="K31" s="253"/>
      <c r="L31" s="246"/>
    </row>
    <row r="32" spans="1:12" ht="15" customHeight="1">
      <c r="A32" s="261"/>
      <c r="B32" s="62" t="s">
        <v>21</v>
      </c>
      <c r="C32" s="62" t="s">
        <v>21</v>
      </c>
      <c r="D32" s="62" t="s">
        <v>21</v>
      </c>
      <c r="E32" s="62" t="s">
        <v>21</v>
      </c>
      <c r="F32" s="62" t="s">
        <v>24</v>
      </c>
      <c r="G32" s="62" t="s">
        <v>24</v>
      </c>
      <c r="H32" s="62" t="s">
        <v>24</v>
      </c>
      <c r="I32" s="62" t="s">
        <v>21</v>
      </c>
      <c r="J32" s="62" t="s">
        <v>57</v>
      </c>
      <c r="K32" s="62" t="s">
        <v>57</v>
      </c>
      <c r="L32" s="247"/>
    </row>
    <row r="33" spans="1:12" ht="13.5" customHeight="1">
      <c r="A33" s="44"/>
      <c r="B33" s="45"/>
      <c r="C33" s="84"/>
      <c r="D33" s="84"/>
      <c r="E33" s="84"/>
      <c r="F33" s="73"/>
      <c r="G33" s="73"/>
      <c r="H33" s="74"/>
      <c r="I33" s="107"/>
      <c r="J33" s="107"/>
      <c r="K33" s="107"/>
      <c r="L33" s="115"/>
    </row>
    <row r="34" spans="1:13" ht="13.5" customHeight="1">
      <c r="A34" s="49">
        <f>A6</f>
        <v>500</v>
      </c>
      <c r="B34" s="132">
        <f>0.85*1*10</f>
        <v>8.5</v>
      </c>
      <c r="C34" s="70">
        <f>((C6/1000+F6/1000)*0.8+F6/1000*0.15*2+(C6/1000+E6/1000)/2*0.5*2+(D6/1000+F6/1000)*0.5+(D6/1000+E6/1000)/2*0.35*2-((0.084+0.06)/2*0.35*2+0.084*0.5))*10</f>
        <v>27.2045</v>
      </c>
      <c r="D34" s="70">
        <f>'5-5-8'!$O$21</f>
        <v>0.5067074790974978</v>
      </c>
      <c r="E34" s="70">
        <f>C34-D34</f>
        <v>26.697792520902503</v>
      </c>
      <c r="F34" s="113">
        <f>(((C6/1000+D6/1000)/2+F6/1000)*0.15*0.8+(D6/1000+E6/1000)/2*0.35*0.15*2+0.35*0.5*0.15-(0.032*0.084*0.564+0.032*0.084*0.382*2+0.041*0.011*0.65+0.043*0.011*0.432*2))*10</f>
        <v>2.32841014</v>
      </c>
      <c r="G34" s="70">
        <f>'5-5-8'!$O$40</f>
        <v>0.07600612186462466</v>
      </c>
      <c r="H34" s="70">
        <f>F34-G34</f>
        <v>2.2524040181353753</v>
      </c>
      <c r="I34" s="131">
        <f>0.15*(0.8-0.3)*10</f>
        <v>0.75</v>
      </c>
      <c r="J34" s="130">
        <f>0.8/0.605*10</f>
        <v>13.223140495867769</v>
      </c>
      <c r="K34" s="133">
        <v>10</v>
      </c>
      <c r="L34" s="52"/>
      <c r="M34" s="114"/>
    </row>
    <row r="35" spans="1:12" ht="13.5" customHeight="1">
      <c r="A35" s="44"/>
      <c r="B35" s="45"/>
      <c r="C35" s="84"/>
      <c r="D35" s="84"/>
      <c r="E35" s="84"/>
      <c r="F35" s="73"/>
      <c r="G35" s="73"/>
      <c r="H35" s="74"/>
      <c r="I35" s="107"/>
      <c r="J35" s="107"/>
      <c r="K35" s="107"/>
      <c r="L35" s="48"/>
    </row>
    <row r="36" spans="1:12" ht="13.5" customHeight="1">
      <c r="A36" s="49">
        <f>A8</f>
        <v>600</v>
      </c>
      <c r="B36" s="132">
        <f>0.85*1*10</f>
        <v>8.5</v>
      </c>
      <c r="C36" s="70">
        <f>((C8/1000+F8/1000)*0.8+F8/1000*0.15*2+(C8/1000+E8/1000)/2*0.5*2+(D8/1000+F8/1000)*0.5+(D8/1000+E8/1000)/2*0.35*2-((0.084+0.06)/2*0.35*2+0.084*0.5))*10</f>
        <v>31.8045</v>
      </c>
      <c r="D36" s="70">
        <f>'5-5-8'!$O$21</f>
        <v>0.5067074790974978</v>
      </c>
      <c r="E36" s="70">
        <f>C36-D36</f>
        <v>31.297792520902505</v>
      </c>
      <c r="F36" s="113">
        <f>(((C8/1000+D8/1000)/2+F8/1000)*0.15*0.8+(D8/1000+E8/1000)/2*0.35*0.15*2+0.35*0.5*0.15-(0.032*0.084*0.564+0.032*0.084*0.382*2+0.041*0.011*0.65+0.043*0.011*0.432*2))*10</f>
        <v>2.6734101399999997</v>
      </c>
      <c r="G36" s="70">
        <f>'5-5-8'!$O$40</f>
        <v>0.07600612186462466</v>
      </c>
      <c r="H36" s="70">
        <f>F36-G36</f>
        <v>2.597404018135375</v>
      </c>
      <c r="I36" s="131">
        <f>0.15*(0.8-0.3)*10</f>
        <v>0.75</v>
      </c>
      <c r="J36" s="130">
        <f>0.8/0.605*10</f>
        <v>13.223140495867769</v>
      </c>
      <c r="K36" s="133">
        <v>10</v>
      </c>
      <c r="L36" s="52"/>
    </row>
    <row r="37" spans="1:12" ht="13.5" customHeight="1">
      <c r="A37" s="44"/>
      <c r="B37" s="45"/>
      <c r="C37" s="84"/>
      <c r="D37" s="84"/>
      <c r="E37" s="84"/>
      <c r="F37" s="73"/>
      <c r="G37" s="73"/>
      <c r="H37" s="74"/>
      <c r="I37" s="107"/>
      <c r="J37" s="107"/>
      <c r="K37" s="107"/>
      <c r="L37" s="48"/>
    </row>
    <row r="38" spans="1:12" ht="13.5" customHeight="1">
      <c r="A38" s="49">
        <f>A10</f>
        <v>700</v>
      </c>
      <c r="B38" s="132">
        <f>0.85*1*10</f>
        <v>8.5</v>
      </c>
      <c r="C38" s="70">
        <f>((C10/1000+F10/1000)*0.8+F10/1000*0.15*2+(C10/1000+E10/1000)/2*0.5*2+(D10/1000+F10/1000)*0.5+(D10/1000+E10/1000)/2*0.35*2-((0.084+0.06)/2*0.35*2+0.084*0.5))*10</f>
        <v>36.4045</v>
      </c>
      <c r="D38" s="70">
        <f>'5-5-8'!$O$21</f>
        <v>0.5067074790974978</v>
      </c>
      <c r="E38" s="70">
        <f>C38-D38</f>
        <v>35.8977925209025</v>
      </c>
      <c r="F38" s="113">
        <f>(((C10/1000+D10/1000)/2+F10/1000)*0.15*0.8+(D10/1000+E10/1000)/2*0.35*0.15*2+0.35*0.5*0.15-(0.032*0.084*0.564+0.032*0.084*0.382*2+0.041*0.011*0.65+0.043*0.011*0.432*2))*10</f>
        <v>3.0184101400000003</v>
      </c>
      <c r="G38" s="70">
        <f>'5-5-8'!$O$40</f>
        <v>0.07600612186462466</v>
      </c>
      <c r="H38" s="70">
        <f>F38-G38</f>
        <v>2.9424040181353757</v>
      </c>
      <c r="I38" s="131">
        <f>0.15*(0.8-0.3)*10</f>
        <v>0.75</v>
      </c>
      <c r="J38" s="130">
        <f>0.8/0.605*10</f>
        <v>13.223140495867769</v>
      </c>
      <c r="K38" s="133">
        <v>10</v>
      </c>
      <c r="L38" s="52"/>
    </row>
    <row r="39" spans="1:12" ht="13.5" customHeight="1">
      <c r="A39" s="44"/>
      <c r="B39" s="45"/>
      <c r="C39" s="84"/>
      <c r="D39" s="84"/>
      <c r="E39" s="84"/>
      <c r="F39" s="73"/>
      <c r="G39" s="73"/>
      <c r="H39" s="74"/>
      <c r="I39" s="107"/>
      <c r="J39" s="107"/>
      <c r="K39" s="107"/>
      <c r="L39" s="48"/>
    </row>
    <row r="40" spans="1:12" ht="13.5" customHeight="1">
      <c r="A40" s="49">
        <f>A12</f>
        <v>800</v>
      </c>
      <c r="B40" s="132">
        <f>0.85*1*10</f>
        <v>8.5</v>
      </c>
      <c r="C40" s="70">
        <f>((C12/1000+F12/1000)*0.8+F12/1000*0.15*2+(C12/1000+E12/1000)/2*0.5*2+(D12/1000+F12/1000)*0.5+(D12/1000+E12/1000)/2*0.35*2-((0.084+0.06)/2*0.35*2+0.084*0.5))*10</f>
        <v>41.00450000000001</v>
      </c>
      <c r="D40" s="70">
        <f>'5-5-8'!$O$21</f>
        <v>0.5067074790974978</v>
      </c>
      <c r="E40" s="70">
        <f>C40-D40</f>
        <v>40.49779252090251</v>
      </c>
      <c r="F40" s="113">
        <f>(((C12/1000+D12/1000)/2+F12/1000)*0.15*0.8+(D12/1000+E12/1000)/2*0.35*0.15*2+0.35*0.5*0.15-(0.032*0.084*0.564+0.032*0.084*0.382*2+0.041*0.011*0.65+0.043*0.011*0.432*2))*10</f>
        <v>3.36341014</v>
      </c>
      <c r="G40" s="70">
        <f>'5-5-8'!$O$40</f>
        <v>0.07600612186462466</v>
      </c>
      <c r="H40" s="70">
        <f>F40-G40</f>
        <v>3.2874040181353754</v>
      </c>
      <c r="I40" s="131">
        <f>0.15*(0.8-0.3)*10</f>
        <v>0.75</v>
      </c>
      <c r="J40" s="130">
        <f>0.8/0.605*10</f>
        <v>13.223140495867769</v>
      </c>
      <c r="K40" s="133">
        <v>10</v>
      </c>
      <c r="L40" s="52"/>
    </row>
    <row r="41" spans="1:12" ht="13.5" customHeight="1">
      <c r="A41" s="44"/>
      <c r="B41" s="45"/>
      <c r="C41" s="84"/>
      <c r="D41" s="84"/>
      <c r="E41" s="84"/>
      <c r="F41" s="73"/>
      <c r="G41" s="73"/>
      <c r="H41" s="74"/>
      <c r="I41" s="107"/>
      <c r="J41" s="107"/>
      <c r="K41" s="107"/>
      <c r="L41" s="48"/>
    </row>
    <row r="42" spans="1:12" ht="13.5" customHeight="1">
      <c r="A42" s="49">
        <f>A14</f>
        <v>900</v>
      </c>
      <c r="B42" s="132">
        <f>0.85*1*10</f>
        <v>8.5</v>
      </c>
      <c r="C42" s="70">
        <f>((C14/1000+F14/1000)*0.8+F14/1000*0.15*2+(C14/1000+E14/1000)/2*0.5*2+(D14/1000+F14/1000)*0.5+(D14/1000+E14/1000)/2*0.35*2-((0.084+0.06)/2*0.35*2+0.084*0.5))*10</f>
        <v>45.6045</v>
      </c>
      <c r="D42" s="70">
        <f>'5-5-8'!$O$21</f>
        <v>0.5067074790974978</v>
      </c>
      <c r="E42" s="70">
        <f>C42-D42</f>
        <v>45.0977925209025</v>
      </c>
      <c r="F42" s="113">
        <f>(((C14/1000+D14/1000)/2+F14/1000)*0.15*0.8+(D14/1000+E14/1000)/2*0.35*0.15*2+0.35*0.5*0.15-(0.032*0.084*0.564+0.032*0.084*0.382*2+0.041*0.011*0.65+0.043*0.011*0.432*2))*10</f>
        <v>3.7084101400000002</v>
      </c>
      <c r="G42" s="70">
        <f>'5-5-8'!$O$40</f>
        <v>0.07600612186462466</v>
      </c>
      <c r="H42" s="70">
        <f>F42-G42</f>
        <v>3.6324040181353756</v>
      </c>
      <c r="I42" s="131">
        <f>0.15*(0.8-0.3)*10</f>
        <v>0.75</v>
      </c>
      <c r="J42" s="130">
        <f>0.8/0.605*10</f>
        <v>13.223140495867769</v>
      </c>
      <c r="K42" s="133">
        <v>10</v>
      </c>
      <c r="L42" s="52"/>
    </row>
    <row r="43" spans="1:12" ht="13.5" customHeight="1">
      <c r="A43" s="44"/>
      <c r="B43" s="45"/>
      <c r="C43" s="84"/>
      <c r="D43" s="84"/>
      <c r="E43" s="84"/>
      <c r="F43" s="73"/>
      <c r="G43" s="73"/>
      <c r="H43" s="74"/>
      <c r="I43" s="107"/>
      <c r="J43" s="107"/>
      <c r="K43" s="107"/>
      <c r="L43" s="48"/>
    </row>
    <row r="44" spans="1:12" ht="13.5" customHeight="1">
      <c r="A44" s="49">
        <f>A16</f>
        <v>1000</v>
      </c>
      <c r="B44" s="132">
        <f>0.85*1*10</f>
        <v>8.5</v>
      </c>
      <c r="C44" s="70">
        <f>((C16/1000+F16/1000)*0.8+F16/1000*0.15*2+(C16/1000+E16/1000)/2*0.5*2+(D16/1000+F16/1000)*0.5+(D16/1000+E16/1000)/2*0.35*2-((0.084+0.06)/2*0.35*2+0.084*0.5))*10</f>
        <v>50.2045</v>
      </c>
      <c r="D44" s="70">
        <f>'5-5-8'!$O$21</f>
        <v>0.5067074790974978</v>
      </c>
      <c r="E44" s="70">
        <f>C44-D44</f>
        <v>49.6977925209025</v>
      </c>
      <c r="F44" s="113">
        <f>(((C16/1000+D16/1000)/2+F16/1000)*0.15*0.8+(D16/1000+E16/1000)/2*0.35*0.15*2+0.35*0.5*0.15-(0.032*0.084*0.564+0.032*0.084*0.382*2+0.041*0.011*0.65+0.043*0.011*0.432*2))*10</f>
        <v>4.05341014</v>
      </c>
      <c r="G44" s="70">
        <f>'5-5-8'!$O$40</f>
        <v>0.07600612186462466</v>
      </c>
      <c r="H44" s="70">
        <f>F44-G44</f>
        <v>3.977404018135376</v>
      </c>
      <c r="I44" s="131">
        <f>0.15*(0.8-0.3)*10</f>
        <v>0.75</v>
      </c>
      <c r="J44" s="130">
        <f>0.8/0.605*10</f>
        <v>13.223140495867769</v>
      </c>
      <c r="K44" s="133">
        <v>10</v>
      </c>
      <c r="L44" s="52"/>
    </row>
    <row r="45" spans="1:12" ht="13.5" customHeight="1">
      <c r="A45" s="44"/>
      <c r="B45" s="72"/>
      <c r="C45" s="73"/>
      <c r="D45" s="73"/>
      <c r="E45" s="73"/>
      <c r="F45" s="73"/>
      <c r="G45" s="73"/>
      <c r="H45" s="74"/>
      <c r="I45" s="107"/>
      <c r="J45" s="107"/>
      <c r="K45" s="107"/>
      <c r="L45" s="48"/>
    </row>
    <row r="46" spans="1:12" ht="13.5" customHeight="1">
      <c r="A46" s="49">
        <f>A18</f>
        <v>0</v>
      </c>
      <c r="B46" s="69"/>
      <c r="C46" s="70"/>
      <c r="D46" s="70"/>
      <c r="E46" s="70"/>
      <c r="F46" s="70"/>
      <c r="G46" s="70"/>
      <c r="H46" s="71"/>
      <c r="I46" s="108"/>
      <c r="J46" s="108"/>
      <c r="K46" s="108"/>
      <c r="L46" s="52"/>
    </row>
    <row r="47" spans="1:12" ht="13.5" customHeight="1">
      <c r="A47" s="44"/>
      <c r="B47" s="72"/>
      <c r="C47" s="73"/>
      <c r="D47" s="73"/>
      <c r="E47" s="73"/>
      <c r="F47" s="73"/>
      <c r="G47" s="73"/>
      <c r="H47" s="74"/>
      <c r="I47" s="107"/>
      <c r="J47" s="107"/>
      <c r="K47" s="107"/>
      <c r="L47" s="48"/>
    </row>
    <row r="48" spans="1:12" ht="13.5" customHeight="1">
      <c r="A48" s="49">
        <f>A20</f>
        <v>0</v>
      </c>
      <c r="B48" s="69"/>
      <c r="C48" s="70"/>
      <c r="D48" s="70"/>
      <c r="E48" s="70"/>
      <c r="F48" s="70"/>
      <c r="G48" s="70"/>
      <c r="H48" s="71"/>
      <c r="I48" s="108"/>
      <c r="J48" s="108"/>
      <c r="K48" s="108"/>
      <c r="L48" s="52"/>
    </row>
    <row r="49" spans="1:12" ht="13.5" customHeight="1">
      <c r="A49" s="44"/>
      <c r="B49" s="72"/>
      <c r="C49" s="73"/>
      <c r="D49" s="73"/>
      <c r="E49" s="73"/>
      <c r="F49" s="73"/>
      <c r="G49" s="73"/>
      <c r="H49" s="74"/>
      <c r="I49" s="107"/>
      <c r="J49" s="107"/>
      <c r="K49" s="107"/>
      <c r="L49" s="48"/>
    </row>
    <row r="50" spans="1:12" ht="13.5" customHeight="1">
      <c r="A50" s="49">
        <f>A22</f>
        <v>0</v>
      </c>
      <c r="B50" s="69"/>
      <c r="C50" s="70"/>
      <c r="D50" s="70"/>
      <c r="E50" s="70"/>
      <c r="F50" s="70"/>
      <c r="G50" s="70"/>
      <c r="H50" s="71"/>
      <c r="I50" s="108"/>
      <c r="J50" s="108"/>
      <c r="K50" s="108"/>
      <c r="L50" s="52"/>
    </row>
    <row r="51" spans="1:12" ht="13.5" customHeight="1">
      <c r="A51" s="44"/>
      <c r="B51" s="72"/>
      <c r="C51" s="73"/>
      <c r="D51" s="73"/>
      <c r="E51" s="73"/>
      <c r="F51" s="73"/>
      <c r="G51" s="73"/>
      <c r="H51" s="74"/>
      <c r="I51" s="107"/>
      <c r="J51" s="107"/>
      <c r="K51" s="107"/>
      <c r="L51" s="48"/>
    </row>
    <row r="52" spans="1:12" ht="13.5" customHeight="1">
      <c r="A52" s="49">
        <f>A24</f>
        <v>0</v>
      </c>
      <c r="B52" s="69"/>
      <c r="C52" s="70"/>
      <c r="D52" s="70"/>
      <c r="E52" s="70"/>
      <c r="F52" s="70"/>
      <c r="G52" s="70"/>
      <c r="H52" s="71"/>
      <c r="I52" s="108"/>
      <c r="J52" s="108"/>
      <c r="K52" s="108"/>
      <c r="L52" s="52"/>
    </row>
    <row r="53" spans="1:12" ht="13.5" customHeight="1">
      <c r="A53" s="44"/>
      <c r="B53" s="72"/>
      <c r="C53" s="73"/>
      <c r="D53" s="73"/>
      <c r="E53" s="73"/>
      <c r="F53" s="73"/>
      <c r="G53" s="73"/>
      <c r="H53" s="74"/>
      <c r="I53" s="107"/>
      <c r="J53" s="107"/>
      <c r="K53" s="107"/>
      <c r="L53" s="48"/>
    </row>
    <row r="54" spans="1:12" ht="13.5" customHeight="1">
      <c r="A54" s="49">
        <f>A26</f>
        <v>0</v>
      </c>
      <c r="B54" s="69"/>
      <c r="C54" s="70"/>
      <c r="D54" s="70"/>
      <c r="E54" s="70"/>
      <c r="F54" s="70"/>
      <c r="G54" s="70"/>
      <c r="H54" s="71"/>
      <c r="I54" s="108"/>
      <c r="J54" s="108"/>
      <c r="K54" s="108"/>
      <c r="L54" s="52"/>
    </row>
    <row r="55" spans="1:12" ht="13.5" customHeight="1">
      <c r="A55" s="44"/>
      <c r="B55" s="72"/>
      <c r="C55" s="73"/>
      <c r="D55" s="73"/>
      <c r="E55" s="73"/>
      <c r="F55" s="73"/>
      <c r="G55" s="73"/>
      <c r="H55" s="74"/>
      <c r="I55" s="107"/>
      <c r="J55" s="107"/>
      <c r="K55" s="107"/>
      <c r="L55" s="48"/>
    </row>
    <row r="56" spans="1:12" ht="13.5" customHeight="1">
      <c r="A56" s="49">
        <f>A28</f>
        <v>0</v>
      </c>
      <c r="B56" s="72"/>
      <c r="C56" s="73"/>
      <c r="D56" s="73"/>
      <c r="E56" s="73"/>
      <c r="F56" s="73"/>
      <c r="G56" s="73"/>
      <c r="H56" s="74"/>
      <c r="I56" s="107"/>
      <c r="J56" s="107"/>
      <c r="K56" s="107"/>
      <c r="L56" s="48"/>
    </row>
    <row r="57" spans="1:12" ht="13.5" customHeight="1">
      <c r="A57" s="44"/>
      <c r="B57" s="75"/>
      <c r="C57" s="76"/>
      <c r="D57" s="76"/>
      <c r="E57" s="76"/>
      <c r="F57" s="76"/>
      <c r="G57" s="76"/>
      <c r="H57" s="77"/>
      <c r="I57" s="109"/>
      <c r="J57" s="109"/>
      <c r="K57" s="109"/>
      <c r="L57" s="56"/>
    </row>
    <row r="58" spans="1:12" ht="13.5" customHeight="1">
      <c r="A58" s="64"/>
      <c r="B58" s="78"/>
      <c r="C58" s="79"/>
      <c r="D58" s="79"/>
      <c r="E58" s="79"/>
      <c r="F58" s="79"/>
      <c r="G58" s="79"/>
      <c r="H58" s="80"/>
      <c r="I58" s="110"/>
      <c r="J58" s="110"/>
      <c r="K58" s="110"/>
      <c r="L58" s="58"/>
    </row>
  </sheetData>
  <mergeCells count="10">
    <mergeCell ref="L30:L32"/>
    <mergeCell ref="A1:L1"/>
    <mergeCell ref="A2:C2"/>
    <mergeCell ref="K30:K31"/>
    <mergeCell ref="J30:J31"/>
    <mergeCell ref="C30:E30"/>
    <mergeCell ref="A30:A32"/>
    <mergeCell ref="F30:H30"/>
    <mergeCell ref="I30:I31"/>
    <mergeCell ref="B30:B31"/>
  </mergeCells>
  <printOptions/>
  <pageMargins left="0.7874015748031497" right="0.3937007874015748" top="0.7874015748031497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139" customWidth="1"/>
    <col min="3" max="3" width="3.125" style="139" customWidth="1"/>
    <col min="4" max="4" width="5.125" style="139" customWidth="1"/>
    <col min="5" max="5" width="3.75390625" style="139" customWidth="1"/>
    <col min="6" max="6" width="5.125" style="139" customWidth="1"/>
    <col min="7" max="7" width="3.625" style="139" customWidth="1"/>
    <col min="8" max="8" width="5.125" style="139" customWidth="1"/>
    <col min="9" max="9" width="3.625" style="139" customWidth="1"/>
    <col min="10" max="10" width="5.125" style="139" customWidth="1"/>
    <col min="11" max="11" width="3.625" style="139" customWidth="1"/>
    <col min="12" max="12" width="5.125" style="139" customWidth="1"/>
    <col min="13" max="13" width="2.00390625" style="139" customWidth="1"/>
    <col min="14" max="14" width="6.75390625" style="139" customWidth="1"/>
    <col min="15" max="15" width="10.25390625" style="139" customWidth="1"/>
    <col min="16" max="16" width="9.00390625" style="139" customWidth="1"/>
    <col min="17" max="23" width="7.625" style="139" customWidth="1"/>
    <col min="24" max="16384" width="9.00390625" style="139" customWidth="1"/>
  </cols>
  <sheetData>
    <row r="1" spans="1:15" ht="24.75" customHeight="1">
      <c r="A1" s="267" t="s">
        <v>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9"/>
    </row>
    <row r="2" spans="1:15" ht="24.75" customHeight="1">
      <c r="A2" s="267" t="s">
        <v>26</v>
      </c>
      <c r="B2" s="268"/>
      <c r="C2" s="138" t="s">
        <v>66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40"/>
      <c r="O2" s="141"/>
    </row>
    <row r="3" spans="1:15" ht="24.75" customHeight="1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142"/>
      <c r="M3" s="142"/>
      <c r="N3" s="142"/>
      <c r="O3" s="143"/>
    </row>
    <row r="4" spans="1:23" ht="24.75" customHeight="1">
      <c r="A4" s="272"/>
      <c r="B4" s="273"/>
      <c r="C4" s="273"/>
      <c r="D4" s="273"/>
      <c r="E4" s="273"/>
      <c r="F4" s="273"/>
      <c r="G4" s="273"/>
      <c r="H4" s="273"/>
      <c r="I4" s="273"/>
      <c r="J4" s="273"/>
      <c r="K4" s="273"/>
      <c r="O4" s="144"/>
      <c r="Q4" s="145"/>
      <c r="R4" s="146"/>
      <c r="S4" s="146"/>
      <c r="T4" s="146"/>
      <c r="U4" s="146"/>
      <c r="V4" s="146"/>
      <c r="W4" s="146"/>
    </row>
    <row r="5" spans="1:21" ht="24.75" customHeight="1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81" t="s">
        <v>89</v>
      </c>
      <c r="M5" s="282"/>
      <c r="N5" s="235">
        <v>500</v>
      </c>
      <c r="O5" s="144"/>
      <c r="Q5" s="148"/>
      <c r="R5" s="148"/>
      <c r="S5" s="148"/>
      <c r="T5" s="148"/>
      <c r="U5" s="148"/>
    </row>
    <row r="6" spans="1:21" ht="24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6" t="s">
        <v>31</v>
      </c>
      <c r="M6" s="286"/>
      <c r="N6" s="277"/>
      <c r="O6" s="144"/>
      <c r="Q6" s="148"/>
      <c r="R6" s="148"/>
      <c r="S6" s="148"/>
      <c r="T6" s="148"/>
      <c r="U6" s="148"/>
    </row>
    <row r="7" spans="1:21" ht="24.75" customHeigh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6" t="s">
        <v>20</v>
      </c>
      <c r="M7" s="277"/>
      <c r="N7" s="147">
        <f>VLOOKUP($N$5,'5-5-8材料表'!$A$5:$L$28,2)</f>
        <v>500</v>
      </c>
      <c r="O7" s="144"/>
      <c r="Q7" s="148"/>
      <c r="R7" s="148"/>
      <c r="S7" s="148"/>
      <c r="T7" s="148"/>
      <c r="U7" s="148"/>
    </row>
    <row r="8" spans="1:21" ht="24.75" customHeight="1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6" t="s">
        <v>82</v>
      </c>
      <c r="M8" s="277"/>
      <c r="N8" s="147">
        <f>VLOOKUP($N$5,'5-5-8材料表'!$A$5:$L$28,3)</f>
        <v>650</v>
      </c>
      <c r="O8" s="144"/>
      <c r="Q8" s="148"/>
      <c r="R8" s="148"/>
      <c r="S8" s="148"/>
      <c r="T8" s="148"/>
      <c r="U8" s="148"/>
    </row>
    <row r="9" spans="1:21" ht="24.75" customHeight="1">
      <c r="A9" s="272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6" t="s">
        <v>83</v>
      </c>
      <c r="M9" s="277"/>
      <c r="N9" s="147">
        <f>VLOOKUP($N$5,'5-5-8材料表'!$A$5:$L$28,4)</f>
        <v>641</v>
      </c>
      <c r="O9" s="144"/>
      <c r="Q9" s="149"/>
      <c r="R9" s="149"/>
      <c r="S9" s="149"/>
      <c r="T9" s="149"/>
      <c r="U9" s="149"/>
    </row>
    <row r="10" spans="1:21" ht="24.75" customHeight="1">
      <c r="A10" s="272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6" t="s">
        <v>84</v>
      </c>
      <c r="M10" s="277"/>
      <c r="N10" s="147">
        <f>VLOOKUP($N$5,'5-5-8材料表'!$A$5:$L$28,5)</f>
        <v>620</v>
      </c>
      <c r="O10" s="144"/>
      <c r="Q10" s="149"/>
      <c r="R10" s="149"/>
      <c r="S10" s="149"/>
      <c r="T10" s="149"/>
      <c r="U10" s="149"/>
    </row>
    <row r="11" spans="1:21" ht="24.75" customHeight="1">
      <c r="A11" s="272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6" t="s">
        <v>85</v>
      </c>
      <c r="M11" s="278"/>
      <c r="N11" s="147">
        <f>VLOOKUP($N$5,'5-5-8材料表'!$A$5:$L$28,6)</f>
        <v>560</v>
      </c>
      <c r="O11" s="144"/>
      <c r="Q11" s="149"/>
      <c r="R11" s="149"/>
      <c r="S11" s="149"/>
      <c r="T11" s="149"/>
      <c r="U11" s="149"/>
    </row>
    <row r="12" spans="1:21" ht="24.7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80"/>
      <c r="M12" s="280"/>
      <c r="N12" s="150"/>
      <c r="O12" s="144"/>
      <c r="Q12" s="149"/>
      <c r="R12" s="149"/>
      <c r="S12" s="149"/>
      <c r="T12" s="149"/>
      <c r="U12" s="149"/>
    </row>
    <row r="13" spans="1:15" ht="24.75" customHeight="1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9"/>
      <c r="M13" s="279"/>
      <c r="N13" s="149"/>
      <c r="O13" s="144"/>
    </row>
    <row r="14" spans="1:15" ht="24.75" customHeight="1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151"/>
      <c r="M14" s="151"/>
      <c r="N14" s="152" t="s">
        <v>87</v>
      </c>
      <c r="O14" s="153"/>
    </row>
    <row r="15" spans="1:15" s="158" customFormat="1" ht="24.75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 t="s">
        <v>81</v>
      </c>
      <c r="O15" s="157"/>
    </row>
    <row r="16" spans="1:15" ht="24.75" customHeight="1">
      <c r="A16" s="159" t="s">
        <v>27</v>
      </c>
      <c r="B16" s="160" t="s">
        <v>28</v>
      </c>
      <c r="C16" s="283" t="s">
        <v>91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5"/>
      <c r="N16" s="160" t="s">
        <v>29</v>
      </c>
      <c r="O16" s="161" t="s">
        <v>30</v>
      </c>
    </row>
    <row r="17" spans="1:15" ht="12" customHeight="1">
      <c r="A17" s="162"/>
      <c r="B17" s="163"/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167"/>
      <c r="O17" s="168"/>
    </row>
    <row r="18" spans="1:15" ht="16.5" customHeight="1">
      <c r="A18" s="169" t="s">
        <v>10</v>
      </c>
      <c r="B18" s="170" t="s">
        <v>12</v>
      </c>
      <c r="C18" s="171" t="s">
        <v>67</v>
      </c>
      <c r="D18" s="172">
        <v>0.65</v>
      </c>
      <c r="E18" s="172" t="s">
        <v>68</v>
      </c>
      <c r="F18" s="173">
        <v>0.1</v>
      </c>
      <c r="G18" s="172" t="s">
        <v>13</v>
      </c>
      <c r="H18" s="174">
        <v>2</v>
      </c>
      <c r="I18" s="175" t="s">
        <v>69</v>
      </c>
      <c r="J18" s="176">
        <v>0.8</v>
      </c>
      <c r="K18" s="172" t="s">
        <v>68</v>
      </c>
      <c r="L18" s="173">
        <v>0.1</v>
      </c>
      <c r="M18" s="177"/>
      <c r="N18" s="178"/>
      <c r="O18" s="179"/>
    </row>
    <row r="19" spans="1:15" ht="12" customHeight="1">
      <c r="A19" s="180"/>
      <c r="B19" s="181"/>
      <c r="C19" s="182"/>
      <c r="D19" s="183"/>
      <c r="E19" s="184"/>
      <c r="F19" s="183"/>
      <c r="G19" s="184"/>
      <c r="H19" s="184"/>
      <c r="I19" s="184"/>
      <c r="J19" s="184"/>
      <c r="K19" s="184"/>
      <c r="L19" s="184"/>
      <c r="M19" s="185"/>
      <c r="N19" s="186"/>
      <c r="O19" s="187"/>
    </row>
    <row r="20" spans="1:15" ht="16.5" customHeight="1">
      <c r="A20" s="169"/>
      <c r="B20" s="170"/>
      <c r="C20" s="188" t="s">
        <v>13</v>
      </c>
      <c r="D20" s="174">
        <v>2</v>
      </c>
      <c r="E20" s="172" t="s">
        <v>14</v>
      </c>
      <c r="F20" s="174">
        <v>10</v>
      </c>
      <c r="G20" s="172"/>
      <c r="H20" s="172"/>
      <c r="I20" s="172"/>
      <c r="J20" s="172"/>
      <c r="K20" s="172"/>
      <c r="L20" s="176"/>
      <c r="M20" s="177"/>
      <c r="N20" s="178" t="s">
        <v>9</v>
      </c>
      <c r="O20" s="179">
        <f>(0.65+0.1*2)*(0.8+0.1*2)*10</f>
        <v>8.5</v>
      </c>
    </row>
    <row r="21" spans="1:15" ht="12" customHeight="1">
      <c r="A21" s="189"/>
      <c r="B21" s="181"/>
      <c r="C21" s="190"/>
      <c r="D21" s="191"/>
      <c r="E21" s="192"/>
      <c r="F21" s="183"/>
      <c r="G21" s="183"/>
      <c r="H21" s="183"/>
      <c r="I21" s="183"/>
      <c r="J21" s="192"/>
      <c r="K21" s="183"/>
      <c r="L21" s="184"/>
      <c r="M21" s="185"/>
      <c r="N21" s="186"/>
      <c r="O21" s="187"/>
    </row>
    <row r="22" spans="1:15" ht="16.5" customHeight="1">
      <c r="A22" s="169" t="s">
        <v>8</v>
      </c>
      <c r="B22" s="170"/>
      <c r="C22" s="171" t="s">
        <v>75</v>
      </c>
      <c r="D22" s="172">
        <f>N8/1000</f>
        <v>0.65</v>
      </c>
      <c r="E22" s="172" t="s">
        <v>15</v>
      </c>
      <c r="F22" s="172">
        <f>N11/1000</f>
        <v>0.56</v>
      </c>
      <c r="G22" s="172" t="s">
        <v>14</v>
      </c>
      <c r="H22" s="172">
        <v>0.8</v>
      </c>
      <c r="I22" s="172" t="s">
        <v>15</v>
      </c>
      <c r="J22" s="172">
        <f>N11/1000</f>
        <v>0.56</v>
      </c>
      <c r="K22" s="172" t="s">
        <v>13</v>
      </c>
      <c r="L22" s="176">
        <v>0.15</v>
      </c>
      <c r="M22" s="177"/>
      <c r="N22" s="178"/>
      <c r="O22" s="179"/>
    </row>
    <row r="23" spans="1:15" ht="12" customHeight="1">
      <c r="A23" s="189"/>
      <c r="B23" s="181"/>
      <c r="C23" s="190"/>
      <c r="D23" s="191"/>
      <c r="E23" s="192"/>
      <c r="F23" s="183"/>
      <c r="G23" s="183"/>
      <c r="H23" s="183"/>
      <c r="I23" s="183"/>
      <c r="J23" s="192"/>
      <c r="K23" s="183"/>
      <c r="L23" s="184"/>
      <c r="M23" s="185"/>
      <c r="N23" s="186"/>
      <c r="O23" s="187"/>
    </row>
    <row r="24" spans="1:15" ht="16.5" customHeight="1">
      <c r="A24" s="169"/>
      <c r="B24" s="170"/>
      <c r="C24" s="188" t="s">
        <v>13</v>
      </c>
      <c r="D24" s="174">
        <v>2</v>
      </c>
      <c r="E24" s="173" t="s">
        <v>36</v>
      </c>
      <c r="F24" s="172">
        <f>N8/1000</f>
        <v>0.65</v>
      </c>
      <c r="G24" s="172" t="s">
        <v>15</v>
      </c>
      <c r="H24" s="172">
        <f>N10/1000</f>
        <v>0.62</v>
      </c>
      <c r="I24" s="172" t="s">
        <v>14</v>
      </c>
      <c r="J24" s="173" t="s">
        <v>33</v>
      </c>
      <c r="K24" s="172" t="s">
        <v>13</v>
      </c>
      <c r="L24" s="175">
        <v>0.5</v>
      </c>
      <c r="M24" s="177"/>
      <c r="N24" s="178"/>
      <c r="O24" s="179"/>
    </row>
    <row r="25" spans="1:15" ht="12" customHeight="1">
      <c r="A25" s="189"/>
      <c r="B25" s="181"/>
      <c r="C25" s="190"/>
      <c r="D25" s="183"/>
      <c r="E25" s="183"/>
      <c r="F25" s="192"/>
      <c r="G25" s="183"/>
      <c r="H25" s="183"/>
      <c r="I25" s="183"/>
      <c r="J25" s="191"/>
      <c r="K25" s="183"/>
      <c r="L25" s="193"/>
      <c r="M25" s="185"/>
      <c r="N25" s="186"/>
      <c r="O25" s="187"/>
    </row>
    <row r="26" spans="1:15" ht="16.5" customHeight="1">
      <c r="A26" s="169"/>
      <c r="B26" s="170"/>
      <c r="C26" s="188" t="s">
        <v>13</v>
      </c>
      <c r="D26" s="174">
        <v>2</v>
      </c>
      <c r="E26" s="173" t="s">
        <v>36</v>
      </c>
      <c r="F26" s="194">
        <f>N9/1000</f>
        <v>0.641</v>
      </c>
      <c r="G26" s="172" t="s">
        <v>15</v>
      </c>
      <c r="H26" s="172">
        <f>N11/1000</f>
        <v>0.56</v>
      </c>
      <c r="I26" s="172" t="s">
        <v>14</v>
      </c>
      <c r="J26" s="175">
        <v>0.5</v>
      </c>
      <c r="K26" s="173" t="s">
        <v>36</v>
      </c>
      <c r="L26" s="194">
        <f>N9/1000</f>
        <v>0.641</v>
      </c>
      <c r="M26" s="177"/>
      <c r="N26" s="178"/>
      <c r="O26" s="179"/>
    </row>
    <row r="27" spans="1:15" ht="12" customHeight="1">
      <c r="A27" s="180"/>
      <c r="B27" s="181"/>
      <c r="C27" s="182"/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186"/>
      <c r="O27" s="187"/>
    </row>
    <row r="28" spans="1:15" ht="16.5" customHeight="1">
      <c r="A28" s="169"/>
      <c r="B28" s="170"/>
      <c r="C28" s="188" t="s">
        <v>15</v>
      </c>
      <c r="D28" s="172">
        <f>N10/1000</f>
        <v>0.62</v>
      </c>
      <c r="E28" s="172" t="s">
        <v>14</v>
      </c>
      <c r="F28" s="173" t="s">
        <v>33</v>
      </c>
      <c r="G28" s="172" t="s">
        <v>13</v>
      </c>
      <c r="H28" s="172">
        <v>0.35</v>
      </c>
      <c r="I28" s="172" t="s">
        <v>13</v>
      </c>
      <c r="J28" s="174">
        <v>2</v>
      </c>
      <c r="K28" s="173" t="s">
        <v>78</v>
      </c>
      <c r="L28" s="194">
        <v>0.084</v>
      </c>
      <c r="M28" s="177"/>
      <c r="N28" s="178"/>
      <c r="O28" s="179"/>
    </row>
    <row r="29" spans="1:15" ht="12" customHeight="1">
      <c r="A29" s="180"/>
      <c r="B29" s="181"/>
      <c r="C29" s="182"/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N29" s="186"/>
      <c r="O29" s="187"/>
    </row>
    <row r="30" spans="1:15" ht="16.5" customHeight="1">
      <c r="A30" s="169"/>
      <c r="B30" s="170"/>
      <c r="C30" s="188" t="s">
        <v>15</v>
      </c>
      <c r="D30" s="172">
        <v>0.06</v>
      </c>
      <c r="E30" s="172" t="s">
        <v>14</v>
      </c>
      <c r="F30" s="195" t="s">
        <v>86</v>
      </c>
      <c r="G30" s="172"/>
      <c r="H30" s="173"/>
      <c r="I30" s="172"/>
      <c r="J30" s="194"/>
      <c r="K30" s="196"/>
      <c r="L30" s="197"/>
      <c r="M30" s="177"/>
      <c r="N30" s="178" t="s">
        <v>9</v>
      </c>
      <c r="O30" s="179">
        <f>ROUND(((D22+F22)*H22+J22*L22*D24+(F24+H24)*1/2*L24*D26+(F26+H26)*J26+(L26+D28)*1/2*H28*J28-((L28+D30)*1/2*0.35*2+0.084*0.5))*10,3)</f>
        <v>27.205</v>
      </c>
    </row>
    <row r="31" spans="1:15" ht="16.5" customHeight="1">
      <c r="A31" s="189"/>
      <c r="B31" s="181"/>
      <c r="C31" s="182"/>
      <c r="D31" s="184"/>
      <c r="E31" s="184"/>
      <c r="F31" s="184"/>
      <c r="G31" s="184"/>
      <c r="H31" s="184"/>
      <c r="I31" s="184"/>
      <c r="J31" s="184"/>
      <c r="K31" s="184"/>
      <c r="L31" s="184"/>
      <c r="M31" s="185"/>
      <c r="N31" s="186"/>
      <c r="O31" s="187"/>
    </row>
    <row r="32" spans="1:15" ht="16.5" customHeight="1">
      <c r="A32" s="169"/>
      <c r="B32" s="170" t="s">
        <v>64</v>
      </c>
      <c r="C32" s="198"/>
      <c r="D32" s="175" t="s">
        <v>77</v>
      </c>
      <c r="E32" s="199"/>
      <c r="F32" s="173"/>
      <c r="G32" s="172"/>
      <c r="H32" s="172"/>
      <c r="I32" s="172"/>
      <c r="J32" s="172"/>
      <c r="K32" s="172"/>
      <c r="L32" s="176"/>
      <c r="M32" s="177"/>
      <c r="N32" s="178" t="s">
        <v>9</v>
      </c>
      <c r="O32" s="179">
        <f>ROUND(0.254^2*PI()*1/4*10,3)</f>
        <v>0.507</v>
      </c>
    </row>
    <row r="33" spans="1:15" ht="12" customHeight="1">
      <c r="A33" s="180"/>
      <c r="B33" s="181"/>
      <c r="C33" s="182"/>
      <c r="D33" s="184"/>
      <c r="E33" s="184"/>
      <c r="F33" s="184"/>
      <c r="G33" s="184"/>
      <c r="H33" s="184"/>
      <c r="I33" s="184"/>
      <c r="J33" s="184"/>
      <c r="K33" s="184"/>
      <c r="L33" s="184"/>
      <c r="M33" s="185"/>
      <c r="N33" s="186"/>
      <c r="O33" s="187"/>
    </row>
    <row r="34" spans="1:15" ht="16.5" customHeight="1">
      <c r="A34" s="169"/>
      <c r="B34" s="170"/>
      <c r="C34" s="188"/>
      <c r="D34" s="172"/>
      <c r="E34" s="172"/>
      <c r="F34" s="172"/>
      <c r="G34" s="172"/>
      <c r="H34" s="173"/>
      <c r="I34" s="172"/>
      <c r="J34" s="172" t="s">
        <v>55</v>
      </c>
      <c r="K34" s="172"/>
      <c r="L34" s="176"/>
      <c r="M34" s="177"/>
      <c r="N34" s="178" t="s">
        <v>9</v>
      </c>
      <c r="O34" s="179">
        <f>O30-O32</f>
        <v>26.697999999999997</v>
      </c>
    </row>
    <row r="35" spans="1:15" ht="12" customHeight="1">
      <c r="A35" s="180"/>
      <c r="B35" s="181"/>
      <c r="C35" s="182"/>
      <c r="D35" s="184"/>
      <c r="E35" s="184"/>
      <c r="F35" s="184"/>
      <c r="G35" s="184"/>
      <c r="H35" s="184"/>
      <c r="I35" s="184"/>
      <c r="J35" s="184"/>
      <c r="K35" s="184"/>
      <c r="L35" s="184"/>
      <c r="M35" s="185"/>
      <c r="N35" s="186"/>
      <c r="O35" s="187"/>
    </row>
    <row r="36" spans="1:15" ht="16.5" customHeight="1">
      <c r="A36" s="169" t="s">
        <v>34</v>
      </c>
      <c r="B36" s="170" t="s">
        <v>90</v>
      </c>
      <c r="C36" s="188" t="s">
        <v>70</v>
      </c>
      <c r="D36" s="172">
        <f>N8/1000</f>
        <v>0.65</v>
      </c>
      <c r="E36" s="172" t="s">
        <v>15</v>
      </c>
      <c r="F36" s="194">
        <f>N9/1000</f>
        <v>0.641</v>
      </c>
      <c r="G36" s="172" t="s">
        <v>14</v>
      </c>
      <c r="H36" s="173" t="s">
        <v>33</v>
      </c>
      <c r="I36" s="172" t="s">
        <v>15</v>
      </c>
      <c r="J36" s="172">
        <f>N11/1000</f>
        <v>0.56</v>
      </c>
      <c r="K36" s="172" t="s">
        <v>40</v>
      </c>
      <c r="L36" s="176">
        <v>0.15</v>
      </c>
      <c r="M36" s="177"/>
      <c r="N36" s="178"/>
      <c r="O36" s="179"/>
    </row>
    <row r="37" spans="1:15" ht="12" customHeight="1">
      <c r="A37" s="180"/>
      <c r="B37" s="181"/>
      <c r="C37" s="182"/>
      <c r="D37" s="184"/>
      <c r="E37" s="184"/>
      <c r="F37" s="184"/>
      <c r="G37" s="184"/>
      <c r="H37" s="184"/>
      <c r="I37" s="184"/>
      <c r="J37" s="184"/>
      <c r="K37" s="184"/>
      <c r="L37" s="184"/>
      <c r="M37" s="185"/>
      <c r="N37" s="186"/>
      <c r="O37" s="187"/>
    </row>
    <row r="38" spans="1:15" ht="16.5" customHeight="1">
      <c r="A38" s="169"/>
      <c r="B38" s="170"/>
      <c r="C38" s="188" t="s">
        <v>13</v>
      </c>
      <c r="D38" s="172">
        <v>0.8</v>
      </c>
      <c r="E38" s="173" t="s">
        <v>36</v>
      </c>
      <c r="F38" s="194">
        <f>N9/1000</f>
        <v>0.641</v>
      </c>
      <c r="G38" s="172" t="s">
        <v>15</v>
      </c>
      <c r="H38" s="172">
        <f>N10/1000</f>
        <v>0.62</v>
      </c>
      <c r="I38" s="172" t="s">
        <v>14</v>
      </c>
      <c r="J38" s="173" t="s">
        <v>33</v>
      </c>
      <c r="K38" s="172" t="s">
        <v>13</v>
      </c>
      <c r="L38" s="172">
        <v>0.35</v>
      </c>
      <c r="M38" s="177"/>
      <c r="N38" s="178"/>
      <c r="O38" s="179"/>
    </row>
    <row r="39" spans="1:15" ht="12" customHeight="1">
      <c r="A39" s="189"/>
      <c r="B39" s="181"/>
      <c r="C39" s="182"/>
      <c r="D39" s="183"/>
      <c r="E39" s="184"/>
      <c r="F39" s="183"/>
      <c r="G39" s="184"/>
      <c r="H39" s="183"/>
      <c r="I39" s="184"/>
      <c r="J39" s="184"/>
      <c r="K39" s="184"/>
      <c r="L39" s="184"/>
      <c r="M39" s="185"/>
      <c r="N39" s="186"/>
      <c r="O39" s="187"/>
    </row>
    <row r="40" spans="1:15" ht="16.5" customHeight="1">
      <c r="A40" s="169"/>
      <c r="B40" s="170"/>
      <c r="C40" s="188" t="s">
        <v>13</v>
      </c>
      <c r="D40" s="175">
        <v>0.15</v>
      </c>
      <c r="E40" s="172" t="s">
        <v>13</v>
      </c>
      <c r="F40" s="174">
        <v>2</v>
      </c>
      <c r="G40" s="172" t="s">
        <v>15</v>
      </c>
      <c r="H40" s="172">
        <v>0.35</v>
      </c>
      <c r="I40" s="172" t="s">
        <v>13</v>
      </c>
      <c r="J40" s="172">
        <v>0.5</v>
      </c>
      <c r="K40" s="172" t="s">
        <v>13</v>
      </c>
      <c r="L40" s="176">
        <v>0.15</v>
      </c>
      <c r="M40" s="177"/>
      <c r="N40" s="178"/>
      <c r="O40" s="179"/>
    </row>
    <row r="41" spans="1:15" ht="12" customHeight="1">
      <c r="A41" s="180"/>
      <c r="B41" s="181"/>
      <c r="C41" s="182"/>
      <c r="D41" s="184"/>
      <c r="E41" s="184"/>
      <c r="F41" s="184"/>
      <c r="G41" s="184"/>
      <c r="H41" s="184"/>
      <c r="I41" s="184"/>
      <c r="J41" s="184"/>
      <c r="K41" s="184"/>
      <c r="L41" s="184"/>
      <c r="M41" s="185"/>
      <c r="N41" s="186"/>
      <c r="O41" s="187"/>
    </row>
    <row r="42" spans="1:15" ht="16.5" customHeight="1">
      <c r="A42" s="169"/>
      <c r="B42" s="170"/>
      <c r="C42" s="200" t="s">
        <v>72</v>
      </c>
      <c r="D42" s="194">
        <v>0.032</v>
      </c>
      <c r="E42" s="172" t="s">
        <v>13</v>
      </c>
      <c r="F42" s="194">
        <v>0.084</v>
      </c>
      <c r="G42" s="172" t="s">
        <v>13</v>
      </c>
      <c r="H42" s="194">
        <v>0.564</v>
      </c>
      <c r="I42" s="172" t="s">
        <v>15</v>
      </c>
      <c r="J42" s="194">
        <v>0.032</v>
      </c>
      <c r="K42" s="172" t="s">
        <v>13</v>
      </c>
      <c r="L42" s="194">
        <v>0.084</v>
      </c>
      <c r="M42" s="177"/>
      <c r="N42" s="178"/>
      <c r="O42" s="179"/>
    </row>
    <row r="43" spans="1:15" ht="12" customHeight="1">
      <c r="A43" s="180"/>
      <c r="B43" s="181"/>
      <c r="C43" s="182"/>
      <c r="D43" s="184"/>
      <c r="E43" s="184"/>
      <c r="F43" s="184"/>
      <c r="G43" s="184"/>
      <c r="H43" s="184"/>
      <c r="I43" s="184"/>
      <c r="J43" s="184"/>
      <c r="K43" s="184"/>
      <c r="L43" s="184"/>
      <c r="M43" s="185"/>
      <c r="N43" s="186"/>
      <c r="O43" s="187"/>
    </row>
    <row r="44" spans="1:15" ht="16.5" customHeight="1">
      <c r="A44" s="169"/>
      <c r="B44" s="170"/>
      <c r="C44" s="171" t="s">
        <v>13</v>
      </c>
      <c r="D44" s="194">
        <v>0.382</v>
      </c>
      <c r="E44" s="172" t="s">
        <v>39</v>
      </c>
      <c r="F44" s="194">
        <v>0.041</v>
      </c>
      <c r="G44" s="172" t="s">
        <v>13</v>
      </c>
      <c r="H44" s="194">
        <v>0.011</v>
      </c>
      <c r="I44" s="172" t="s">
        <v>13</v>
      </c>
      <c r="J44" s="194">
        <v>0.65</v>
      </c>
      <c r="K44" s="172" t="s">
        <v>15</v>
      </c>
      <c r="L44" s="194">
        <v>0.043</v>
      </c>
      <c r="M44" s="177"/>
      <c r="N44" s="178"/>
      <c r="O44" s="179"/>
    </row>
    <row r="45" spans="1:15" ht="12" customHeight="1">
      <c r="A45" s="189"/>
      <c r="B45" s="181"/>
      <c r="C45" s="201"/>
      <c r="D45" s="202"/>
      <c r="E45" s="202"/>
      <c r="F45" s="202"/>
      <c r="G45" s="202"/>
      <c r="H45" s="202"/>
      <c r="I45" s="202"/>
      <c r="J45" s="202"/>
      <c r="K45" s="202"/>
      <c r="L45" s="202"/>
      <c r="M45" s="185"/>
      <c r="N45" s="186"/>
      <c r="O45" s="187"/>
    </row>
    <row r="46" spans="1:15" ht="16.5" customHeight="1">
      <c r="A46" s="203"/>
      <c r="B46" s="204"/>
      <c r="C46" s="205" t="s">
        <v>13</v>
      </c>
      <c r="D46" s="206">
        <v>0.011</v>
      </c>
      <c r="E46" s="207" t="s">
        <v>13</v>
      </c>
      <c r="F46" s="206">
        <v>0.432</v>
      </c>
      <c r="G46" s="207" t="s">
        <v>13</v>
      </c>
      <c r="H46" s="208">
        <v>2</v>
      </c>
      <c r="I46" s="207" t="s">
        <v>73</v>
      </c>
      <c r="J46" s="208">
        <v>10</v>
      </c>
      <c r="K46" s="207"/>
      <c r="L46" s="206"/>
      <c r="M46" s="209"/>
      <c r="N46" s="210" t="s">
        <v>11</v>
      </c>
      <c r="O46" s="211">
        <f>ROUND((((D36+F36)*1/2+J36)*L36*D38+(F38+H38)*1/2*L38*D40*F40+H40*J40*L40-(D42*F42*H42+J42*L42*D44*2+F44*H44*J44+L44*D46*F46*H46))*J46,3)</f>
        <v>2.328</v>
      </c>
    </row>
    <row r="47" spans="1:15" ht="15" customHeight="1">
      <c r="A47" s="267" t="s">
        <v>1</v>
      </c>
      <c r="B47" s="268"/>
      <c r="C47" s="138" t="s">
        <v>66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40"/>
      <c r="O47" s="141"/>
    </row>
    <row r="48" spans="1:15" ht="15" customHeight="1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39" t="s">
        <v>74</v>
      </c>
      <c r="O48" s="157"/>
    </row>
    <row r="49" spans="1:15" ht="24.75" customHeight="1">
      <c r="A49" s="159" t="s">
        <v>3</v>
      </c>
      <c r="B49" s="160" t="s">
        <v>4</v>
      </c>
      <c r="C49" s="283" t="s">
        <v>5</v>
      </c>
      <c r="D49" s="284"/>
      <c r="E49" s="284"/>
      <c r="F49" s="284"/>
      <c r="G49" s="284"/>
      <c r="H49" s="284"/>
      <c r="I49" s="284"/>
      <c r="J49" s="284"/>
      <c r="K49" s="284"/>
      <c r="L49" s="284"/>
      <c r="M49" s="285"/>
      <c r="N49" s="160" t="s">
        <v>6</v>
      </c>
      <c r="O49" s="161" t="s">
        <v>7</v>
      </c>
    </row>
    <row r="50" spans="1:15" ht="13.5" customHeight="1">
      <c r="A50" s="162"/>
      <c r="B50" s="163"/>
      <c r="C50" s="212"/>
      <c r="D50" s="213"/>
      <c r="E50" s="214"/>
      <c r="N50" s="215"/>
      <c r="O50" s="168"/>
    </row>
    <row r="51" spans="1:15" ht="16.5" customHeight="1">
      <c r="A51" s="169" t="s">
        <v>34</v>
      </c>
      <c r="B51" s="170" t="s">
        <v>64</v>
      </c>
      <c r="C51" s="198"/>
      <c r="D51" s="175" t="s">
        <v>80</v>
      </c>
      <c r="E51" s="199"/>
      <c r="F51" s="173"/>
      <c r="G51" s="172"/>
      <c r="H51" s="173"/>
      <c r="I51" s="172"/>
      <c r="J51" s="172"/>
      <c r="K51" s="172"/>
      <c r="L51" s="172"/>
      <c r="M51" s="177"/>
      <c r="N51" s="178" t="s">
        <v>11</v>
      </c>
      <c r="O51" s="179">
        <f>ROUND(0.254^2*PI()*1/4*0.15*10,3)</f>
        <v>0.076</v>
      </c>
    </row>
    <row r="52" spans="1:15" ht="13.5" customHeight="1">
      <c r="A52" s="180"/>
      <c r="B52" s="181"/>
      <c r="C52" s="216"/>
      <c r="D52" s="217"/>
      <c r="E52" s="218"/>
      <c r="N52" s="219"/>
      <c r="O52" s="187"/>
    </row>
    <row r="53" spans="1:15" ht="16.5" customHeight="1">
      <c r="A53" s="169"/>
      <c r="B53" s="170"/>
      <c r="C53" s="220"/>
      <c r="D53" s="221"/>
      <c r="E53" s="172"/>
      <c r="F53" s="222"/>
      <c r="G53" s="172"/>
      <c r="H53" s="175"/>
      <c r="I53" s="222"/>
      <c r="J53" s="223" t="s">
        <v>55</v>
      </c>
      <c r="K53" s="222"/>
      <c r="L53" s="222"/>
      <c r="M53" s="224"/>
      <c r="N53" s="178" t="s">
        <v>11</v>
      </c>
      <c r="O53" s="179">
        <f>O46-O51</f>
        <v>2.252</v>
      </c>
    </row>
    <row r="54" spans="1:15" ht="13.5" customHeight="1">
      <c r="A54" s="180"/>
      <c r="B54" s="181"/>
      <c r="C54" s="216"/>
      <c r="D54" s="217"/>
      <c r="E54" s="218"/>
      <c r="N54" s="219"/>
      <c r="O54" s="187"/>
    </row>
    <row r="55" spans="1:15" ht="16.5" customHeight="1">
      <c r="A55" s="169" t="s">
        <v>41</v>
      </c>
      <c r="B55" s="170"/>
      <c r="C55" s="220"/>
      <c r="D55" s="221" t="s">
        <v>42</v>
      </c>
      <c r="E55" s="172" t="s">
        <v>60</v>
      </c>
      <c r="F55" s="175">
        <v>0.8</v>
      </c>
      <c r="G55" s="172" t="s">
        <v>59</v>
      </c>
      <c r="H55" s="175">
        <v>0.3</v>
      </c>
      <c r="I55" s="172" t="s">
        <v>14</v>
      </c>
      <c r="J55" s="174">
        <v>10</v>
      </c>
      <c r="K55" s="222"/>
      <c r="L55" s="222"/>
      <c r="M55" s="224"/>
      <c r="N55" s="178" t="s">
        <v>9</v>
      </c>
      <c r="O55" s="179">
        <f>D55*(F55-H55)*J55</f>
        <v>0.75</v>
      </c>
    </row>
    <row r="56" spans="1:15" ht="13.5" customHeight="1">
      <c r="A56" s="180"/>
      <c r="B56" s="181"/>
      <c r="C56" s="216"/>
      <c r="D56" s="217"/>
      <c r="E56" s="218"/>
      <c r="N56" s="219"/>
      <c r="O56" s="187"/>
    </row>
    <row r="57" spans="1:15" ht="16.5" customHeight="1">
      <c r="A57" s="225" t="s">
        <v>43</v>
      </c>
      <c r="B57" s="170"/>
      <c r="C57" s="220"/>
      <c r="D57" s="221" t="s">
        <v>44</v>
      </c>
      <c r="E57" s="226" t="s">
        <v>45</v>
      </c>
      <c r="F57" s="227">
        <v>0.605</v>
      </c>
      <c r="G57" s="172" t="s">
        <v>13</v>
      </c>
      <c r="H57" s="174">
        <v>10</v>
      </c>
      <c r="I57" s="222"/>
      <c r="J57" s="222"/>
      <c r="K57" s="222"/>
      <c r="L57" s="222"/>
      <c r="M57" s="224"/>
      <c r="N57" s="228" t="s">
        <v>62</v>
      </c>
      <c r="O57" s="179">
        <f>D57/F57*H57</f>
        <v>13.223140495867769</v>
      </c>
    </row>
    <row r="58" spans="1:15" ht="13.5" customHeight="1">
      <c r="A58" s="180"/>
      <c r="B58" s="181"/>
      <c r="C58" s="216"/>
      <c r="D58" s="217"/>
      <c r="E58" s="218"/>
      <c r="N58" s="219"/>
      <c r="O58" s="187"/>
    </row>
    <row r="59" spans="1:15" ht="16.5" customHeight="1">
      <c r="A59" s="169" t="s">
        <v>61</v>
      </c>
      <c r="B59" s="170"/>
      <c r="C59" s="220"/>
      <c r="D59" s="221"/>
      <c r="E59" s="229"/>
      <c r="F59" s="222"/>
      <c r="G59" s="222"/>
      <c r="H59" s="222"/>
      <c r="I59" s="222"/>
      <c r="J59" s="222"/>
      <c r="K59" s="222"/>
      <c r="L59" s="222"/>
      <c r="M59" s="224"/>
      <c r="N59" s="228" t="s">
        <v>63</v>
      </c>
      <c r="O59" s="179">
        <v>10</v>
      </c>
    </row>
    <row r="60" spans="1:15" ht="13.5" customHeight="1">
      <c r="A60" s="180"/>
      <c r="B60" s="181"/>
      <c r="C60" s="182"/>
      <c r="D60" s="184"/>
      <c r="E60" s="184"/>
      <c r="F60" s="184"/>
      <c r="G60" s="184"/>
      <c r="H60" s="184"/>
      <c r="I60" s="184"/>
      <c r="J60" s="184"/>
      <c r="K60" s="184"/>
      <c r="L60" s="184"/>
      <c r="M60" s="185"/>
      <c r="N60" s="186"/>
      <c r="O60" s="187"/>
    </row>
    <row r="61" spans="1:15" ht="16.5" customHeight="1">
      <c r="A61" s="169"/>
      <c r="B61" s="170"/>
      <c r="C61" s="200"/>
      <c r="D61" s="194"/>
      <c r="E61" s="172"/>
      <c r="F61" s="194"/>
      <c r="G61" s="172"/>
      <c r="H61" s="194"/>
      <c r="I61" s="172"/>
      <c r="J61" s="194"/>
      <c r="K61" s="172"/>
      <c r="L61" s="194"/>
      <c r="M61" s="177"/>
      <c r="N61" s="178"/>
      <c r="O61" s="179"/>
    </row>
    <row r="62" spans="1:15" ht="13.5" customHeight="1">
      <c r="A62" s="180"/>
      <c r="B62" s="181"/>
      <c r="C62" s="182"/>
      <c r="D62" s="184"/>
      <c r="E62" s="184"/>
      <c r="F62" s="184"/>
      <c r="G62" s="184"/>
      <c r="H62" s="184"/>
      <c r="I62" s="184"/>
      <c r="J62" s="184"/>
      <c r="K62" s="184"/>
      <c r="L62" s="184"/>
      <c r="M62" s="185"/>
      <c r="N62" s="186"/>
      <c r="O62" s="187"/>
    </row>
    <row r="63" spans="1:15" ht="16.5" customHeight="1">
      <c r="A63" s="169"/>
      <c r="B63" s="170"/>
      <c r="C63" s="171"/>
      <c r="D63" s="194"/>
      <c r="E63" s="172"/>
      <c r="F63" s="194"/>
      <c r="G63" s="172"/>
      <c r="H63" s="194"/>
      <c r="I63" s="172"/>
      <c r="J63" s="194"/>
      <c r="K63" s="172"/>
      <c r="L63" s="194"/>
      <c r="M63" s="177"/>
      <c r="N63" s="178"/>
      <c r="O63" s="179"/>
    </row>
    <row r="64" spans="1:15" ht="13.5" customHeight="1">
      <c r="A64" s="189"/>
      <c r="B64" s="181"/>
      <c r="C64" s="201"/>
      <c r="D64" s="202"/>
      <c r="E64" s="202"/>
      <c r="F64" s="202"/>
      <c r="G64" s="202"/>
      <c r="H64" s="202"/>
      <c r="I64" s="202"/>
      <c r="J64" s="202"/>
      <c r="K64" s="202"/>
      <c r="L64" s="202"/>
      <c r="M64" s="185"/>
      <c r="N64" s="186"/>
      <c r="O64" s="187"/>
    </row>
    <row r="65" spans="1:15" ht="16.5" customHeight="1">
      <c r="A65" s="169"/>
      <c r="B65" s="170"/>
      <c r="C65" s="171"/>
      <c r="D65" s="194"/>
      <c r="E65" s="172"/>
      <c r="F65" s="194"/>
      <c r="G65" s="172"/>
      <c r="H65" s="194"/>
      <c r="I65" s="172"/>
      <c r="J65" s="194"/>
      <c r="K65" s="172"/>
      <c r="L65" s="194"/>
      <c r="M65" s="177"/>
      <c r="N65" s="178"/>
      <c r="O65" s="179"/>
    </row>
    <row r="66" spans="1:15" ht="13.5" customHeight="1">
      <c r="A66" s="162"/>
      <c r="B66" s="163"/>
      <c r="C66" s="212"/>
      <c r="D66" s="213"/>
      <c r="E66" s="214"/>
      <c r="N66" s="215"/>
      <c r="O66" s="168"/>
    </row>
    <row r="67" spans="1:15" ht="16.5" customHeight="1">
      <c r="A67" s="225"/>
      <c r="B67" s="170"/>
      <c r="C67" s="198"/>
      <c r="D67" s="175"/>
      <c r="E67" s="199"/>
      <c r="F67" s="173"/>
      <c r="G67" s="172"/>
      <c r="H67" s="173"/>
      <c r="I67" s="172"/>
      <c r="J67" s="172"/>
      <c r="K67" s="172"/>
      <c r="L67" s="172"/>
      <c r="M67" s="177"/>
      <c r="N67" s="178"/>
      <c r="O67" s="179"/>
    </row>
    <row r="68" spans="1:15" ht="13.5" customHeight="1">
      <c r="A68" s="180"/>
      <c r="B68" s="181"/>
      <c r="C68" s="216"/>
      <c r="D68" s="217"/>
      <c r="E68" s="218"/>
      <c r="N68" s="219"/>
      <c r="O68" s="187"/>
    </row>
    <row r="69" spans="1:15" ht="16.5" customHeight="1">
      <c r="A69" s="169"/>
      <c r="B69" s="170"/>
      <c r="C69" s="220"/>
      <c r="D69" s="221"/>
      <c r="E69" s="172"/>
      <c r="F69" s="222"/>
      <c r="G69" s="172"/>
      <c r="H69" s="175"/>
      <c r="I69" s="222"/>
      <c r="J69" s="223"/>
      <c r="K69" s="222"/>
      <c r="L69" s="222"/>
      <c r="M69" s="224"/>
      <c r="N69" s="178"/>
      <c r="O69" s="179"/>
    </row>
    <row r="70" spans="1:15" ht="13.5" customHeight="1">
      <c r="A70" s="180"/>
      <c r="B70" s="181"/>
      <c r="C70" s="216"/>
      <c r="D70" s="217"/>
      <c r="E70" s="218"/>
      <c r="N70" s="219"/>
      <c r="O70" s="187"/>
    </row>
    <row r="71" spans="1:15" ht="16.5" customHeight="1">
      <c r="A71" s="169"/>
      <c r="B71" s="170"/>
      <c r="C71" s="220"/>
      <c r="D71" s="221"/>
      <c r="E71" s="172"/>
      <c r="F71" s="175"/>
      <c r="G71" s="172"/>
      <c r="H71" s="175"/>
      <c r="I71" s="172"/>
      <c r="J71" s="222"/>
      <c r="K71" s="222"/>
      <c r="L71" s="222"/>
      <c r="M71" s="224"/>
      <c r="N71" s="178"/>
      <c r="O71" s="179"/>
    </row>
    <row r="72" spans="1:15" ht="13.5" customHeight="1">
      <c r="A72" s="180"/>
      <c r="B72" s="181"/>
      <c r="C72" s="216"/>
      <c r="D72" s="217"/>
      <c r="E72" s="218"/>
      <c r="N72" s="219"/>
      <c r="O72" s="187"/>
    </row>
    <row r="73" spans="1:15" ht="16.5" customHeight="1">
      <c r="A73" s="225"/>
      <c r="B73" s="170"/>
      <c r="C73" s="220"/>
      <c r="D73" s="221"/>
      <c r="E73" s="226"/>
      <c r="F73" s="222"/>
      <c r="G73" s="222"/>
      <c r="H73" s="222"/>
      <c r="I73" s="222"/>
      <c r="J73" s="222"/>
      <c r="K73" s="222"/>
      <c r="L73" s="222"/>
      <c r="M73" s="224"/>
      <c r="N73" s="228"/>
      <c r="O73" s="179"/>
    </row>
    <row r="74" spans="1:15" ht="13.5" customHeight="1">
      <c r="A74" s="180"/>
      <c r="B74" s="181"/>
      <c r="C74" s="216"/>
      <c r="D74" s="217"/>
      <c r="E74" s="218"/>
      <c r="N74" s="219"/>
      <c r="O74" s="187"/>
    </row>
    <row r="75" spans="1:15" ht="16.5" customHeight="1">
      <c r="A75" s="169"/>
      <c r="B75" s="170"/>
      <c r="C75" s="220"/>
      <c r="D75" s="221"/>
      <c r="E75" s="229"/>
      <c r="F75" s="222"/>
      <c r="G75" s="222"/>
      <c r="H75" s="222"/>
      <c r="I75" s="222"/>
      <c r="J75" s="222"/>
      <c r="K75" s="222"/>
      <c r="L75" s="222"/>
      <c r="M75" s="224"/>
      <c r="N75" s="228"/>
      <c r="O75" s="179"/>
    </row>
    <row r="76" spans="1:15" ht="13.5" customHeight="1">
      <c r="A76" s="180"/>
      <c r="B76" s="181"/>
      <c r="C76" s="216"/>
      <c r="D76" s="217"/>
      <c r="E76" s="218"/>
      <c r="N76" s="219"/>
      <c r="O76" s="187"/>
    </row>
    <row r="77" spans="1:15" ht="16.5" customHeight="1">
      <c r="A77" s="169"/>
      <c r="B77" s="170"/>
      <c r="C77" s="220"/>
      <c r="D77" s="221"/>
      <c r="E77" s="229"/>
      <c r="F77" s="222"/>
      <c r="G77" s="222"/>
      <c r="H77" s="222"/>
      <c r="I77" s="222"/>
      <c r="J77" s="222"/>
      <c r="K77" s="222"/>
      <c r="L77" s="222"/>
      <c r="M77" s="224"/>
      <c r="N77" s="228"/>
      <c r="O77" s="179"/>
    </row>
    <row r="78" spans="1:15" ht="13.5" customHeight="1">
      <c r="A78" s="180"/>
      <c r="B78" s="181"/>
      <c r="C78" s="216"/>
      <c r="D78" s="217"/>
      <c r="E78" s="218"/>
      <c r="N78" s="219"/>
      <c r="O78" s="187"/>
    </row>
    <row r="79" spans="1:15" ht="16.5" customHeight="1">
      <c r="A79" s="169"/>
      <c r="B79" s="170"/>
      <c r="C79" s="220"/>
      <c r="D79" s="221"/>
      <c r="E79" s="229"/>
      <c r="F79" s="222"/>
      <c r="G79" s="222"/>
      <c r="H79" s="222"/>
      <c r="I79" s="222"/>
      <c r="J79" s="222"/>
      <c r="K79" s="222"/>
      <c r="L79" s="222"/>
      <c r="M79" s="224"/>
      <c r="N79" s="228"/>
      <c r="O79" s="179"/>
    </row>
    <row r="80" spans="1:15" ht="13.5" customHeight="1">
      <c r="A80" s="180"/>
      <c r="B80" s="181"/>
      <c r="C80" s="216"/>
      <c r="D80" s="217"/>
      <c r="E80" s="218"/>
      <c r="N80" s="219"/>
      <c r="O80" s="187"/>
    </row>
    <row r="81" spans="1:15" ht="16.5" customHeight="1">
      <c r="A81" s="169"/>
      <c r="B81" s="170"/>
      <c r="C81" s="220"/>
      <c r="D81" s="221"/>
      <c r="E81" s="229"/>
      <c r="F81" s="222"/>
      <c r="G81" s="222"/>
      <c r="H81" s="222"/>
      <c r="I81" s="222"/>
      <c r="J81" s="222"/>
      <c r="K81" s="222"/>
      <c r="L81" s="222"/>
      <c r="M81" s="224"/>
      <c r="N81" s="228"/>
      <c r="O81" s="179"/>
    </row>
    <row r="82" spans="1:15" ht="13.5" customHeight="1">
      <c r="A82" s="180"/>
      <c r="B82" s="181"/>
      <c r="C82" s="216"/>
      <c r="D82" s="217"/>
      <c r="E82" s="218"/>
      <c r="N82" s="219"/>
      <c r="O82" s="187"/>
    </row>
    <row r="83" spans="1:15" ht="16.5" customHeight="1">
      <c r="A83" s="169"/>
      <c r="B83" s="170"/>
      <c r="C83" s="220"/>
      <c r="D83" s="221"/>
      <c r="E83" s="229"/>
      <c r="F83" s="222"/>
      <c r="G83" s="222"/>
      <c r="H83" s="222"/>
      <c r="I83" s="222"/>
      <c r="J83" s="222"/>
      <c r="K83" s="222"/>
      <c r="L83" s="222"/>
      <c r="M83" s="224"/>
      <c r="N83" s="228"/>
      <c r="O83" s="179"/>
    </row>
    <row r="84" spans="1:15" ht="13.5" customHeight="1">
      <c r="A84" s="180"/>
      <c r="B84" s="181"/>
      <c r="C84" s="216"/>
      <c r="D84" s="217"/>
      <c r="E84" s="218"/>
      <c r="N84" s="219"/>
      <c r="O84" s="187"/>
    </row>
    <row r="85" spans="1:15" ht="16.5" customHeight="1">
      <c r="A85" s="169"/>
      <c r="B85" s="170"/>
      <c r="C85" s="220"/>
      <c r="D85" s="221"/>
      <c r="E85" s="229"/>
      <c r="F85" s="222"/>
      <c r="G85" s="222"/>
      <c r="H85" s="222"/>
      <c r="I85" s="222"/>
      <c r="J85" s="222"/>
      <c r="K85" s="222"/>
      <c r="L85" s="222"/>
      <c r="M85" s="224"/>
      <c r="N85" s="228"/>
      <c r="O85" s="179"/>
    </row>
    <row r="86" spans="1:15" ht="13.5" customHeight="1">
      <c r="A86" s="180"/>
      <c r="B86" s="181"/>
      <c r="C86" s="216"/>
      <c r="D86" s="217"/>
      <c r="E86" s="218"/>
      <c r="N86" s="219"/>
      <c r="O86" s="187"/>
    </row>
    <row r="87" spans="1:15" ht="16.5" customHeight="1">
      <c r="A87" s="169"/>
      <c r="B87" s="170"/>
      <c r="C87" s="220"/>
      <c r="D87" s="221"/>
      <c r="E87" s="229"/>
      <c r="F87" s="222"/>
      <c r="G87" s="222"/>
      <c r="H87" s="222"/>
      <c r="I87" s="222"/>
      <c r="J87" s="222"/>
      <c r="K87" s="222"/>
      <c r="L87" s="222"/>
      <c r="M87" s="224"/>
      <c r="N87" s="228"/>
      <c r="O87" s="179"/>
    </row>
    <row r="88" spans="1:15" ht="13.5" customHeight="1">
      <c r="A88" s="180"/>
      <c r="B88" s="181"/>
      <c r="C88" s="216"/>
      <c r="D88" s="217"/>
      <c r="E88" s="218"/>
      <c r="N88" s="219"/>
      <c r="O88" s="187"/>
    </row>
    <row r="89" spans="1:15" ht="16.5" customHeight="1">
      <c r="A89" s="169"/>
      <c r="B89" s="170"/>
      <c r="C89" s="220"/>
      <c r="D89" s="221"/>
      <c r="E89" s="229"/>
      <c r="F89" s="222"/>
      <c r="G89" s="222"/>
      <c r="H89" s="222"/>
      <c r="I89" s="222"/>
      <c r="J89" s="222"/>
      <c r="K89" s="222"/>
      <c r="L89" s="222"/>
      <c r="M89" s="224"/>
      <c r="N89" s="228"/>
      <c r="O89" s="179"/>
    </row>
    <row r="90" spans="1:15" ht="13.5" customHeight="1">
      <c r="A90" s="180"/>
      <c r="B90" s="181"/>
      <c r="C90" s="216"/>
      <c r="D90" s="217"/>
      <c r="E90" s="218"/>
      <c r="N90" s="219"/>
      <c r="O90" s="187"/>
    </row>
    <row r="91" spans="1:15" ht="16.5" customHeight="1">
      <c r="A91" s="169"/>
      <c r="B91" s="170"/>
      <c r="C91" s="220"/>
      <c r="D91" s="221"/>
      <c r="E91" s="229"/>
      <c r="F91" s="222"/>
      <c r="G91" s="222"/>
      <c r="H91" s="222"/>
      <c r="I91" s="222"/>
      <c r="J91" s="222"/>
      <c r="K91" s="222"/>
      <c r="L91" s="222"/>
      <c r="M91" s="224"/>
      <c r="N91" s="228"/>
      <c r="O91" s="179"/>
    </row>
    <row r="92" spans="1:15" ht="13.5" customHeight="1">
      <c r="A92" s="180"/>
      <c r="B92" s="181"/>
      <c r="C92" s="216"/>
      <c r="D92" s="217"/>
      <c r="E92" s="218"/>
      <c r="N92" s="219"/>
      <c r="O92" s="187"/>
    </row>
    <row r="93" spans="1:15" ht="16.5" customHeight="1">
      <c r="A93" s="169"/>
      <c r="B93" s="170"/>
      <c r="C93" s="220"/>
      <c r="D93" s="221"/>
      <c r="E93" s="229"/>
      <c r="F93" s="222"/>
      <c r="G93" s="222"/>
      <c r="H93" s="222"/>
      <c r="I93" s="222"/>
      <c r="J93" s="222"/>
      <c r="K93" s="222"/>
      <c r="L93" s="222"/>
      <c r="M93" s="224"/>
      <c r="N93" s="228"/>
      <c r="O93" s="179"/>
    </row>
    <row r="94" spans="1:15" ht="13.5" customHeight="1">
      <c r="A94" s="180"/>
      <c r="B94" s="181"/>
      <c r="C94" s="216"/>
      <c r="D94" s="217"/>
      <c r="E94" s="218"/>
      <c r="N94" s="219"/>
      <c r="O94" s="187"/>
    </row>
    <row r="95" spans="1:15" ht="16.5" customHeight="1">
      <c r="A95" s="169"/>
      <c r="B95" s="170"/>
      <c r="C95" s="220"/>
      <c r="D95" s="221"/>
      <c r="E95" s="229"/>
      <c r="F95" s="222"/>
      <c r="G95" s="222"/>
      <c r="H95" s="222"/>
      <c r="I95" s="222"/>
      <c r="J95" s="222"/>
      <c r="K95" s="222"/>
      <c r="L95" s="222"/>
      <c r="M95" s="224"/>
      <c r="N95" s="228"/>
      <c r="O95" s="179"/>
    </row>
    <row r="96" spans="1:15" ht="13.5" customHeight="1">
      <c r="A96" s="180"/>
      <c r="B96" s="181"/>
      <c r="C96" s="216"/>
      <c r="D96" s="217"/>
      <c r="E96" s="218"/>
      <c r="N96" s="219"/>
      <c r="O96" s="187"/>
    </row>
    <row r="97" spans="1:15" ht="16.5" customHeight="1">
      <c r="A97" s="169"/>
      <c r="B97" s="170"/>
      <c r="C97" s="220"/>
      <c r="D97" s="221"/>
      <c r="E97" s="229"/>
      <c r="F97" s="222"/>
      <c r="G97" s="222"/>
      <c r="H97" s="222"/>
      <c r="I97" s="222"/>
      <c r="J97" s="222"/>
      <c r="K97" s="222"/>
      <c r="L97" s="222"/>
      <c r="M97" s="224"/>
      <c r="N97" s="228"/>
      <c r="O97" s="179"/>
    </row>
    <row r="98" spans="1:15" ht="13.5" customHeight="1">
      <c r="A98" s="180"/>
      <c r="B98" s="181"/>
      <c r="C98" s="216"/>
      <c r="D98" s="217"/>
      <c r="E98" s="218"/>
      <c r="N98" s="219"/>
      <c r="O98" s="187"/>
    </row>
    <row r="99" spans="1:15" ht="16.5" customHeight="1">
      <c r="A99" s="169"/>
      <c r="B99" s="170"/>
      <c r="C99" s="220"/>
      <c r="D99" s="221"/>
      <c r="E99" s="229"/>
      <c r="F99" s="222"/>
      <c r="G99" s="222"/>
      <c r="H99" s="222"/>
      <c r="I99" s="222"/>
      <c r="J99" s="222"/>
      <c r="K99" s="222"/>
      <c r="L99" s="222"/>
      <c r="M99" s="224"/>
      <c r="N99" s="228"/>
      <c r="O99" s="179"/>
    </row>
    <row r="100" spans="1:15" ht="13.5" customHeight="1">
      <c r="A100" s="180"/>
      <c r="B100" s="181"/>
      <c r="C100" s="216"/>
      <c r="D100" s="217"/>
      <c r="E100" s="218"/>
      <c r="N100" s="219"/>
      <c r="O100" s="187"/>
    </row>
    <row r="101" spans="1:15" ht="16.5" customHeight="1">
      <c r="A101" s="203"/>
      <c r="B101" s="204"/>
      <c r="C101" s="230"/>
      <c r="D101" s="231"/>
      <c r="E101" s="232"/>
      <c r="F101" s="233"/>
      <c r="G101" s="233"/>
      <c r="H101" s="233"/>
      <c r="I101" s="233"/>
      <c r="J101" s="233"/>
      <c r="K101" s="233"/>
      <c r="L101" s="233"/>
      <c r="M101" s="233"/>
      <c r="N101" s="234"/>
      <c r="O101" s="211"/>
    </row>
  </sheetData>
  <mergeCells count="15">
    <mergeCell ref="L5:M5"/>
    <mergeCell ref="A47:B47"/>
    <mergeCell ref="C49:M49"/>
    <mergeCell ref="L6:N6"/>
    <mergeCell ref="C16:M16"/>
    <mergeCell ref="A1:O1"/>
    <mergeCell ref="A3:K14"/>
    <mergeCell ref="L8:M8"/>
    <mergeCell ref="L9:M9"/>
    <mergeCell ref="L7:M7"/>
    <mergeCell ref="L10:M10"/>
    <mergeCell ref="L11:M11"/>
    <mergeCell ref="A2:B2"/>
    <mergeCell ref="L13:M13"/>
    <mergeCell ref="L12:M12"/>
  </mergeCells>
  <printOptions/>
  <pageMargins left="0.7874015748031497" right="0.5905511811023623" top="0.7874015748031497" bottom="0.19" header="0" footer="0"/>
  <pageSetup blackAndWhite="1" horizontalDpi="300" verticalDpi="300" orientation="portrait" paperSize="9" r:id="rId3"/>
  <legacyDrawing r:id="rId2"/>
  <oleObjects>
    <oleObject progId="AutoCADLT.Drawing.4" shapeId="612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2004-03-09T17:20:04Z</cp:lastPrinted>
  <dcterms:created xsi:type="dcterms:W3CDTF">2004-03-10T02:36:08Z</dcterms:created>
  <dcterms:modified xsi:type="dcterms:W3CDTF">2004-03-10T07:59:09Z</dcterms:modified>
  <cp:category/>
  <cp:version/>
  <cp:contentType/>
  <cp:contentStatus/>
</cp:coreProperties>
</file>