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4395" tabRatio="602" activeTab="0"/>
  </bookViews>
  <sheets>
    <sheet name="5-1-1" sheetId="1" r:id="rId1"/>
    <sheet name="5-1-1材料表" sheetId="2" r:id="rId2"/>
    <sheet name="5-1-1計算書" sheetId="3" r:id="rId3"/>
  </sheets>
  <definedNames>
    <definedName name="P1型">'5-1-1材料表'!$A$7:$I$28</definedName>
    <definedName name="_xlnm.Print_Area" localSheetId="0">'5-1-1'!$A$1:$O$31</definedName>
    <definedName name="_xlnm.Print_Area" localSheetId="2">'5-1-1計算書'!$A$1:$P$42</definedName>
  </definedNames>
  <calcPr fullCalcOnLoad="1"/>
</workbook>
</file>

<file path=xl/comments3.xml><?xml version="1.0" encoding="utf-8"?>
<comments xmlns="http://schemas.openxmlformats.org/spreadsheetml/2006/main">
  <authors>
    <author>協和設計株式会社</author>
  </authors>
  <commentList>
    <comment ref="M4" authorId="0">
      <text>
        <r>
          <rPr>
            <b/>
            <sz val="9"/>
            <rFont val="ＭＳ Ｐゴシック"/>
            <family val="3"/>
          </rPr>
          <t>コピーして、張付け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<sst xmlns="http://schemas.openxmlformats.org/spreadsheetml/2006/main" count="160" uniqueCount="82">
  <si>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</si>
  <si>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</si>
  <si>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</si>
  <si>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</si>
  <si>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</si>
  <si>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</si>
  <si>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</si>
  <si>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</si>
  <si>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</si>
  <si>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</si>
  <si>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</si>
  <si>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</si>
  <si>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</si>
  <si>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RC-40</t>
  </si>
  <si>
    <t>(</t>
  </si>
  <si>
    <t>×</t>
  </si>
  <si>
    <t>)×</t>
  </si>
  <si>
    <t>+</t>
  </si>
  <si>
    <t>種　別　及　び　細　別　　　　：</t>
  </si>
  <si>
    <t>寸　法　表　及　び　材　料　表</t>
  </si>
  <si>
    <t>寸法表</t>
  </si>
  <si>
    <t>材料表</t>
  </si>
  <si>
    <r>
      <t>ｈ</t>
    </r>
    <r>
      <rPr>
        <vertAlign val="subscript"/>
        <sz val="11"/>
        <rFont val="ＭＳ Ｐ明朝"/>
        <family val="1"/>
      </rPr>
      <t>１</t>
    </r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</si>
  <si>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</si>
  <si>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</si>
  <si>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コンクリート</t>
  </si>
  <si>
    <r>
      <t>m</t>
    </r>
    <r>
      <rPr>
        <vertAlign val="superscript"/>
        <sz val="11"/>
        <rFont val="ＭＳ Ｐ明朝"/>
        <family val="1"/>
      </rPr>
      <t>3</t>
    </r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</si>
  <si>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</si>
  <si>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</si>
  <si>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</si>
  <si>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</si>
  <si>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</si>
  <si>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</si>
  <si>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10.0</t>
  </si>
  <si>
    <t>10.0</t>
  </si>
  <si>
    <t>１：4０</t>
  </si>
  <si>
    <t>ｂ</t>
  </si>
  <si>
    <t>b</t>
  </si>
  <si>
    <r>
      <t>h</t>
    </r>
    <r>
      <rPr>
        <vertAlign val="subscript"/>
        <sz val="11"/>
        <rFont val="ＭＳ Ｐ明朝"/>
        <family val="1"/>
      </rPr>
      <t>2</t>
    </r>
  </si>
  <si>
    <t>[</t>
  </si>
  <si>
    <t>φ</t>
  </si>
  <si>
    <t>/</t>
  </si>
  <si>
    <t>π/4</t>
  </si>
  <si>
    <t>1/4</t>
  </si>
  <si>
    <t>-(</t>
  </si>
  <si>
    <t>t</t>
  </si>
  <si>
    <t>1/2</t>
  </si>
  <si>
    <t>-{(</t>
  </si>
  <si>
    <r>
      <t>ｈ</t>
    </r>
    <r>
      <rPr>
        <vertAlign val="subscript"/>
        <sz val="11"/>
        <rFont val="ＭＳ Ｐ明朝"/>
        <family val="1"/>
      </rPr>
      <t>2</t>
    </r>
  </si>
  <si>
    <t>　φ</t>
  </si>
  <si>
    <t>型      枠</t>
  </si>
  <si>
    <t>コンクリート管本数</t>
  </si>
  <si>
    <t>本</t>
  </si>
  <si>
    <r>
      <t>ｈ</t>
    </r>
    <r>
      <rPr>
        <vertAlign val="subscript"/>
        <sz val="11"/>
        <rFont val="ＭＳ Ｐ明朝"/>
        <family val="1"/>
      </rPr>
      <t>3</t>
    </r>
  </si>
  <si>
    <t>遠心力鉄筋コンクリート管</t>
  </si>
  <si>
    <t>B型φ200～φ350</t>
  </si>
  <si>
    <t>B型φ400～φ1350</t>
  </si>
  <si>
    <t>φ500～φ2000</t>
  </si>
  <si>
    <t>図面番号　5-1-1</t>
  </si>
  <si>
    <t>排水工　管渠　Ｐ１型　９０°固定基礎</t>
  </si>
  <si>
    <r>
      <t>ｍ</t>
    </r>
    <r>
      <rPr>
        <vertAlign val="superscript"/>
        <sz val="11"/>
        <rFont val="ＭＳ Ｐ明朝"/>
        <family val="1"/>
      </rPr>
      <t>３</t>
    </r>
  </si>
  <si>
    <t>Ｃ型φ1350～φ2000</t>
  </si>
  <si>
    <t>/</t>
  </si>
  <si>
    <t>φ</t>
  </si>
  <si>
    <t>寸法表</t>
  </si>
  <si>
    <t>ｂ</t>
  </si>
  <si>
    <t>ｔ</t>
  </si>
  <si>
    <t>ｈ１</t>
  </si>
  <si>
    <t>ｈ２</t>
  </si>
  <si>
    <t>ｈ３</t>
  </si>
  <si>
    <t>φ</t>
  </si>
  <si>
    <r>
      <t>)</t>
    </r>
    <r>
      <rPr>
        <vertAlign val="superscript"/>
        <sz val="11"/>
        <rFont val="ＭＳ Ｐ明朝"/>
        <family val="1"/>
      </rPr>
      <t>2</t>
    </r>
  </si>
  <si>
    <t>}]×</t>
  </si>
  <si>
    <t>コンクリート管</t>
  </si>
  <si>
    <t xml:space="preserve">  図面番号　5-1-1</t>
  </si>
  <si>
    <t>プレストレストコンクリート管</t>
  </si>
  <si>
    <t>プレストレストコンクリート管</t>
  </si>
  <si>
    <t>プレストレストコンクリート管</t>
  </si>
  <si>
    <t>プレストレストコンクリート管</t>
  </si>
  <si>
    <t>プレストレストコンクリート管</t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</si>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</sst>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  <numFmt numFmtId="183" formatCode="0.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49" fontId="2" fillId="0" borderId="3" xfId="0" applyNumberFormat="1" applyFont="1" applyBorder="1" applyAlignment="1">
      <alignment horizontal="left" vertical="center" inden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14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shrinkToFit="1"/>
    </xf>
    <xf numFmtId="1" fontId="2" fillId="0" borderId="10" xfId="0" applyNumberFormat="1" applyFont="1" applyBorder="1" applyAlignment="1">
      <alignment horizontal="center" shrinkToFit="1"/>
    </xf>
    <xf numFmtId="1" fontId="2" fillId="0" borderId="3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distributed" shrinkToFit="1"/>
    </xf>
    <xf numFmtId="180" fontId="2" fillId="0" borderId="34" xfId="0" applyNumberFormat="1" applyFont="1" applyBorder="1" applyAlignment="1">
      <alignment horizontal="center" shrinkToFit="1"/>
    </xf>
    <xf numFmtId="180" fontId="2" fillId="0" borderId="34" xfId="0" applyNumberFormat="1" applyFont="1" applyBorder="1" applyAlignment="1">
      <alignment/>
    </xf>
    <xf numFmtId="180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/>
    </xf>
    <xf numFmtId="182" fontId="2" fillId="0" borderId="23" xfId="0" applyNumberFormat="1" applyFont="1" applyBorder="1" applyAlignment="1" quotePrefix="1">
      <alignment/>
    </xf>
    <xf numFmtId="180" fontId="2" fillId="0" borderId="22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20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0" xfId="0" applyNumberFormat="1" applyFont="1" applyFill="1" applyBorder="1" applyAlignment="1">
      <alignment horizontal="distributed" shrinkToFit="1"/>
    </xf>
    <xf numFmtId="49" fontId="2" fillId="2" borderId="40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2" fontId="2" fillId="2" borderId="22" xfId="0" applyNumberFormat="1" applyFont="1" applyFill="1" applyBorder="1" applyAlignment="1">
      <alignment horizontal="right"/>
    </xf>
    <xf numFmtId="180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26" xfId="0" applyNumberFormat="1" applyFont="1" applyFill="1" applyBorder="1" applyAlignment="1">
      <alignment horizontal="distributed" shrinkToFit="1"/>
    </xf>
    <xf numFmtId="49" fontId="2" fillId="2" borderId="27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49" fontId="2" fillId="2" borderId="13" xfId="0" applyNumberFormat="1" applyFont="1" applyFill="1" applyBorder="1" applyAlignment="1">
      <alignment horizontal="distributed" wrapText="1" shrinkToFit="1"/>
    </xf>
    <xf numFmtId="49" fontId="2" fillId="2" borderId="26" xfId="0" applyNumberFormat="1" applyFont="1" applyFill="1" applyBorder="1" applyAlignment="1">
      <alignment horizontal="distributed" wrapText="1" shrinkToFit="1"/>
    </xf>
    <xf numFmtId="49" fontId="2" fillId="2" borderId="23" xfId="0" applyNumberFormat="1" applyFont="1" applyFill="1" applyBorder="1" applyAlignment="1">
      <alignment horizontal="distributed" shrinkToFit="1"/>
    </xf>
    <xf numFmtId="49" fontId="2" fillId="2" borderId="24" xfId="0" applyNumberFormat="1" applyFont="1" applyFill="1" applyBorder="1" applyAlignment="1">
      <alignment horizontal="center" shrinkToFit="1"/>
    </xf>
    <xf numFmtId="49" fontId="2" fillId="2" borderId="23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shrinkToFit="1"/>
    </xf>
    <xf numFmtId="0" fontId="2" fillId="2" borderId="0" xfId="0" applyNumberFormat="1" applyFont="1" applyFill="1" applyBorder="1" applyAlignment="1">
      <alignment horizontal="right" shrinkToFit="1"/>
    </xf>
    <xf numFmtId="0" fontId="2" fillId="2" borderId="40" xfId="0" applyNumberFormat="1" applyFont="1" applyFill="1" applyBorder="1" applyAlignment="1">
      <alignment horizontal="left" shrinkToFit="1"/>
    </xf>
    <xf numFmtId="2" fontId="2" fillId="2" borderId="22" xfId="0" applyNumberFormat="1" applyFont="1" applyFill="1" applyBorder="1" applyAlignment="1">
      <alignment/>
    </xf>
    <xf numFmtId="182" fontId="2" fillId="2" borderId="23" xfId="0" applyNumberFormat="1" applyFont="1" applyFill="1" applyBorder="1" applyAlignment="1" quotePrefix="1">
      <alignment/>
    </xf>
    <xf numFmtId="0" fontId="2" fillId="2" borderId="0" xfId="0" applyNumberFormat="1" applyFont="1" applyFill="1" applyBorder="1" applyAlignment="1">
      <alignment horizontal="center" shrinkToFit="1"/>
    </xf>
    <xf numFmtId="2" fontId="2" fillId="2" borderId="16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29" xfId="0" applyNumberFormat="1" applyFont="1" applyFill="1" applyBorder="1" applyAlignment="1">
      <alignment horizontal="distributed" shrinkToFit="1"/>
    </xf>
    <xf numFmtId="49" fontId="2" fillId="2" borderId="3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4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43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44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" fillId="0" borderId="49" xfId="0" applyNumberFormat="1" applyFont="1" applyBorder="1" applyAlignment="1">
      <alignment shrinkToFit="1"/>
    </xf>
    <xf numFmtId="1" fontId="2" fillId="0" borderId="50" xfId="0" applyNumberFormat="1" applyFont="1" applyBorder="1" applyAlignment="1">
      <alignment shrinkToFit="1"/>
    </xf>
    <xf numFmtId="0" fontId="0" fillId="0" borderId="51" xfId="0" applyBorder="1" applyAlignment="1">
      <alignment shrinkToFit="1"/>
    </xf>
    <xf numFmtId="1" fontId="2" fillId="0" borderId="45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" fontId="2" fillId="0" borderId="52" xfId="0" applyNumberFormat="1" applyFont="1" applyBorder="1" applyAlignment="1">
      <alignment horizontal="center" shrinkToFit="1"/>
    </xf>
    <xf numFmtId="1" fontId="2" fillId="0" borderId="41" xfId="0" applyNumberFormat="1" applyFont="1" applyBorder="1" applyAlignment="1">
      <alignment horizontal="center" shrinkToFit="1"/>
    </xf>
    <xf numFmtId="1" fontId="2" fillId="0" borderId="47" xfId="0" applyNumberFormat="1" applyFont="1" applyBorder="1" applyAlignment="1">
      <alignment horizontal="distributed" vertical="center" shrinkToFit="1"/>
    </xf>
    <xf numFmtId="0" fontId="0" fillId="0" borderId="8" xfId="0" applyBorder="1" applyAlignment="1">
      <alignment vertical="center" shrinkToFit="1"/>
    </xf>
    <xf numFmtId="1" fontId="2" fillId="0" borderId="45" xfId="0" applyNumberFormat="1" applyFont="1" applyBorder="1" applyAlignment="1">
      <alignment horizontal="center" shrinkToFit="1"/>
    </xf>
    <xf numFmtId="0" fontId="0" fillId="0" borderId="46" xfId="0" applyBorder="1" applyAlignment="1">
      <alignment shrinkToFit="1"/>
    </xf>
    <xf numFmtId="1" fontId="2" fillId="0" borderId="46" xfId="0" applyNumberFormat="1" applyFont="1" applyBorder="1" applyAlignment="1">
      <alignment horizontal="center" shrinkToFit="1"/>
    </xf>
    <xf numFmtId="0" fontId="0" fillId="0" borderId="41" xfId="0" applyBorder="1" applyAlignment="1">
      <alignment horizontal="center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5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5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5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5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distributed"/>
    </xf>
    <xf numFmtId="0" fontId="0" fillId="2" borderId="43" xfId="0" applyFill="1" applyBorder="1" applyAlignment="1">
      <alignment horizontal="distributed"/>
    </xf>
    <xf numFmtId="49" fontId="2" fillId="2" borderId="22" xfId="0" applyNumberFormat="1" applyFont="1" applyFill="1" applyBorder="1" applyAlignment="1">
      <alignment horizontal="center" shrinkToFit="1"/>
    </xf>
    <xf numFmtId="0" fontId="0" fillId="2" borderId="24" xfId="0" applyFill="1" applyBorder="1" applyAlignment="1">
      <alignment shrinkToFit="1"/>
    </xf>
    <xf numFmtId="49" fontId="2" fillId="2" borderId="22" xfId="0" applyNumberFormat="1" applyFont="1" applyFill="1" applyBorder="1" applyAlignment="1">
      <alignment horizontal="distributed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/>
    </xf>
    <xf numFmtId="0" fontId="2" fillId="2" borderId="43" xfId="0" applyFont="1" applyFill="1" applyBorder="1" applyAlignment="1">
      <alignment horizontal="distributed"/>
    </xf>
    <xf numFmtId="0" fontId="2" fillId="2" borderId="52" xfId="0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1.625" style="1" customWidth="1"/>
    <col min="2" max="2" width="13.625" style="1" customWidth="1"/>
    <col min="3" max="3" width="3.625" style="1" customWidth="1"/>
    <col min="4" max="4" width="5.00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7"/>
    </row>
    <row r="2" spans="1:15" ht="24.75" customHeight="1">
      <c r="A2" s="162" t="s">
        <v>1</v>
      </c>
      <c r="B2" s="163"/>
      <c r="C2" s="2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35</v>
      </c>
    </row>
    <row r="3" spans="1:15" ht="300" customHeight="1">
      <c r="A3" s="164" t="s">
        <v>58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11</v>
      </c>
      <c r="O4" s="8"/>
    </row>
    <row r="5" spans="1:15" ht="24.75" customHeight="1">
      <c r="A5" s="10" t="s">
        <v>3</v>
      </c>
      <c r="B5" s="11" t="s">
        <v>4</v>
      </c>
      <c r="C5" s="168" t="s">
        <v>5</v>
      </c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1" t="s">
        <v>6</v>
      </c>
      <c r="O5" s="12" t="s">
        <v>7</v>
      </c>
    </row>
    <row r="6" spans="1:15" ht="15.75" customHeight="1">
      <c r="A6" s="17"/>
      <c r="B6" s="13"/>
      <c r="C6" s="33"/>
      <c r="D6" s="34"/>
      <c r="E6" s="34"/>
      <c r="F6" s="34"/>
      <c r="G6" s="34"/>
      <c r="H6" s="34"/>
      <c r="I6" s="34"/>
      <c r="J6" s="34"/>
      <c r="K6" s="34"/>
      <c r="L6" s="34"/>
      <c r="M6" s="35"/>
      <c r="N6" s="23"/>
      <c r="O6" s="24"/>
    </row>
    <row r="7" spans="1:15" ht="16.5" customHeight="1">
      <c r="A7" s="18" t="s">
        <v>12</v>
      </c>
      <c r="B7" s="14" t="s">
        <v>13</v>
      </c>
      <c r="C7" s="36" t="s">
        <v>14</v>
      </c>
      <c r="D7" s="38" t="s">
        <v>36</v>
      </c>
      <c r="E7" s="38" t="s">
        <v>17</v>
      </c>
      <c r="F7" s="38">
        <v>0.1</v>
      </c>
      <c r="G7" s="38" t="s">
        <v>17</v>
      </c>
      <c r="H7" s="38">
        <v>0.1</v>
      </c>
      <c r="I7" s="37" t="s">
        <v>16</v>
      </c>
      <c r="J7" s="39" t="s">
        <v>33</v>
      </c>
      <c r="K7" s="37"/>
      <c r="L7" s="39"/>
      <c r="M7" s="40"/>
      <c r="N7" s="25" t="s">
        <v>9</v>
      </c>
      <c r="O7" s="31"/>
    </row>
    <row r="8" spans="1:15" ht="15.75" customHeight="1">
      <c r="A8" s="19"/>
      <c r="B8" s="15"/>
      <c r="C8" s="41"/>
      <c r="D8" s="71"/>
      <c r="E8" s="42"/>
      <c r="F8" s="71"/>
      <c r="G8" s="42"/>
      <c r="H8" s="42"/>
      <c r="I8" s="42"/>
      <c r="J8" s="42"/>
      <c r="K8" s="42"/>
      <c r="L8" s="42"/>
      <c r="M8" s="43"/>
      <c r="N8" s="27"/>
      <c r="O8" s="32"/>
    </row>
    <row r="9" spans="1:15" ht="16.5" customHeight="1">
      <c r="A9" s="18" t="s">
        <v>8</v>
      </c>
      <c r="B9" s="14"/>
      <c r="C9" s="36"/>
      <c r="D9" s="72" t="s">
        <v>38</v>
      </c>
      <c r="E9" s="38" t="s">
        <v>15</v>
      </c>
      <c r="F9" s="72">
        <v>2</v>
      </c>
      <c r="G9" s="38" t="s">
        <v>15</v>
      </c>
      <c r="H9" s="39" t="s">
        <v>33</v>
      </c>
      <c r="I9" s="38"/>
      <c r="J9" s="38"/>
      <c r="K9" s="37"/>
      <c r="L9" s="38"/>
      <c r="M9" s="40"/>
      <c r="N9" s="25" t="s">
        <v>9</v>
      </c>
      <c r="O9" s="31"/>
    </row>
    <row r="10" spans="1:15" ht="15.75" customHeight="1">
      <c r="A10" s="19"/>
      <c r="B10" s="15"/>
      <c r="C10" s="41"/>
      <c r="D10" s="71"/>
      <c r="E10" s="42"/>
      <c r="F10" s="71"/>
      <c r="G10" s="42"/>
      <c r="H10" s="42"/>
      <c r="I10" s="42"/>
      <c r="J10" s="42"/>
      <c r="K10" s="42"/>
      <c r="L10" s="42"/>
      <c r="M10" s="43"/>
      <c r="N10" s="27"/>
      <c r="O10" s="32"/>
    </row>
    <row r="11" spans="1:15" ht="16.5" customHeight="1">
      <c r="A11" s="18" t="s">
        <v>10</v>
      </c>
      <c r="B11" s="14" t="s">
        <v>80</v>
      </c>
      <c r="C11" s="36" t="s">
        <v>39</v>
      </c>
      <c r="D11" s="38" t="s">
        <v>37</v>
      </c>
      <c r="E11" s="38" t="s">
        <v>15</v>
      </c>
      <c r="F11" s="72" t="s">
        <v>38</v>
      </c>
      <c r="G11" s="73" t="s">
        <v>47</v>
      </c>
      <c r="H11" s="38" t="s">
        <v>40</v>
      </c>
      <c r="I11" s="38" t="s">
        <v>17</v>
      </c>
      <c r="J11" s="72">
        <v>2</v>
      </c>
      <c r="K11" s="38" t="s">
        <v>15</v>
      </c>
      <c r="L11" s="38" t="s">
        <v>45</v>
      </c>
      <c r="M11" s="37" t="s">
        <v>71</v>
      </c>
      <c r="N11" s="25"/>
      <c r="O11" s="31"/>
    </row>
    <row r="12" spans="1:15" ht="15.75" customHeight="1">
      <c r="A12" s="21"/>
      <c r="B12" s="15"/>
      <c r="C12" s="41"/>
      <c r="D12" s="71"/>
      <c r="E12" s="42"/>
      <c r="F12" s="71"/>
      <c r="G12" s="42"/>
      <c r="H12" s="42"/>
      <c r="I12" s="42"/>
      <c r="J12" s="42"/>
      <c r="K12" s="42"/>
      <c r="L12" s="42"/>
      <c r="M12" s="43"/>
      <c r="N12" s="27"/>
      <c r="O12" s="32"/>
    </row>
    <row r="13" spans="1:15" ht="16.5" customHeight="1">
      <c r="A13" s="18"/>
      <c r="B13" s="14"/>
      <c r="C13" s="38" t="s">
        <v>15</v>
      </c>
      <c r="D13" s="38" t="s">
        <v>42</v>
      </c>
      <c r="E13" s="38" t="s">
        <v>15</v>
      </c>
      <c r="F13" s="74" t="s">
        <v>43</v>
      </c>
      <c r="G13" s="73" t="s">
        <v>44</v>
      </c>
      <c r="H13" s="72" t="s">
        <v>63</v>
      </c>
      <c r="I13" s="73" t="s">
        <v>62</v>
      </c>
      <c r="J13" s="72">
        <v>2</v>
      </c>
      <c r="K13" s="38" t="s">
        <v>17</v>
      </c>
      <c r="L13" s="38" t="s">
        <v>45</v>
      </c>
      <c r="M13" s="37" t="s">
        <v>71</v>
      </c>
      <c r="N13" s="25"/>
      <c r="O13" s="31"/>
    </row>
    <row r="14" spans="1:15" ht="15.75" customHeight="1">
      <c r="A14" s="19"/>
      <c r="B14" s="15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27"/>
      <c r="O14" s="28"/>
    </row>
    <row r="15" spans="1:15" ht="16.5" customHeight="1">
      <c r="A15" s="18"/>
      <c r="B15" s="13"/>
      <c r="C15" s="38" t="s">
        <v>15</v>
      </c>
      <c r="D15" s="74" t="s">
        <v>46</v>
      </c>
      <c r="E15" s="37" t="s">
        <v>72</v>
      </c>
      <c r="F15" s="39" t="s">
        <v>34</v>
      </c>
      <c r="G15" s="39"/>
      <c r="I15" s="37"/>
      <c r="J15" s="37"/>
      <c r="K15" s="37"/>
      <c r="L15" s="37"/>
      <c r="M15" s="40"/>
      <c r="N15" s="25" t="s">
        <v>60</v>
      </c>
      <c r="O15" s="31"/>
    </row>
    <row r="16" spans="1:15" ht="15.75" customHeight="1">
      <c r="A16" s="19"/>
      <c r="B16" s="15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27"/>
      <c r="O16" s="28"/>
    </row>
    <row r="17" spans="1:15" ht="16.5" customHeight="1">
      <c r="A17" s="89" t="s">
        <v>73</v>
      </c>
      <c r="B17" s="13" t="s">
        <v>54</v>
      </c>
      <c r="C17" s="44"/>
      <c r="D17" s="39"/>
      <c r="E17" s="38"/>
      <c r="F17" s="38"/>
      <c r="G17" s="38"/>
      <c r="H17" s="72"/>
      <c r="I17" s="37"/>
      <c r="J17" s="37"/>
      <c r="K17" s="37"/>
      <c r="L17" s="37"/>
      <c r="M17" s="40"/>
      <c r="N17" s="25"/>
      <c r="O17" s="31"/>
    </row>
    <row r="18" spans="1:15" ht="15.75" customHeight="1">
      <c r="A18" s="19"/>
      <c r="B18" s="15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27"/>
      <c r="O18" s="28"/>
    </row>
    <row r="19" spans="1:15" ht="16.5" customHeight="1">
      <c r="A19" s="18"/>
      <c r="B19" s="14" t="s">
        <v>55</v>
      </c>
      <c r="C19" s="44"/>
      <c r="D19" s="84">
        <v>10</v>
      </c>
      <c r="E19" s="38" t="s">
        <v>41</v>
      </c>
      <c r="F19" s="38">
        <v>2</v>
      </c>
      <c r="G19" s="38"/>
      <c r="H19" s="72"/>
      <c r="I19" s="37"/>
      <c r="J19" s="37"/>
      <c r="K19" s="37"/>
      <c r="L19" s="37"/>
      <c r="M19" s="40"/>
      <c r="N19" s="25" t="s">
        <v>52</v>
      </c>
      <c r="O19" s="31">
        <v>5</v>
      </c>
    </row>
    <row r="20" spans="1:15" ht="15.75" customHeight="1">
      <c r="A20" s="21"/>
      <c r="B20" s="15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27"/>
      <c r="O20" s="28"/>
    </row>
    <row r="21" spans="1:15" ht="16.5" customHeight="1">
      <c r="A21" s="18"/>
      <c r="B21" s="14" t="s">
        <v>56</v>
      </c>
      <c r="C21" s="44"/>
      <c r="D21" s="84">
        <v>10</v>
      </c>
      <c r="E21" s="38" t="s">
        <v>41</v>
      </c>
      <c r="F21" s="38">
        <v>2.43</v>
      </c>
      <c r="G21" s="38"/>
      <c r="H21" s="72"/>
      <c r="I21" s="37"/>
      <c r="J21" s="37"/>
      <c r="K21" s="37"/>
      <c r="L21" s="37"/>
      <c r="M21" s="40"/>
      <c r="N21" s="25" t="s">
        <v>52</v>
      </c>
      <c r="O21" s="31">
        <v>4.115</v>
      </c>
    </row>
    <row r="22" spans="1:15" ht="15.75" customHeight="1">
      <c r="A22" s="19"/>
      <c r="B22" s="15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27"/>
      <c r="O22" s="28"/>
    </row>
    <row r="23" spans="1:15" ht="16.5" customHeight="1">
      <c r="A23" s="18"/>
      <c r="B23" s="14" t="s">
        <v>61</v>
      </c>
      <c r="C23" s="44"/>
      <c r="D23" s="84">
        <v>10</v>
      </c>
      <c r="E23" s="38" t="s">
        <v>41</v>
      </c>
      <c r="F23" s="38">
        <v>2.36</v>
      </c>
      <c r="G23" s="37"/>
      <c r="H23" s="37"/>
      <c r="I23" s="37"/>
      <c r="J23" s="37"/>
      <c r="K23" s="37"/>
      <c r="L23" s="37"/>
      <c r="M23" s="40"/>
      <c r="N23" s="25" t="s">
        <v>52</v>
      </c>
      <c r="O23" s="31">
        <v>4.237</v>
      </c>
    </row>
    <row r="24" spans="1:15" ht="15.75" customHeight="1">
      <c r="A24" s="19"/>
      <c r="B24" s="15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27"/>
      <c r="O24" s="28"/>
    </row>
    <row r="25" spans="1:15" ht="16.5" customHeight="1">
      <c r="A25" s="18"/>
      <c r="B25" s="13" t="s">
        <v>75</v>
      </c>
      <c r="C25" s="44"/>
      <c r="D25" s="39"/>
      <c r="E25" s="38"/>
      <c r="F25" s="38"/>
      <c r="G25" s="37"/>
      <c r="H25" s="37"/>
      <c r="I25" s="37"/>
      <c r="J25" s="37"/>
      <c r="K25" s="37"/>
      <c r="L25" s="37"/>
      <c r="M25" s="40"/>
      <c r="N25" s="25"/>
      <c r="O25" s="31"/>
    </row>
    <row r="26" spans="1:15" ht="15.75" customHeight="1">
      <c r="A26" s="19"/>
      <c r="B26" s="15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27"/>
      <c r="O26" s="28"/>
    </row>
    <row r="27" spans="1:15" ht="16.5" customHeight="1">
      <c r="A27" s="18"/>
      <c r="B27" s="14" t="s">
        <v>57</v>
      </c>
      <c r="C27" s="44"/>
      <c r="D27" s="84">
        <v>10</v>
      </c>
      <c r="E27" s="38" t="s">
        <v>41</v>
      </c>
      <c r="F27" s="38">
        <v>4</v>
      </c>
      <c r="G27" s="37"/>
      <c r="H27" s="37"/>
      <c r="I27" s="37"/>
      <c r="J27" s="37"/>
      <c r="K27" s="37"/>
      <c r="L27" s="37"/>
      <c r="M27" s="40"/>
      <c r="N27" s="25" t="s">
        <v>52</v>
      </c>
      <c r="O27" s="31">
        <v>2.5</v>
      </c>
    </row>
    <row r="28" spans="1:15" ht="15.75" customHeight="1">
      <c r="A28" s="19"/>
      <c r="B28" s="15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27"/>
      <c r="O28" s="28"/>
    </row>
    <row r="29" spans="1:15" ht="16.5" customHeight="1">
      <c r="A29" s="18"/>
      <c r="B29" s="14"/>
      <c r="C29" s="44"/>
      <c r="D29" s="37"/>
      <c r="E29" s="37"/>
      <c r="F29" s="37"/>
      <c r="G29" s="37"/>
      <c r="H29" s="37"/>
      <c r="I29" s="37"/>
      <c r="J29" s="37"/>
      <c r="K29" s="37"/>
      <c r="L29" s="37"/>
      <c r="M29" s="40"/>
      <c r="N29" s="25"/>
      <c r="O29" s="26"/>
    </row>
    <row r="30" spans="1:15" ht="15.75" customHeight="1">
      <c r="A30" s="19"/>
      <c r="B30" s="15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27"/>
      <c r="O30" s="28"/>
    </row>
    <row r="31" spans="1:15" ht="16.5" customHeight="1">
      <c r="A31" s="20"/>
      <c r="B31" s="16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29"/>
      <c r="O31" s="30"/>
    </row>
  </sheetData>
  <mergeCells count="4">
    <mergeCell ref="A2:B2"/>
    <mergeCell ref="A3:O3"/>
    <mergeCell ref="A1:O1"/>
    <mergeCell ref="C5:M5"/>
  </mergeCells>
  <printOptions/>
  <pageMargins left="0.7874015748031497" right="0.5905511811023623" top="0.7874015748031497" bottom="0.35433070866141736" header="0" footer="0"/>
  <pageSetup orientation="portrait" paperSize="9" r:id="rId3"/>
  <legacyDrawing r:id="rId2"/>
  <oleObjects>
    <oleObject progId="AutoCADLT.Drawing.4" shapeId="4888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62" t="s">
        <v>19</v>
      </c>
      <c r="B1" s="163"/>
      <c r="C1" s="163"/>
      <c r="D1" s="163"/>
      <c r="E1" s="163"/>
      <c r="F1" s="163"/>
      <c r="G1" s="163"/>
      <c r="H1" s="163"/>
      <c r="I1" s="167"/>
    </row>
    <row r="2" spans="1:9" ht="24.75" customHeight="1">
      <c r="A2" s="162" t="s">
        <v>18</v>
      </c>
      <c r="B2" s="163"/>
      <c r="C2" s="171"/>
      <c r="D2" s="2" t="s">
        <v>59</v>
      </c>
      <c r="E2" s="2"/>
      <c r="F2" s="2"/>
      <c r="G2" s="2"/>
      <c r="H2" s="3"/>
      <c r="I2" s="4"/>
    </row>
    <row r="3" spans="1:9" s="9" customFormat="1" ht="15" customHeight="1">
      <c r="A3" s="48" t="s">
        <v>20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172" t="s">
        <v>40</v>
      </c>
      <c r="B4" s="175" t="s">
        <v>45</v>
      </c>
      <c r="C4" s="176"/>
      <c r="D4" s="177" t="s">
        <v>37</v>
      </c>
      <c r="E4" s="175" t="s">
        <v>22</v>
      </c>
      <c r="F4" s="176"/>
      <c r="G4" s="175" t="s">
        <v>48</v>
      </c>
      <c r="H4" s="176"/>
      <c r="I4" s="179" t="s">
        <v>53</v>
      </c>
    </row>
    <row r="5" spans="1:9" ht="13.5" customHeight="1" hidden="1">
      <c r="A5" s="173"/>
      <c r="B5" s="51">
        <v>27</v>
      </c>
      <c r="C5" s="52">
        <v>400</v>
      </c>
      <c r="D5" s="178"/>
      <c r="E5" s="52">
        <v>450</v>
      </c>
      <c r="F5" s="52"/>
      <c r="G5" s="52"/>
      <c r="H5" s="52"/>
      <c r="I5" s="180"/>
    </row>
    <row r="6" spans="1:9" ht="13.5" customHeight="1">
      <c r="A6" s="174"/>
      <c r="B6" s="75" t="s">
        <v>54</v>
      </c>
      <c r="C6" s="75" t="s">
        <v>76</v>
      </c>
      <c r="D6" s="161"/>
      <c r="E6" s="75" t="s">
        <v>54</v>
      </c>
      <c r="F6" s="75" t="s">
        <v>77</v>
      </c>
      <c r="G6" s="75" t="s">
        <v>54</v>
      </c>
      <c r="H6" s="75" t="s">
        <v>78</v>
      </c>
      <c r="I6" s="181"/>
    </row>
    <row r="7" spans="1:9" ht="13.5" customHeight="1">
      <c r="A7" s="50">
        <v>200</v>
      </c>
      <c r="B7" s="51">
        <v>27</v>
      </c>
      <c r="C7" s="52"/>
      <c r="D7" s="52">
        <v>400</v>
      </c>
      <c r="E7" s="52">
        <v>354</v>
      </c>
      <c r="F7" s="52"/>
      <c r="G7" s="52">
        <v>140</v>
      </c>
      <c r="H7" s="52"/>
      <c r="I7" s="61">
        <v>100</v>
      </c>
    </row>
    <row r="8" spans="1:9" ht="13.5" customHeight="1">
      <c r="A8" s="50">
        <v>250</v>
      </c>
      <c r="B8" s="51">
        <v>28</v>
      </c>
      <c r="C8" s="52"/>
      <c r="D8" s="52">
        <v>450</v>
      </c>
      <c r="E8" s="52">
        <v>406</v>
      </c>
      <c r="F8" s="52"/>
      <c r="G8" s="52">
        <v>150</v>
      </c>
      <c r="H8" s="52"/>
      <c r="I8" s="61">
        <v>100</v>
      </c>
    </row>
    <row r="9" spans="1:9" ht="13.5" customHeight="1">
      <c r="A9" s="50">
        <v>300</v>
      </c>
      <c r="B9" s="51">
        <v>30</v>
      </c>
      <c r="C9" s="52"/>
      <c r="D9" s="52">
        <v>500</v>
      </c>
      <c r="E9" s="52">
        <v>460</v>
      </c>
      <c r="F9" s="52"/>
      <c r="G9" s="52">
        <v>160</v>
      </c>
      <c r="H9" s="52"/>
      <c r="I9" s="61">
        <v>100</v>
      </c>
    </row>
    <row r="10" spans="1:9" ht="13.5" customHeight="1">
      <c r="A10" s="50">
        <v>350</v>
      </c>
      <c r="B10" s="51">
        <v>32</v>
      </c>
      <c r="C10" s="52"/>
      <c r="D10" s="52">
        <v>550</v>
      </c>
      <c r="E10" s="52">
        <v>514</v>
      </c>
      <c r="F10" s="52"/>
      <c r="G10" s="52">
        <v>170</v>
      </c>
      <c r="H10" s="52"/>
      <c r="I10" s="61">
        <v>100</v>
      </c>
    </row>
    <row r="11" spans="1:9" ht="13.5" customHeight="1">
      <c r="A11" s="50">
        <v>400</v>
      </c>
      <c r="B11" s="51">
        <v>35</v>
      </c>
      <c r="C11" s="52"/>
      <c r="D11" s="52">
        <v>550</v>
      </c>
      <c r="E11" s="52">
        <v>620</v>
      </c>
      <c r="F11" s="52"/>
      <c r="G11" s="52">
        <v>220</v>
      </c>
      <c r="H11" s="52"/>
      <c r="I11" s="61">
        <v>150</v>
      </c>
    </row>
    <row r="12" spans="1:9" ht="13.5" customHeight="1">
      <c r="A12" s="50">
        <v>450</v>
      </c>
      <c r="B12" s="51">
        <v>38</v>
      </c>
      <c r="C12" s="52"/>
      <c r="D12" s="52">
        <v>600</v>
      </c>
      <c r="E12" s="52">
        <v>676</v>
      </c>
      <c r="F12" s="52"/>
      <c r="G12" s="52">
        <v>230</v>
      </c>
      <c r="H12" s="52"/>
      <c r="I12" s="61">
        <v>150</v>
      </c>
    </row>
    <row r="13" spans="1:9" ht="13.5" customHeight="1">
      <c r="A13" s="50">
        <v>500</v>
      </c>
      <c r="B13" s="51">
        <v>42</v>
      </c>
      <c r="C13" s="52">
        <v>65</v>
      </c>
      <c r="D13" s="52">
        <v>650</v>
      </c>
      <c r="E13" s="52">
        <v>734</v>
      </c>
      <c r="F13" s="52">
        <v>780</v>
      </c>
      <c r="G13" s="52">
        <v>240</v>
      </c>
      <c r="H13" s="52">
        <v>250</v>
      </c>
      <c r="I13" s="61">
        <v>150</v>
      </c>
    </row>
    <row r="14" spans="1:9" ht="13.5" customHeight="1">
      <c r="A14" s="50">
        <v>600</v>
      </c>
      <c r="B14" s="51">
        <v>50</v>
      </c>
      <c r="C14" s="52">
        <v>69</v>
      </c>
      <c r="D14" s="52">
        <v>750</v>
      </c>
      <c r="E14" s="52">
        <v>850</v>
      </c>
      <c r="F14" s="52">
        <v>888</v>
      </c>
      <c r="G14" s="52">
        <v>260</v>
      </c>
      <c r="H14" s="52">
        <v>260</v>
      </c>
      <c r="I14" s="61">
        <v>150</v>
      </c>
    </row>
    <row r="15" spans="1:9" ht="13.5" customHeight="1">
      <c r="A15" s="50">
        <v>700</v>
      </c>
      <c r="B15" s="51">
        <v>58</v>
      </c>
      <c r="C15" s="52">
        <v>71</v>
      </c>
      <c r="D15" s="52">
        <v>850</v>
      </c>
      <c r="E15" s="52">
        <v>1016</v>
      </c>
      <c r="F15" s="52">
        <v>1042</v>
      </c>
      <c r="G15" s="52">
        <v>320</v>
      </c>
      <c r="H15" s="52">
        <v>330</v>
      </c>
      <c r="I15" s="61">
        <v>200</v>
      </c>
    </row>
    <row r="16" spans="1:9" ht="13.5" customHeight="1">
      <c r="A16" s="50">
        <v>800</v>
      </c>
      <c r="B16" s="51">
        <v>66</v>
      </c>
      <c r="C16" s="52">
        <v>75</v>
      </c>
      <c r="D16" s="52">
        <v>950</v>
      </c>
      <c r="E16" s="52">
        <v>1132</v>
      </c>
      <c r="F16" s="52">
        <v>1150</v>
      </c>
      <c r="G16" s="52">
        <v>340</v>
      </c>
      <c r="H16" s="52">
        <v>340</v>
      </c>
      <c r="I16" s="61">
        <v>200</v>
      </c>
    </row>
    <row r="17" spans="1:9" ht="13.5" customHeight="1">
      <c r="A17" s="50">
        <v>900</v>
      </c>
      <c r="B17" s="51">
        <v>75</v>
      </c>
      <c r="C17" s="52">
        <v>80</v>
      </c>
      <c r="D17" s="52">
        <v>1050</v>
      </c>
      <c r="E17" s="52">
        <v>1250</v>
      </c>
      <c r="F17" s="52">
        <v>1260</v>
      </c>
      <c r="G17" s="52">
        <v>360</v>
      </c>
      <c r="H17" s="52">
        <v>360</v>
      </c>
      <c r="I17" s="61">
        <v>200</v>
      </c>
    </row>
    <row r="18" spans="1:9" ht="13.5" customHeight="1">
      <c r="A18" s="50">
        <v>1000</v>
      </c>
      <c r="B18" s="51">
        <v>82</v>
      </c>
      <c r="C18" s="52">
        <v>85</v>
      </c>
      <c r="D18" s="52">
        <v>1200</v>
      </c>
      <c r="E18" s="52">
        <v>1364</v>
      </c>
      <c r="F18" s="52">
        <v>1370</v>
      </c>
      <c r="G18" s="52">
        <v>380</v>
      </c>
      <c r="H18" s="52">
        <v>380</v>
      </c>
      <c r="I18" s="61">
        <v>200</v>
      </c>
    </row>
    <row r="19" spans="1:9" ht="13.5" customHeight="1">
      <c r="A19" s="50">
        <v>1100</v>
      </c>
      <c r="B19" s="51">
        <v>88</v>
      </c>
      <c r="C19" s="52">
        <v>90</v>
      </c>
      <c r="D19" s="52">
        <v>1300</v>
      </c>
      <c r="E19" s="52">
        <v>1526</v>
      </c>
      <c r="F19" s="52">
        <v>1530</v>
      </c>
      <c r="G19" s="52">
        <v>440</v>
      </c>
      <c r="H19" s="52">
        <v>440</v>
      </c>
      <c r="I19" s="61">
        <v>250</v>
      </c>
    </row>
    <row r="20" spans="1:9" ht="13.5" customHeight="1">
      <c r="A20" s="50">
        <v>1200</v>
      </c>
      <c r="B20" s="51">
        <v>95</v>
      </c>
      <c r="C20" s="52">
        <v>95</v>
      </c>
      <c r="D20" s="52">
        <v>1400</v>
      </c>
      <c r="E20" s="52">
        <v>1640</v>
      </c>
      <c r="F20" s="52">
        <v>1640</v>
      </c>
      <c r="G20" s="52">
        <v>460</v>
      </c>
      <c r="H20" s="52">
        <v>460</v>
      </c>
      <c r="I20" s="61">
        <v>250</v>
      </c>
    </row>
    <row r="21" spans="1:9" ht="13.5" customHeight="1">
      <c r="A21" s="50">
        <v>1350</v>
      </c>
      <c r="B21" s="51">
        <v>103</v>
      </c>
      <c r="C21" s="52">
        <v>100</v>
      </c>
      <c r="D21" s="52">
        <v>1600</v>
      </c>
      <c r="E21" s="52">
        <v>1806</v>
      </c>
      <c r="F21" s="52">
        <v>1800</v>
      </c>
      <c r="G21" s="52">
        <v>480</v>
      </c>
      <c r="H21" s="52">
        <v>480</v>
      </c>
      <c r="I21" s="61">
        <v>250</v>
      </c>
    </row>
    <row r="22" spans="1:9" ht="13.5" customHeight="1">
      <c r="A22" s="50">
        <v>1500</v>
      </c>
      <c r="B22" s="51">
        <v>112</v>
      </c>
      <c r="C22" s="52">
        <v>110</v>
      </c>
      <c r="D22" s="52">
        <v>1750</v>
      </c>
      <c r="E22" s="52">
        <v>1974</v>
      </c>
      <c r="F22" s="52">
        <v>1970</v>
      </c>
      <c r="G22" s="52">
        <v>510</v>
      </c>
      <c r="H22" s="52">
        <v>510</v>
      </c>
      <c r="I22" s="61">
        <v>250</v>
      </c>
    </row>
    <row r="23" spans="1:9" ht="13.5" customHeight="1">
      <c r="A23" s="50">
        <v>1650</v>
      </c>
      <c r="B23" s="51">
        <v>120</v>
      </c>
      <c r="C23" s="52">
        <v>120</v>
      </c>
      <c r="D23" s="52">
        <v>1900</v>
      </c>
      <c r="E23" s="52">
        <v>2190</v>
      </c>
      <c r="F23" s="52">
        <v>2190</v>
      </c>
      <c r="G23" s="52">
        <v>580</v>
      </c>
      <c r="H23" s="52">
        <v>580</v>
      </c>
      <c r="I23" s="61">
        <v>300</v>
      </c>
    </row>
    <row r="24" spans="1:9" ht="13.5" customHeight="1">
      <c r="A24" s="50">
        <v>1800</v>
      </c>
      <c r="B24" s="51">
        <v>127</v>
      </c>
      <c r="C24" s="52">
        <v>125</v>
      </c>
      <c r="D24" s="52">
        <v>2100</v>
      </c>
      <c r="E24" s="52">
        <v>2354</v>
      </c>
      <c r="F24" s="52">
        <v>2350</v>
      </c>
      <c r="G24" s="52">
        <v>610</v>
      </c>
      <c r="H24" s="52">
        <v>610</v>
      </c>
      <c r="I24" s="61">
        <v>300</v>
      </c>
    </row>
    <row r="25" spans="1:9" ht="13.5" customHeight="1">
      <c r="A25" s="50">
        <v>2000</v>
      </c>
      <c r="B25" s="51">
        <v>145</v>
      </c>
      <c r="C25" s="52">
        <v>135</v>
      </c>
      <c r="D25" s="52">
        <v>2300</v>
      </c>
      <c r="E25" s="52">
        <v>2590</v>
      </c>
      <c r="F25" s="52">
        <v>2570</v>
      </c>
      <c r="G25" s="52">
        <v>640</v>
      </c>
      <c r="H25" s="52">
        <v>640</v>
      </c>
      <c r="I25" s="61">
        <v>300</v>
      </c>
    </row>
    <row r="26" spans="1:9" ht="13.5" customHeight="1">
      <c r="A26" s="50"/>
      <c r="B26" s="51"/>
      <c r="C26" s="52"/>
      <c r="D26" s="52"/>
      <c r="E26" s="52"/>
      <c r="F26" s="52"/>
      <c r="G26" s="52"/>
      <c r="H26" s="52"/>
      <c r="I26" s="61"/>
    </row>
    <row r="27" spans="1:9" ht="13.5" customHeight="1">
      <c r="A27" s="50"/>
      <c r="B27" s="51"/>
      <c r="C27" s="52"/>
      <c r="D27" s="52"/>
      <c r="E27" s="52"/>
      <c r="F27" s="52"/>
      <c r="G27" s="52"/>
      <c r="H27" s="52"/>
      <c r="I27" s="61"/>
    </row>
    <row r="28" spans="1:9" ht="13.5" customHeight="1">
      <c r="A28" s="50"/>
      <c r="B28" s="51"/>
      <c r="C28" s="54"/>
      <c r="D28" s="54"/>
      <c r="E28" s="54"/>
      <c r="F28" s="54"/>
      <c r="G28" s="54"/>
      <c r="H28" s="54"/>
      <c r="I28" s="62"/>
    </row>
    <row r="29" spans="1:9" ht="15" customHeight="1">
      <c r="A29" s="56" t="s">
        <v>21</v>
      </c>
      <c r="B29" s="57"/>
      <c r="C29" s="57"/>
      <c r="D29" s="57"/>
      <c r="E29" s="57"/>
      <c r="F29" s="57"/>
      <c r="G29" s="57"/>
      <c r="H29" s="58" t="s">
        <v>11</v>
      </c>
      <c r="I29" s="59"/>
    </row>
    <row r="30" spans="1:9" ht="15" customHeight="1">
      <c r="A30" s="182" t="s">
        <v>49</v>
      </c>
      <c r="B30" s="189" t="s">
        <v>12</v>
      </c>
      <c r="C30" s="185" t="s">
        <v>50</v>
      </c>
      <c r="D30" s="186"/>
      <c r="E30" s="191" t="s">
        <v>25</v>
      </c>
      <c r="F30" s="192"/>
      <c r="G30" s="191" t="s">
        <v>51</v>
      </c>
      <c r="H30" s="193"/>
      <c r="I30" s="179" t="s">
        <v>24</v>
      </c>
    </row>
    <row r="31" spans="1:9" ht="15.75" customHeight="1">
      <c r="A31" s="183"/>
      <c r="B31" s="190"/>
      <c r="C31" s="187" t="s">
        <v>23</v>
      </c>
      <c r="D31" s="188"/>
      <c r="E31" s="187" t="s">
        <v>26</v>
      </c>
      <c r="F31" s="188"/>
      <c r="G31" s="187" t="s">
        <v>52</v>
      </c>
      <c r="H31" s="194"/>
      <c r="I31" s="180"/>
    </row>
    <row r="32" spans="1:13" ht="15" customHeight="1">
      <c r="A32" s="184"/>
      <c r="B32" s="76" t="s">
        <v>23</v>
      </c>
      <c r="C32" s="75" t="s">
        <v>54</v>
      </c>
      <c r="D32" s="75" t="s">
        <v>79</v>
      </c>
      <c r="E32" s="75" t="s">
        <v>54</v>
      </c>
      <c r="F32" s="75" t="s">
        <v>79</v>
      </c>
      <c r="G32" s="75" t="s">
        <v>54</v>
      </c>
      <c r="H32" s="75" t="s">
        <v>79</v>
      </c>
      <c r="I32" s="181"/>
      <c r="K32" s="88"/>
      <c r="L32" s="88"/>
      <c r="M32" s="88"/>
    </row>
    <row r="33" spans="1:13" ht="13.5" customHeight="1">
      <c r="A33" s="50">
        <v>200</v>
      </c>
      <c r="B33" s="63">
        <f>(D7+100+100)/1000*10</f>
        <v>6</v>
      </c>
      <c r="C33" s="64">
        <f>G7/1000*2*10</f>
        <v>2.8000000000000003</v>
      </c>
      <c r="D33" s="85"/>
      <c r="E33" s="87">
        <f>(D7*G7-PI()*(A7/2+B7)^2*DEGREES(2*ACOS(((A7/2+B7)-(G7-I7))/(A7/2+B7)))/360+(A7/2+B7-G7+I7)*2*(A7/2+B7)*SIN((2*ACOS((A7/2+B7-G7+I7)/(A7/2+B7)))/2)/2)/100000</f>
        <v>0.5088576404888431</v>
      </c>
      <c r="F33" s="86"/>
      <c r="G33" s="64">
        <f>10/2</f>
        <v>5</v>
      </c>
      <c r="H33" s="65"/>
      <c r="I33" s="82"/>
      <c r="K33" s="88"/>
      <c r="L33" s="88"/>
      <c r="M33" s="88"/>
    </row>
    <row r="34" spans="1:9" ht="13.5" customHeight="1">
      <c r="A34" s="50">
        <v>250</v>
      </c>
      <c r="B34" s="63">
        <f aca="true" t="shared" si="0" ref="B34:B42">(D8+100+100)/1000*10</f>
        <v>6.5</v>
      </c>
      <c r="C34" s="64">
        <f aca="true" t="shared" si="1" ref="C34:D42">G8/1000*2*10</f>
        <v>3</v>
      </c>
      <c r="D34" s="85"/>
      <c r="E34" s="80">
        <f>(D8*G8-PI()*(A8/2+B8)^2*DEGREES(2*ACOS(((A8/2+B8)-(G8-I8))/(A8/2+B8)))/360+(A8/2+B8-G8+I8)*2*(A8/2+B8)*SIN((2*ACOS((A8/2+B8-G8+I8)/(A8/2+B8)))/2)/2)/100000</f>
        <v>0.5967062832355087</v>
      </c>
      <c r="F34" s="86"/>
      <c r="G34" s="64">
        <f>10/2</f>
        <v>5</v>
      </c>
      <c r="H34" s="64"/>
      <c r="I34" s="77"/>
    </row>
    <row r="35" spans="1:9" ht="13.5" customHeight="1">
      <c r="A35" s="50">
        <v>300</v>
      </c>
      <c r="B35" s="63">
        <f t="shared" si="0"/>
        <v>7</v>
      </c>
      <c r="C35" s="64">
        <f t="shared" si="1"/>
        <v>3.2</v>
      </c>
      <c r="D35" s="85"/>
      <c r="E35" s="80">
        <f>(D9*G9-PI()*(A9/2+B9)^2*DEGREES(2*ACOS(((A9/2+B9)-(G9-I9))/(A9/2+B9)))/360+(A9/2+B9-G9+I9)*2*(A9/2+B9)*SIN((2*ACOS((A9/2+B9-G9+I9)/(A9/2+B9)))/2)/2)/100000</f>
        <v>0.6884906451159755</v>
      </c>
      <c r="F35" s="86"/>
      <c r="G35" s="64">
        <f>10/2</f>
        <v>5</v>
      </c>
      <c r="H35" s="65"/>
      <c r="I35" s="53"/>
    </row>
    <row r="36" spans="1:9" ht="13.5" customHeight="1">
      <c r="A36" s="50">
        <v>350</v>
      </c>
      <c r="B36" s="63">
        <f t="shared" si="0"/>
        <v>7.5</v>
      </c>
      <c r="C36" s="64">
        <f t="shared" si="1"/>
        <v>3.4000000000000004</v>
      </c>
      <c r="D36" s="85"/>
      <c r="E36" s="80">
        <f aca="true" t="shared" si="2" ref="E36:E42">(D10*G10-PI()*(A10/2+B10)^2*DEGREES(2*ACOS(((A10/2+B10)-(G10-I10))/(A10/2+B10)))/360+(A10/2+B10-G10+I10)*2*(A10/2+B10)*SIN((2*ACOS((A10/2+B10-G10+I10)/(A10/2+B10)))/2)/2)/100000</f>
        <v>0.7844341988052929</v>
      </c>
      <c r="F36" s="86"/>
      <c r="G36" s="64">
        <f>10/2</f>
        <v>5</v>
      </c>
      <c r="H36" s="64"/>
      <c r="I36" s="77"/>
    </row>
    <row r="37" spans="1:9" ht="13.5" customHeight="1">
      <c r="A37" s="50">
        <v>400</v>
      </c>
      <c r="B37" s="63">
        <f t="shared" si="0"/>
        <v>7.5</v>
      </c>
      <c r="C37" s="64">
        <f t="shared" si="1"/>
        <v>4.4</v>
      </c>
      <c r="D37" s="85">
        <f t="shared" si="1"/>
        <v>0</v>
      </c>
      <c r="E37" s="80">
        <f t="shared" si="2"/>
        <v>1.0484865458188934</v>
      </c>
      <c r="F37" s="86"/>
      <c r="G37" s="64">
        <f>10/2.43</f>
        <v>4.11522633744856</v>
      </c>
      <c r="H37" s="65"/>
      <c r="I37" s="53"/>
    </row>
    <row r="38" spans="1:9" ht="13.5" customHeight="1">
      <c r="A38" s="50">
        <v>450</v>
      </c>
      <c r="B38" s="63">
        <f t="shared" si="0"/>
        <v>8</v>
      </c>
      <c r="C38" s="64">
        <f t="shared" si="1"/>
        <v>4.6000000000000005</v>
      </c>
      <c r="D38" s="85"/>
      <c r="E38" s="80">
        <f t="shared" si="2"/>
        <v>1.1714625624901025</v>
      </c>
      <c r="F38" s="86"/>
      <c r="G38" s="64">
        <f aca="true" t="shared" si="3" ref="G38:G46">10/2.43</f>
        <v>4.11522633744856</v>
      </c>
      <c r="H38" s="64"/>
      <c r="I38" s="83"/>
    </row>
    <row r="39" spans="1:9" ht="13.5" customHeight="1">
      <c r="A39" s="50">
        <v>500</v>
      </c>
      <c r="B39" s="63">
        <f t="shared" si="0"/>
        <v>8.5</v>
      </c>
      <c r="C39" s="64">
        <f t="shared" si="1"/>
        <v>4.8</v>
      </c>
      <c r="D39" s="85">
        <f t="shared" si="1"/>
        <v>5</v>
      </c>
      <c r="E39" s="80">
        <f t="shared" si="2"/>
        <v>1.2979804131941486</v>
      </c>
      <c r="F39" s="80">
        <f>(D13*H13-PI()*(A13/2+C13)^2*DEGREES(2*ACOS(((A13/2+C13)-(H13-I13))/(A13/2+C13)))/360+(A13/2+C13-H13+I13)*2*(A13/2+C13)*SIN((2*ACOS((A13/2+C13-H13+I13)/(A13/2+C13)))/2)/2)/100000</f>
        <v>1.306754466499686</v>
      </c>
      <c r="G39" s="64">
        <f t="shared" si="3"/>
        <v>4.11522633744856</v>
      </c>
      <c r="H39" s="65">
        <f>10/4</f>
        <v>2.5</v>
      </c>
      <c r="I39" s="53"/>
    </row>
    <row r="40" spans="1:9" ht="13.5" customHeight="1">
      <c r="A40" s="50">
        <v>600</v>
      </c>
      <c r="B40" s="63">
        <f t="shared" si="0"/>
        <v>9.5</v>
      </c>
      <c r="C40" s="64">
        <f t="shared" si="1"/>
        <v>5.2</v>
      </c>
      <c r="D40" s="85">
        <f t="shared" si="1"/>
        <v>5.2</v>
      </c>
      <c r="E40" s="80">
        <f t="shared" si="2"/>
        <v>1.5627770939254098</v>
      </c>
      <c r="F40" s="80">
        <f>(D14*H14-PI()*(A14/2+C14)^2*DEGREES(2*ACOS(((A14/2+C14)-(H14-I14))/(A14/2+C14)))/360+(A14/2+C14-H14+I14)*2*(A14/2+C14)*SIN((2*ACOS((A14/2+C14-H14+I14)/(A14/2+C14)))/2)/2)/100000</f>
        <v>1.5513302746556863</v>
      </c>
      <c r="G40" s="64">
        <f t="shared" si="3"/>
        <v>4.11522633744856</v>
      </c>
      <c r="H40" s="65">
        <f aca="true" t="shared" si="4" ref="H40:H50">10/4</f>
        <v>2.5</v>
      </c>
      <c r="I40" s="83"/>
    </row>
    <row r="41" spans="1:9" ht="13.5" customHeight="1">
      <c r="A41" s="50">
        <v>700</v>
      </c>
      <c r="B41" s="63">
        <f t="shared" si="0"/>
        <v>10.5</v>
      </c>
      <c r="C41" s="64">
        <f t="shared" si="1"/>
        <v>6.4</v>
      </c>
      <c r="D41" s="85">
        <f t="shared" si="1"/>
        <v>6.6000000000000005</v>
      </c>
      <c r="E41" s="80">
        <f t="shared" si="2"/>
        <v>2.242029812821107</v>
      </c>
      <c r="F41" s="80">
        <f>(D15*H15-PI()*(A15/2+C15)^2*DEGREES(2*ACOS(((A15/2+C15)-(H15-I15))/(A15/2+C15)))/360+(A15/2+C15-H15+I15)*2*(A15/2+C15)*SIN((2*ACOS((A15/2+C15-H15+I15)/(A15/2+C15)))/2)/2)/100000</f>
        <v>2.2588733970297157</v>
      </c>
      <c r="G41" s="64">
        <f t="shared" si="3"/>
        <v>4.11522633744856</v>
      </c>
      <c r="H41" s="65">
        <f t="shared" si="4"/>
        <v>2.5</v>
      </c>
      <c r="I41" s="53"/>
    </row>
    <row r="42" spans="1:9" ht="13.5" customHeight="1">
      <c r="A42" s="50">
        <v>800</v>
      </c>
      <c r="B42" s="63">
        <f t="shared" si="0"/>
        <v>11.5</v>
      </c>
      <c r="C42" s="64">
        <f t="shared" si="1"/>
        <v>6.800000000000001</v>
      </c>
      <c r="D42" s="85">
        <f t="shared" si="1"/>
        <v>6.800000000000001</v>
      </c>
      <c r="E42" s="80">
        <f t="shared" si="2"/>
        <v>2.5869749844249226</v>
      </c>
      <c r="F42" s="80">
        <f>(D16*H16-PI()*(A16/2+C16)^2*DEGREES(2*ACOS(((A16/2+C16)-(H16-I16))/(A16/2+C16)))/360+(A16/2+C16-H16+I16)*2*(A16/2+C16)*SIN((2*ACOS((A16/2+C16-H16+I16)/(A16/2+C16)))/2)/2)/100000</f>
        <v>2.5801800693908166</v>
      </c>
      <c r="G42" s="64">
        <f t="shared" si="3"/>
        <v>4.11522633744856</v>
      </c>
      <c r="H42" s="65">
        <f t="shared" si="4"/>
        <v>2.5</v>
      </c>
      <c r="I42" s="83"/>
    </row>
    <row r="43" spans="1:9" ht="13.5" customHeight="1">
      <c r="A43" s="50">
        <v>1000</v>
      </c>
      <c r="B43" s="63">
        <f aca="true" t="shared" si="5" ref="B43:B50">(D18+100+100)/1000*10</f>
        <v>14</v>
      </c>
      <c r="C43" s="64">
        <f aca="true" t="shared" si="6" ref="C43:D50">G18/1000*2*10</f>
        <v>7.6</v>
      </c>
      <c r="D43" s="85">
        <f t="shared" si="6"/>
        <v>7.6</v>
      </c>
      <c r="E43" s="80">
        <f aca="true" t="shared" si="7" ref="E43:E50">(D18*G18-PI()*(A18/2+B18)^2*DEGREES(2*ACOS(((A18/2+B18)-(G18-I18))/(A18/2+B18)))/360+(A18/2+B18-G18+I18)*2*(A18/2+B18)*SIN((2*ACOS((A18/2+B18-G18+I18)/(A18/2+B18)))/2)/2)/100000</f>
        <v>3.5139029737511684</v>
      </c>
      <c r="F43" s="80">
        <f aca="true" t="shared" si="8" ref="F43:F50">(D18*H18-PI()*(A18/2+C18)^2*DEGREES(2*ACOS(((A18/2+C18)-(H18-I18))/(A18/2+C18)))/360+(A18/2+C18-H18+I18)*2*(A18/2+C18)*SIN((2*ACOS((A18/2+C18-H18+I18)/(A18/2+C18)))/2)/2)/100000</f>
        <v>3.510932398272329</v>
      </c>
      <c r="G43" s="64">
        <f t="shared" si="3"/>
        <v>4.11522633744856</v>
      </c>
      <c r="H43" s="65">
        <f t="shared" si="4"/>
        <v>2.5</v>
      </c>
      <c r="I43" s="83"/>
    </row>
    <row r="44" spans="1:9" ht="13.5" customHeight="1">
      <c r="A44" s="50">
        <v>1100</v>
      </c>
      <c r="B44" s="63">
        <f t="shared" si="5"/>
        <v>15</v>
      </c>
      <c r="C44" s="64">
        <f t="shared" si="6"/>
        <v>8.8</v>
      </c>
      <c r="D44" s="85">
        <f t="shared" si="6"/>
        <v>8.8</v>
      </c>
      <c r="E44" s="80">
        <f t="shared" si="7"/>
        <v>4.529927897402582</v>
      </c>
      <c r="F44" s="80">
        <f t="shared" si="8"/>
        <v>4.527879484760364</v>
      </c>
      <c r="G44" s="64">
        <f t="shared" si="3"/>
        <v>4.11522633744856</v>
      </c>
      <c r="H44" s="65">
        <f t="shared" si="4"/>
        <v>2.5</v>
      </c>
      <c r="I44" s="53"/>
    </row>
    <row r="45" spans="1:9" ht="13.5" customHeight="1">
      <c r="A45" s="50">
        <v>1200</v>
      </c>
      <c r="B45" s="63">
        <f t="shared" si="5"/>
        <v>16</v>
      </c>
      <c r="C45" s="64">
        <f t="shared" si="6"/>
        <v>9.200000000000001</v>
      </c>
      <c r="D45" s="85">
        <f t="shared" si="6"/>
        <v>9.200000000000001</v>
      </c>
      <c r="E45" s="80">
        <f t="shared" si="7"/>
        <v>4.997754838851581</v>
      </c>
      <c r="F45" s="80">
        <f t="shared" si="8"/>
        <v>4.997754838851581</v>
      </c>
      <c r="G45" s="64">
        <f t="shared" si="3"/>
        <v>4.11522633744856</v>
      </c>
      <c r="H45" s="65">
        <f t="shared" si="4"/>
        <v>2.5</v>
      </c>
      <c r="I45" s="83"/>
    </row>
    <row r="46" spans="1:9" ht="13.5" customHeight="1">
      <c r="A46" s="50">
        <v>1350</v>
      </c>
      <c r="B46" s="63">
        <f t="shared" si="5"/>
        <v>18</v>
      </c>
      <c r="C46" s="64">
        <f t="shared" si="6"/>
        <v>9.6</v>
      </c>
      <c r="D46" s="85">
        <f t="shared" si="6"/>
        <v>9.6</v>
      </c>
      <c r="E46" s="80">
        <f t="shared" si="7"/>
        <v>5.929060038006031</v>
      </c>
      <c r="F46" s="80">
        <f t="shared" si="8"/>
        <v>5.93277167890357</v>
      </c>
      <c r="G46" s="64">
        <f t="shared" si="3"/>
        <v>4.11522633744856</v>
      </c>
      <c r="H46" s="65">
        <f t="shared" si="4"/>
        <v>2.5</v>
      </c>
      <c r="I46" s="53"/>
    </row>
    <row r="47" spans="1:9" ht="13.5" customHeight="1">
      <c r="A47" s="50">
        <v>1500</v>
      </c>
      <c r="B47" s="63">
        <f t="shared" si="5"/>
        <v>19.5</v>
      </c>
      <c r="C47" s="64">
        <f t="shared" si="6"/>
        <v>10.2</v>
      </c>
      <c r="D47" s="85">
        <f t="shared" si="6"/>
        <v>10.2</v>
      </c>
      <c r="E47" s="80">
        <f t="shared" si="7"/>
        <v>6.712057863514819</v>
      </c>
      <c r="F47" s="80">
        <f t="shared" si="8"/>
        <v>6.714884941280054</v>
      </c>
      <c r="G47" s="64">
        <f>10/2.36</f>
        <v>4.237288135593221</v>
      </c>
      <c r="H47" s="65">
        <f t="shared" si="4"/>
        <v>2.5</v>
      </c>
      <c r="I47" s="83"/>
    </row>
    <row r="48" spans="1:9" ht="13.5" customHeight="1">
      <c r="A48" s="50">
        <v>1650</v>
      </c>
      <c r="B48" s="63">
        <f t="shared" si="5"/>
        <v>21</v>
      </c>
      <c r="C48" s="64">
        <f t="shared" si="6"/>
        <v>11.6</v>
      </c>
      <c r="D48" s="85">
        <f t="shared" si="6"/>
        <v>11.6</v>
      </c>
      <c r="E48" s="80">
        <f t="shared" si="7"/>
        <v>8.428241540635582</v>
      </c>
      <c r="F48" s="80">
        <f t="shared" si="8"/>
        <v>8.428241540635582</v>
      </c>
      <c r="G48" s="64">
        <f>10/2.36</f>
        <v>4.237288135593221</v>
      </c>
      <c r="H48" s="65">
        <f t="shared" si="4"/>
        <v>2.5</v>
      </c>
      <c r="I48" s="53"/>
    </row>
    <row r="49" spans="1:9" ht="13.5" customHeight="1">
      <c r="A49" s="50">
        <v>1800</v>
      </c>
      <c r="B49" s="63">
        <f t="shared" si="5"/>
        <v>23</v>
      </c>
      <c r="C49" s="64">
        <f t="shared" si="6"/>
        <v>12.2</v>
      </c>
      <c r="D49" s="85">
        <f t="shared" si="6"/>
        <v>12.2</v>
      </c>
      <c r="E49" s="80">
        <f t="shared" si="7"/>
        <v>9.66538257523837</v>
      </c>
      <c r="F49" s="80">
        <f t="shared" si="8"/>
        <v>9.668754366510084</v>
      </c>
      <c r="G49" s="64">
        <f>10/2.36</f>
        <v>4.237288135593221</v>
      </c>
      <c r="H49" s="65">
        <f t="shared" si="4"/>
        <v>2.5</v>
      </c>
      <c r="I49" s="83"/>
    </row>
    <row r="50" spans="1:9" ht="13.5" customHeight="1">
      <c r="A50" s="50">
        <v>2000</v>
      </c>
      <c r="B50" s="63">
        <f t="shared" si="5"/>
        <v>25</v>
      </c>
      <c r="C50" s="64">
        <f t="shared" si="6"/>
        <v>12.8</v>
      </c>
      <c r="D50" s="85">
        <f t="shared" si="6"/>
        <v>12.8</v>
      </c>
      <c r="E50" s="80">
        <f t="shared" si="7"/>
        <v>10.903054461496957</v>
      </c>
      <c r="F50" s="80">
        <f t="shared" si="8"/>
        <v>10.921413135779892</v>
      </c>
      <c r="G50" s="64">
        <f>10/2.36</f>
        <v>4.237288135593221</v>
      </c>
      <c r="H50" s="65">
        <f t="shared" si="4"/>
        <v>2.5</v>
      </c>
      <c r="I50" s="53"/>
    </row>
    <row r="51" spans="1:9" ht="13.5" customHeight="1">
      <c r="A51" s="78"/>
      <c r="B51" s="79"/>
      <c r="C51" s="80">
        <f>E26/1000*4*10</f>
        <v>0</v>
      </c>
      <c r="D51" s="80"/>
      <c r="E51" s="64"/>
      <c r="F51" s="80"/>
      <c r="G51" s="80"/>
      <c r="H51" s="81"/>
      <c r="I51" s="77"/>
    </row>
    <row r="52" spans="1:9" ht="13.5" customHeight="1">
      <c r="A52" s="50">
        <f>A26</f>
        <v>0</v>
      </c>
      <c r="B52" s="64">
        <f>+(D27*G27-((A27+2*B27)^2*PI()/4*0.25-(A27/2+B27)^2*0.5))*10/1000000</f>
        <v>0</v>
      </c>
      <c r="C52" s="64">
        <f>E27/1000*4*10</f>
        <v>0</v>
      </c>
      <c r="D52" s="66"/>
      <c r="F52" s="66"/>
      <c r="G52" s="66"/>
      <c r="H52" s="67"/>
      <c r="I52" s="49"/>
    </row>
    <row r="53" spans="1:9" ht="13.5" customHeight="1">
      <c r="A53" s="78"/>
      <c r="B53" s="79"/>
      <c r="C53" s="80"/>
      <c r="D53" s="80"/>
      <c r="E53" s="80"/>
      <c r="F53" s="80"/>
      <c r="G53" s="80"/>
      <c r="H53" s="81"/>
      <c r="I53" s="77"/>
    </row>
    <row r="54" spans="1:9" ht="13.5" customHeight="1">
      <c r="A54" s="60">
        <f>A28</f>
        <v>0</v>
      </c>
      <c r="B54" s="68"/>
      <c r="C54" s="69"/>
      <c r="D54" s="69"/>
      <c r="E54" s="69"/>
      <c r="F54" s="69"/>
      <c r="G54" s="69"/>
      <c r="H54" s="70"/>
      <c r="I54" s="55"/>
    </row>
    <row r="55" spans="1:9" ht="24.75" customHeight="1">
      <c r="A55" s="22"/>
      <c r="B55" s="2"/>
      <c r="C55" s="2"/>
      <c r="D55" s="2"/>
      <c r="E55" s="2"/>
      <c r="F55" s="2"/>
      <c r="G55" s="2"/>
      <c r="H55" s="3"/>
      <c r="I55" s="4"/>
    </row>
  </sheetData>
  <mergeCells count="17">
    <mergeCell ref="I30:I32"/>
    <mergeCell ref="E30:F30"/>
    <mergeCell ref="E31:F31"/>
    <mergeCell ref="G30:H30"/>
    <mergeCell ref="G31:H31"/>
    <mergeCell ref="A30:A32"/>
    <mergeCell ref="C30:D30"/>
    <mergeCell ref="C31:D31"/>
    <mergeCell ref="B30:B31"/>
    <mergeCell ref="A1:I1"/>
    <mergeCell ref="A2:C2"/>
    <mergeCell ref="A4:A6"/>
    <mergeCell ref="B4:C4"/>
    <mergeCell ref="E4:F4"/>
    <mergeCell ref="G4:H4"/>
    <mergeCell ref="D4:D6"/>
    <mergeCell ref="I4:I6"/>
  </mergeCells>
  <printOptions/>
  <pageMargins left="0.7874015748031497" right="0.55" top="0.7874015748031497" bottom="0.35433070866141736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P1"/>
    </sheetView>
  </sheetViews>
  <sheetFormatPr defaultColWidth="9.00390625" defaultRowHeight="15" customHeight="1"/>
  <cols>
    <col min="1" max="1" width="11.625" style="91" customWidth="1"/>
    <col min="2" max="2" width="7.125" style="91" customWidth="1"/>
    <col min="3" max="3" width="7.00390625" style="91" customWidth="1"/>
    <col min="4" max="4" width="2.375" style="91" customWidth="1"/>
    <col min="5" max="5" width="6.625" style="91" customWidth="1"/>
    <col min="6" max="6" width="3.375" style="91" customWidth="1"/>
    <col min="7" max="7" width="6.625" style="91" customWidth="1"/>
    <col min="8" max="8" width="2.875" style="91" customWidth="1"/>
    <col min="9" max="9" width="6.625" style="91" customWidth="1"/>
    <col min="10" max="10" width="2.875" style="91" customWidth="1"/>
    <col min="11" max="11" width="4.75390625" style="91" customWidth="1"/>
    <col min="12" max="12" width="2.875" style="91" customWidth="1"/>
    <col min="13" max="13" width="5.75390625" style="91" bestFit="1" customWidth="1"/>
    <col min="14" max="14" width="1.875" style="91" customWidth="1"/>
    <col min="15" max="15" width="7.125" style="91" customWidth="1"/>
    <col min="16" max="16" width="10.125" style="91" customWidth="1"/>
    <col min="17" max="17" width="9.00390625" style="91" customWidth="1"/>
    <col min="18" max="20" width="5.625" style="91" customWidth="1"/>
    <col min="21" max="16384" width="9.00390625" style="91" customWidth="1"/>
  </cols>
  <sheetData>
    <row r="1" spans="1:16" ht="24.75" customHeight="1">
      <c r="A1" s="195" t="s">
        <v>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24.75" customHeight="1">
      <c r="A2" s="195" t="s">
        <v>28</v>
      </c>
      <c r="B2" s="196"/>
      <c r="C2" s="196"/>
      <c r="D2" s="90" t="s">
        <v>59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2"/>
      <c r="P2" s="93"/>
    </row>
    <row r="3" spans="1:16" ht="24.7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99"/>
      <c r="N3" s="99"/>
      <c r="O3" s="99"/>
      <c r="P3" s="100"/>
    </row>
    <row r="4" spans="1:20" ht="24.75" customHeight="1">
      <c r="A4" s="200"/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14" t="s">
        <v>54</v>
      </c>
      <c r="N4" s="215"/>
      <c r="O4" s="217"/>
      <c r="P4" s="101"/>
      <c r="R4" s="214" t="s">
        <v>76</v>
      </c>
      <c r="S4" s="215"/>
      <c r="T4" s="217"/>
    </row>
    <row r="5" spans="1:20" ht="24.75" customHeight="1">
      <c r="A5" s="200"/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20" t="s">
        <v>70</v>
      </c>
      <c r="N5" s="221"/>
      <c r="O5" s="160">
        <v>200</v>
      </c>
      <c r="P5" s="101"/>
      <c r="R5" s="214" t="s">
        <v>54</v>
      </c>
      <c r="S5" s="215"/>
      <c r="T5" s="216"/>
    </row>
    <row r="6" spans="1:16" ht="24.75" customHeight="1">
      <c r="A6" s="200"/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5" t="s">
        <v>64</v>
      </c>
      <c r="N6" s="207"/>
      <c r="O6" s="206"/>
      <c r="P6" s="101"/>
    </row>
    <row r="7" spans="1:16" ht="24.75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 t="s">
        <v>70</v>
      </c>
      <c r="N7" s="206"/>
      <c r="O7" s="102">
        <f>VLOOKUP($O$5,P1型,1,FALSE)</f>
        <v>200</v>
      </c>
      <c r="P7" s="101"/>
    </row>
    <row r="8" spans="1:16" ht="24.75" customHeight="1">
      <c r="A8" s="200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 t="s">
        <v>66</v>
      </c>
      <c r="N8" s="206"/>
      <c r="O8" s="102">
        <f>VLOOKUP($O$5,P1型,IF($M$4="遠心力鉄筋コンクリート管",2,3))</f>
        <v>27</v>
      </c>
      <c r="P8" s="101"/>
    </row>
    <row r="9" spans="1:16" ht="24.75" customHeight="1">
      <c r="A9" s="200"/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 t="s">
        <v>65</v>
      </c>
      <c r="N9" s="206"/>
      <c r="O9" s="102">
        <f>VLOOKUP($O$5,P1型,4,FALSE)</f>
        <v>400</v>
      </c>
      <c r="P9" s="101"/>
    </row>
    <row r="10" spans="1:16" ht="24.75" customHeight="1">
      <c r="A10" s="200"/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 t="s">
        <v>67</v>
      </c>
      <c r="N10" s="206"/>
      <c r="O10" s="102">
        <f>VLOOKUP($O$5,P1型,IF($M$4="遠心力鉄筋コンクリート管",5,6))</f>
        <v>354</v>
      </c>
      <c r="P10" s="101"/>
    </row>
    <row r="11" spans="1:16" ht="24.75" customHeight="1">
      <c r="A11" s="200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5" t="s">
        <v>68</v>
      </c>
      <c r="N11" s="206"/>
      <c r="O11" s="102">
        <f>VLOOKUP($O$5,P1型,IF($M$4="遠心力鉄筋コンクリート管",7,8))</f>
        <v>140</v>
      </c>
      <c r="P11" s="101"/>
    </row>
    <row r="12" spans="1:16" ht="24.75" customHeight="1">
      <c r="A12" s="200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5" t="s">
        <v>69</v>
      </c>
      <c r="N12" s="206"/>
      <c r="O12" s="102">
        <f>VLOOKUP($O$5,P1型,9,FALSE)</f>
        <v>100</v>
      </c>
      <c r="P12" s="101"/>
    </row>
    <row r="13" spans="1:16" ht="24.75" customHeight="1">
      <c r="A13" s="200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8"/>
      <c r="N13" s="208"/>
      <c r="O13" s="103"/>
      <c r="P13" s="101"/>
    </row>
    <row r="14" spans="1:16" ht="24.75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104"/>
      <c r="N14" s="104"/>
      <c r="O14" s="105" t="s">
        <v>74</v>
      </c>
      <c r="P14" s="106"/>
    </row>
    <row r="15" spans="1:16" s="97" customFormat="1" ht="24.75" customHeight="1">
      <c r="A15" s="10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 t="s">
        <v>11</v>
      </c>
      <c r="P15" s="96"/>
    </row>
    <row r="16" spans="1:16" ht="24.75" customHeight="1">
      <c r="A16" s="108" t="s">
        <v>29</v>
      </c>
      <c r="B16" s="209" t="s">
        <v>30</v>
      </c>
      <c r="C16" s="210"/>
      <c r="D16" s="209" t="s">
        <v>81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9"/>
      <c r="O16" s="109" t="s">
        <v>31</v>
      </c>
      <c r="P16" s="110" t="s">
        <v>32</v>
      </c>
    </row>
    <row r="17" spans="1:16" ht="15.75" customHeight="1">
      <c r="A17" s="111"/>
      <c r="B17" s="112"/>
      <c r="C17" s="113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17"/>
      <c r="P17" s="118"/>
    </row>
    <row r="18" spans="1:16" ht="15.75" customHeight="1">
      <c r="A18" s="119" t="s">
        <v>12</v>
      </c>
      <c r="B18" s="211" t="s">
        <v>13</v>
      </c>
      <c r="C18" s="212"/>
      <c r="D18" s="120" t="s">
        <v>14</v>
      </c>
      <c r="E18" s="121">
        <f>$O$9/1000</f>
        <v>0.4</v>
      </c>
      <c r="F18" s="122" t="s">
        <v>17</v>
      </c>
      <c r="G18" s="122">
        <v>0.1</v>
      </c>
      <c r="H18" s="122" t="s">
        <v>17</v>
      </c>
      <c r="I18" s="122">
        <v>0.1</v>
      </c>
      <c r="J18" s="123" t="s">
        <v>16</v>
      </c>
      <c r="K18" s="124" t="s">
        <v>33</v>
      </c>
      <c r="L18" s="123"/>
      <c r="M18" s="124"/>
      <c r="N18" s="125"/>
      <c r="O18" s="126" t="s">
        <v>9</v>
      </c>
      <c r="P18" s="127">
        <f>(E18+G18+I18)*K18</f>
        <v>6</v>
      </c>
    </row>
    <row r="19" spans="1:16" ht="15.75" customHeight="1">
      <c r="A19" s="128"/>
      <c r="B19" s="129"/>
      <c r="C19" s="130"/>
      <c r="D19" s="131"/>
      <c r="E19" s="132"/>
      <c r="F19" s="133"/>
      <c r="G19" s="132"/>
      <c r="H19" s="133"/>
      <c r="I19" s="133"/>
      <c r="J19" s="133"/>
      <c r="K19" s="133"/>
      <c r="L19" s="133"/>
      <c r="M19" s="133"/>
      <c r="N19" s="134"/>
      <c r="O19" s="135"/>
      <c r="P19" s="136"/>
    </row>
    <row r="20" spans="1:16" ht="15.75" customHeight="1">
      <c r="A20" s="119" t="s">
        <v>8</v>
      </c>
      <c r="B20" s="213"/>
      <c r="C20" s="212"/>
      <c r="D20" s="120"/>
      <c r="E20" s="121">
        <f>$O$11/1000</f>
        <v>0.14</v>
      </c>
      <c r="F20" s="122" t="s">
        <v>15</v>
      </c>
      <c r="G20" s="137">
        <v>2</v>
      </c>
      <c r="H20" s="122" t="s">
        <v>15</v>
      </c>
      <c r="I20" s="124" t="s">
        <v>33</v>
      </c>
      <c r="J20" s="122"/>
      <c r="K20" s="122"/>
      <c r="L20" s="123"/>
      <c r="M20" s="122"/>
      <c r="N20" s="125"/>
      <c r="O20" s="126" t="s">
        <v>9</v>
      </c>
      <c r="P20" s="127">
        <f>E20*G20*I20</f>
        <v>2.8000000000000003</v>
      </c>
    </row>
    <row r="21" spans="1:16" ht="15.75" customHeight="1">
      <c r="A21" s="128"/>
      <c r="B21" s="129"/>
      <c r="C21" s="130"/>
      <c r="D21" s="131"/>
      <c r="E21" s="132"/>
      <c r="F21" s="133"/>
      <c r="G21" s="132"/>
      <c r="H21" s="133"/>
      <c r="I21" s="133"/>
      <c r="J21" s="133"/>
      <c r="K21" s="133"/>
      <c r="L21" s="133"/>
      <c r="M21" s="133"/>
      <c r="N21" s="134"/>
      <c r="O21" s="135"/>
      <c r="P21" s="136"/>
    </row>
    <row r="22" spans="1:16" ht="15.75" customHeight="1">
      <c r="A22" s="119" t="s">
        <v>10</v>
      </c>
      <c r="B22" s="211" t="s">
        <v>80</v>
      </c>
      <c r="C22" s="212"/>
      <c r="D22" s="120" t="s">
        <v>39</v>
      </c>
      <c r="E22" s="121">
        <f>$O$9/1000</f>
        <v>0.4</v>
      </c>
      <c r="F22" s="122" t="s">
        <v>15</v>
      </c>
      <c r="G22" s="121">
        <f>$O$11/1000</f>
        <v>0.14</v>
      </c>
      <c r="H22" s="138" t="s">
        <v>47</v>
      </c>
      <c r="I22" s="121">
        <f>$O$7/1000</f>
        <v>0.2</v>
      </c>
      <c r="J22" s="122" t="s">
        <v>17</v>
      </c>
      <c r="K22" s="137">
        <v>2</v>
      </c>
      <c r="L22" s="122" t="s">
        <v>15</v>
      </c>
      <c r="M22" s="121">
        <f>$O$8/1000</f>
        <v>0.027</v>
      </c>
      <c r="N22" s="123" t="s">
        <v>71</v>
      </c>
      <c r="O22" s="126"/>
      <c r="P22" s="127"/>
    </row>
    <row r="23" spans="1:16" ht="15.75" customHeight="1">
      <c r="A23" s="139"/>
      <c r="B23" s="140"/>
      <c r="C23" s="130"/>
      <c r="D23" s="131"/>
      <c r="E23" s="132"/>
      <c r="F23" s="133"/>
      <c r="G23" s="132"/>
      <c r="H23" s="133"/>
      <c r="I23" s="133"/>
      <c r="J23" s="133"/>
      <c r="K23" s="133"/>
      <c r="L23" s="133"/>
      <c r="M23" s="133"/>
      <c r="N23" s="134"/>
      <c r="O23" s="135"/>
      <c r="P23" s="136"/>
    </row>
    <row r="24" spans="1:16" ht="15.75" customHeight="1">
      <c r="A24" s="119"/>
      <c r="B24" s="141"/>
      <c r="C24" s="142"/>
      <c r="D24" s="122" t="s">
        <v>15</v>
      </c>
      <c r="E24" s="122" t="s">
        <v>42</v>
      </c>
      <c r="F24" s="122" t="s">
        <v>15</v>
      </c>
      <c r="G24" s="143" t="s">
        <v>43</v>
      </c>
      <c r="H24" s="138" t="s">
        <v>44</v>
      </c>
      <c r="I24" s="121">
        <f>$O$7/1000</f>
        <v>0.2</v>
      </c>
      <c r="J24" s="138" t="s">
        <v>62</v>
      </c>
      <c r="K24" s="137">
        <v>2</v>
      </c>
      <c r="L24" s="122" t="s">
        <v>17</v>
      </c>
      <c r="M24" s="121">
        <f>$O$8/1000</f>
        <v>0.027</v>
      </c>
      <c r="N24" s="123" t="s">
        <v>71</v>
      </c>
      <c r="O24" s="126"/>
      <c r="P24" s="127"/>
    </row>
    <row r="25" spans="1:16" ht="15.75" customHeight="1">
      <c r="A25" s="128"/>
      <c r="B25" s="129"/>
      <c r="C25" s="130"/>
      <c r="D25" s="131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35"/>
      <c r="P25" s="144"/>
    </row>
    <row r="26" spans="1:16" ht="15.75" customHeight="1">
      <c r="A26" s="119"/>
      <c r="B26" s="112"/>
      <c r="C26" s="113"/>
      <c r="D26" s="122" t="s">
        <v>15</v>
      </c>
      <c r="E26" s="143" t="s">
        <v>46</v>
      </c>
      <c r="F26" s="123" t="s">
        <v>72</v>
      </c>
      <c r="G26" s="124" t="s">
        <v>34</v>
      </c>
      <c r="H26" s="124"/>
      <c r="J26" s="123"/>
      <c r="K26" s="123"/>
      <c r="L26" s="123"/>
      <c r="M26" s="123"/>
      <c r="N26" s="125"/>
      <c r="O26" s="126" t="s">
        <v>60</v>
      </c>
      <c r="P26" s="127">
        <f>(E22*G22-(POWER(I22+K22*M22,2)*PI()/4/4-POWER(I24/K24+M24,2)/2))*G26</f>
        <v>0.5139681302256256</v>
      </c>
    </row>
    <row r="27" spans="1:16" ht="15.75" customHeight="1">
      <c r="A27" s="128"/>
      <c r="B27" s="129"/>
      <c r="C27" s="130"/>
      <c r="D27" s="131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135"/>
      <c r="P27" s="144"/>
    </row>
    <row r="28" spans="1:16" ht="15.75" customHeight="1">
      <c r="A28" s="145" t="str">
        <f>$M$4</f>
        <v>遠心力鉄筋コンクリート管</v>
      </c>
      <c r="B28" s="146" t="str">
        <f>IF($M$4="遠心力鉄筋コンクリート管",IF(AND($O$5&gt;=200,$O$5&lt;=1350),"Ｂ型φ",IF(AND($O$5&gt;=1351,$O$5&lt;=2000),"Ｃ型φ")),"φ")</f>
        <v>Ｂ型φ</v>
      </c>
      <c r="C28" s="147">
        <f>$O$5</f>
        <v>200</v>
      </c>
      <c r="D28" s="148"/>
      <c r="E28" s="149">
        <v>10</v>
      </c>
      <c r="F28" s="122" t="s">
        <v>41</v>
      </c>
      <c r="G28" s="150" t="str">
        <f>IF($M$4="遠心力鉄筋コンクリート管",IF(AND($O$5&gt;=200,$O$5&lt;=350),"2.00",IF(AND($O$5&gt;=400,$O$5&lt;=1350),"2.43",IF(AND($O$5&gt;=1400,$O$5&lt;=2000),"2.36"))),IF($M$4="プレストレストコンクリート管",IF(AND($O$5&gt;=500,$O$5&lt;=2000),"4.00")))</f>
        <v>2.00</v>
      </c>
      <c r="H28" s="122"/>
      <c r="I28" s="137"/>
      <c r="J28" s="123"/>
      <c r="K28" s="123"/>
      <c r="L28" s="123"/>
      <c r="M28" s="123"/>
      <c r="N28" s="125"/>
      <c r="O28" s="126" t="s">
        <v>52</v>
      </c>
      <c r="P28" s="127">
        <f>E28/G28</f>
        <v>5</v>
      </c>
    </row>
    <row r="29" spans="1:16" ht="15.75" customHeight="1">
      <c r="A29" s="128"/>
      <c r="B29" s="129"/>
      <c r="C29" s="130"/>
      <c r="D29" s="131"/>
      <c r="E29" s="133"/>
      <c r="F29" s="133"/>
      <c r="G29" s="133"/>
      <c r="H29" s="133"/>
      <c r="I29" s="133"/>
      <c r="J29" s="133"/>
      <c r="K29" s="133"/>
      <c r="L29" s="133"/>
      <c r="M29" s="133"/>
      <c r="N29" s="134"/>
      <c r="O29" s="135"/>
      <c r="P29" s="144"/>
    </row>
    <row r="30" spans="1:16" ht="15.75" customHeight="1">
      <c r="A30" s="119"/>
      <c r="B30" s="141"/>
      <c r="C30" s="142"/>
      <c r="D30" s="148"/>
      <c r="E30" s="149"/>
      <c r="F30" s="122"/>
      <c r="G30" s="122"/>
      <c r="H30" s="122"/>
      <c r="I30" s="137"/>
      <c r="J30" s="123"/>
      <c r="K30" s="123"/>
      <c r="L30" s="123"/>
      <c r="M30" s="123"/>
      <c r="N30" s="125"/>
      <c r="O30" s="126"/>
      <c r="P30" s="127"/>
    </row>
    <row r="31" spans="1:16" ht="15.75" customHeight="1">
      <c r="A31" s="139"/>
      <c r="B31" s="140"/>
      <c r="C31" s="130"/>
      <c r="D31" s="131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35"/>
      <c r="P31" s="144"/>
    </row>
    <row r="32" spans="1:16" ht="15.75" customHeight="1">
      <c r="A32" s="119"/>
      <c r="B32" s="141"/>
      <c r="C32" s="142"/>
      <c r="D32" s="148"/>
      <c r="E32" s="149"/>
      <c r="F32" s="122"/>
      <c r="G32" s="122"/>
      <c r="H32" s="122"/>
      <c r="I32" s="137"/>
      <c r="J32" s="123"/>
      <c r="K32" s="123"/>
      <c r="L32" s="123"/>
      <c r="M32" s="123"/>
      <c r="N32" s="125"/>
      <c r="O32" s="126"/>
      <c r="P32" s="127"/>
    </row>
    <row r="33" spans="1:16" ht="15.75" customHeight="1">
      <c r="A33" s="128"/>
      <c r="B33" s="129"/>
      <c r="C33" s="130"/>
      <c r="D33" s="131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135"/>
      <c r="P33" s="144"/>
    </row>
    <row r="34" spans="1:16" ht="15.75" customHeight="1">
      <c r="A34" s="119"/>
      <c r="B34" s="141"/>
      <c r="C34" s="142"/>
      <c r="D34" s="148"/>
      <c r="E34" s="149"/>
      <c r="F34" s="122"/>
      <c r="G34" s="122"/>
      <c r="H34" s="123"/>
      <c r="I34" s="123"/>
      <c r="J34" s="123"/>
      <c r="K34" s="123"/>
      <c r="L34" s="123"/>
      <c r="M34" s="123"/>
      <c r="N34" s="125"/>
      <c r="O34" s="126"/>
      <c r="P34" s="127"/>
    </row>
    <row r="35" spans="1:16" ht="15.75" customHeight="1">
      <c r="A35" s="128"/>
      <c r="B35" s="129"/>
      <c r="C35" s="130"/>
      <c r="D35" s="131"/>
      <c r="E35" s="133"/>
      <c r="F35" s="133"/>
      <c r="G35" s="133"/>
      <c r="H35" s="133"/>
      <c r="I35" s="133"/>
      <c r="J35" s="133"/>
      <c r="K35" s="133"/>
      <c r="L35" s="133"/>
      <c r="M35" s="133"/>
      <c r="N35" s="134"/>
      <c r="O35" s="135"/>
      <c r="P35" s="144"/>
    </row>
    <row r="36" spans="1:16" ht="15.75" customHeight="1">
      <c r="A36" s="119"/>
      <c r="B36" s="112"/>
      <c r="C36" s="113"/>
      <c r="D36" s="148"/>
      <c r="E36" s="124"/>
      <c r="F36" s="122"/>
      <c r="G36" s="122"/>
      <c r="H36" s="123"/>
      <c r="I36" s="123"/>
      <c r="J36" s="123"/>
      <c r="K36" s="123"/>
      <c r="L36" s="123"/>
      <c r="M36" s="123"/>
      <c r="N36" s="125"/>
      <c r="O36" s="126"/>
      <c r="P36" s="127"/>
    </row>
    <row r="37" spans="1:16" ht="15.75" customHeight="1">
      <c r="A37" s="128"/>
      <c r="B37" s="129"/>
      <c r="C37" s="130"/>
      <c r="D37" s="131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135"/>
      <c r="P37" s="144"/>
    </row>
    <row r="38" spans="1:16" ht="15.75" customHeight="1">
      <c r="A38" s="119"/>
      <c r="B38" s="141"/>
      <c r="C38" s="142"/>
      <c r="D38" s="148"/>
      <c r="E38" s="149"/>
      <c r="F38" s="122"/>
      <c r="G38" s="122"/>
      <c r="H38" s="123"/>
      <c r="I38" s="123"/>
      <c r="J38" s="123"/>
      <c r="K38" s="123"/>
      <c r="L38" s="123"/>
      <c r="M38" s="123"/>
      <c r="N38" s="125"/>
      <c r="O38" s="126"/>
      <c r="P38" s="127"/>
    </row>
    <row r="39" spans="1:16" ht="15.75" customHeight="1">
      <c r="A39" s="128"/>
      <c r="B39" s="129"/>
      <c r="C39" s="130"/>
      <c r="D39" s="131"/>
      <c r="E39" s="133"/>
      <c r="F39" s="133"/>
      <c r="G39" s="133"/>
      <c r="H39" s="133"/>
      <c r="I39" s="133"/>
      <c r="J39" s="133"/>
      <c r="K39" s="133"/>
      <c r="L39" s="133"/>
      <c r="M39" s="133"/>
      <c r="N39" s="134"/>
      <c r="O39" s="135"/>
      <c r="P39" s="144"/>
    </row>
    <row r="40" spans="1:16" ht="15.75" customHeight="1">
      <c r="A40" s="119"/>
      <c r="B40" s="141"/>
      <c r="C40" s="142"/>
      <c r="D40" s="148"/>
      <c r="E40" s="123"/>
      <c r="F40" s="123"/>
      <c r="G40" s="123"/>
      <c r="H40" s="123"/>
      <c r="I40" s="123"/>
      <c r="J40" s="123"/>
      <c r="K40" s="123"/>
      <c r="L40" s="123"/>
      <c r="M40" s="123"/>
      <c r="N40" s="125"/>
      <c r="O40" s="126"/>
      <c r="P40" s="151"/>
    </row>
    <row r="41" spans="1:16" ht="15.75" customHeight="1">
      <c r="A41" s="128"/>
      <c r="B41" s="129"/>
      <c r="C41" s="130"/>
      <c r="D41" s="131"/>
      <c r="E41" s="133"/>
      <c r="F41" s="133"/>
      <c r="G41" s="133"/>
      <c r="H41" s="133"/>
      <c r="I41" s="133"/>
      <c r="J41" s="133"/>
      <c r="K41" s="133"/>
      <c r="L41" s="133"/>
      <c r="M41" s="133"/>
      <c r="N41" s="134"/>
      <c r="O41" s="135"/>
      <c r="P41" s="144"/>
    </row>
    <row r="42" spans="1:16" ht="15.75" customHeight="1">
      <c r="A42" s="152"/>
      <c r="B42" s="153"/>
      <c r="C42" s="154"/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58"/>
      <c r="P42" s="159"/>
    </row>
    <row r="43" ht="15" customHeight="1">
      <c r="B43" s="98"/>
    </row>
    <row r="44" ht="15" customHeight="1">
      <c r="B44" s="98"/>
    </row>
    <row r="45" ht="15" customHeight="1">
      <c r="B45" s="98"/>
    </row>
    <row r="46" ht="15" customHeight="1">
      <c r="B46" s="98"/>
    </row>
    <row r="47" ht="15" customHeight="1">
      <c r="B47" s="98"/>
    </row>
    <row r="48" ht="15" customHeight="1">
      <c r="B48" s="98"/>
    </row>
  </sheetData>
  <mergeCells count="20">
    <mergeCell ref="R5:T5"/>
    <mergeCell ref="R4:T4"/>
    <mergeCell ref="M4:O4"/>
    <mergeCell ref="D16:N16"/>
    <mergeCell ref="M11:N11"/>
    <mergeCell ref="M5:N5"/>
    <mergeCell ref="B16:C16"/>
    <mergeCell ref="B18:C18"/>
    <mergeCell ref="B22:C22"/>
    <mergeCell ref="B20:C20"/>
    <mergeCell ref="A2:C2"/>
    <mergeCell ref="A1:P1"/>
    <mergeCell ref="A3:L14"/>
    <mergeCell ref="M8:N8"/>
    <mergeCell ref="M9:N9"/>
    <mergeCell ref="M10:N10"/>
    <mergeCell ref="M12:N12"/>
    <mergeCell ref="M6:O6"/>
    <mergeCell ref="M7:N7"/>
    <mergeCell ref="M13:N13"/>
  </mergeCells>
  <printOptions/>
  <pageMargins left="0.7874015748031497" right="0.5905511811023623" top="0.7874015748031497" bottom="0.35433070866141736" header="0" footer="0"/>
  <pageSetup blackAndWhite="1" orientation="portrait" paperSize="9" r:id="rId4"/>
  <legacyDrawing r:id="rId3"/>
  <oleObjects>
    <oleObject progId="AutoCADLT.Drawing.4" shapeId="22995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2004-03-10T07:54:25Z</dcterms:modified>
  <cp:category/>
  <cp:version/>
  <cp:contentType/>
  <cp:contentStatus/>
</cp:coreProperties>
</file>