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75" windowWidth="15480" windowHeight="11595" tabRatio="447" activeTab="0"/>
  </bookViews>
  <sheets>
    <sheet name="前提条件" sheetId="1" r:id="rId1"/>
    <sheet name="金利計算　" sheetId="2" r:id="rId2"/>
    <sheet name="金利計算例" sheetId="3" r:id="rId3"/>
  </sheets>
  <definedNames>
    <definedName name="_xlnm.Print_Area" localSheetId="1">'金利計算　'!$A$1:$J$53</definedName>
    <definedName name="_xlnm.Print_Area" localSheetId="2">'金利計算例'!$A$1:$J$53</definedName>
    <definedName name="_xlnm.Print_Area" localSheetId="0">'前提条件'!$A$1:$G$38</definedName>
  </definedNames>
  <calcPr fullCalcOnLoad="1"/>
</workbook>
</file>

<file path=xl/sharedStrings.xml><?xml version="1.0" encoding="utf-8"?>
<sst xmlns="http://schemas.openxmlformats.org/spreadsheetml/2006/main" count="145" uniqueCount="96">
  <si>
    <t>提案時には以下に従い金額を提案してください。</t>
  </si>
  <si>
    <t>＜事業者提案パラメータ＞（事業者提案により決定します。）</t>
  </si>
  <si>
    <t>算定式</t>
  </si>
  <si>
    <t>提案価格（千円）</t>
  </si>
  <si>
    <t>仲介手数料</t>
  </si>
  <si>
    <t>賃貸借契約</t>
  </si>
  <si>
    <t>府負担家賃</t>
  </si>
  <si>
    <t>本移転</t>
  </si>
  <si>
    <t>（仮移転者負担家賃）</t>
  </si>
  <si>
    <t>（仲介手数料）</t>
  </si>
  <si>
    <t>（敷き引き）</t>
  </si>
  <si>
    <t>（入居者移転支援に係る資金の調達金利）</t>
  </si>
  <si>
    <t>備考</t>
  </si>
  <si>
    <t>合計</t>
  </si>
  <si>
    <t>借入金金利</t>
  </si>
  <si>
    <t>実費分計</t>
  </si>
  <si>
    <t>＜府指定パラメータ＞（事業終了時には各仮移転者毎の実際の数値や、戸数の変更に従い変更します。）</t>
  </si>
  <si>
    <t>資金需要</t>
  </si>
  <si>
    <t>金利（％）</t>
  </si>
  <si>
    <t>入居者移転支援府支払費用の金利計算</t>
  </si>
  <si>
    <t>小計</t>
  </si>
  <si>
    <t>対象月数</t>
  </si>
  <si>
    <t>事業者の工期提案による</t>
  </si>
  <si>
    <t>資本金</t>
  </si>
  <si>
    <t>借入金</t>
  </si>
  <si>
    <t>入居者移転支援に係る実費の調達金利</t>
  </si>
  <si>
    <t>部分払対象金利</t>
  </si>
  <si>
    <t>戸</t>
  </si>
  <si>
    <t>Ｂ＝</t>
  </si>
  <si>
    <t>円</t>
  </si>
  <si>
    <t>（民間借家家賃の上限）</t>
  </si>
  <si>
    <t>（民間借家府負担家賃）</t>
  </si>
  <si>
    <t>資金調達</t>
  </si>
  <si>
    <t>実費分計－資本金</t>
  </si>
  <si>
    <t>金利計算対象額</t>
  </si>
  <si>
    <t>項　目　　　　年　度</t>
  </si>
  <si>
    <t>（仮移転料又は本移転料）</t>
  </si>
  <si>
    <t>うち精算期間</t>
  </si>
  <si>
    <r>
      <t>(様式</t>
    </r>
    <r>
      <rPr>
        <sz val="11"/>
        <rFont val="ＭＳ Ｐゴシック"/>
        <family val="3"/>
      </rPr>
      <t>20</t>
    </r>
    <r>
      <rPr>
        <sz val="11"/>
        <rFont val="ＭＳ Ｐゴシック"/>
        <family val="3"/>
      </rPr>
      <t>）</t>
    </r>
  </si>
  <si>
    <t>ヶ月</t>
  </si>
  <si>
    <t>までの月数+本移転期間2ヶ月を入力すること。なお、仮移転期間6ヶ月、</t>
  </si>
  <si>
    <t>本移転期間2ヶ月は固定であり変更できないことに留意すること。）</t>
  </si>
  <si>
    <t>府負担家賃(民間借家)</t>
  </si>
  <si>
    <t>保証金（敷き引き分）</t>
  </si>
  <si>
    <t>上記調達に係る金利
（仮住戸補修費は金利計算対象外）</t>
  </si>
  <si>
    <t>金利計算シートから自動計算</t>
  </si>
  <si>
    <t>保証金（敷き引き分）</t>
  </si>
  <si>
    <t>入居者移転支援実費の金利計算に関する考え方</t>
  </si>
  <si>
    <t>Ａ＝</t>
  </si>
  <si>
    <t>（民間借家戸数）</t>
  </si>
  <si>
    <t>本移転料</t>
  </si>
  <si>
    <t>仮移転期間</t>
  </si>
  <si>
    <t>C＝</t>
  </si>
  <si>
    <t>D＝</t>
  </si>
  <si>
    <t>E＝C－D＝</t>
  </si>
  <si>
    <t>F＝</t>
  </si>
  <si>
    <t>（仮住戸補修戸数）</t>
  </si>
  <si>
    <t>G＝</t>
  </si>
  <si>
    <t>H＝C×0.525＝</t>
  </si>
  <si>
    <t>I＝</t>
  </si>
  <si>
    <t>G×I</t>
  </si>
  <si>
    <t>（本移転戸数）</t>
  </si>
  <si>
    <t>（仮移転・住宅替戸数）</t>
  </si>
  <si>
    <t>仮移転・住宅替</t>
  </si>
  <si>
    <t>仮移転料・住宅替移転料</t>
  </si>
  <si>
    <t>■本移転終了まで</t>
  </si>
  <si>
    <t>仲介手数料</t>
  </si>
  <si>
    <t>G×H</t>
  </si>
  <si>
    <r>
      <t>本移転完了から実際の支払いまでの期間として、本移転終了後、</t>
    </r>
    <r>
      <rPr>
        <sz val="10"/>
        <color indexed="10"/>
        <rFont val="ＭＳ Ｐゴシック"/>
        <family val="3"/>
      </rPr>
      <t>3ヶ月</t>
    </r>
    <r>
      <rPr>
        <sz val="10"/>
        <rFont val="ＭＳ Ｐゴシック"/>
        <family val="3"/>
      </rPr>
      <t>となるように記入する。</t>
    </r>
  </si>
  <si>
    <t>H25(上期)</t>
  </si>
  <si>
    <t>H25(下期)</t>
  </si>
  <si>
    <t>H26（上期）</t>
  </si>
  <si>
    <t>H26（下期）</t>
  </si>
  <si>
    <t>■金利計算対象入居者移転支援実費分(消費税抜き）</t>
  </si>
  <si>
    <t>本移転年度がH26（下期）以外となる場合は、年度を変更し記入を行う。</t>
  </si>
  <si>
    <t>H24(上期)</t>
  </si>
  <si>
    <t>H24(下期)</t>
  </si>
  <si>
    <t>円</t>
  </si>
  <si>
    <t>（保証金）</t>
  </si>
  <si>
    <t>・保証金は調達は行うが、敷き引き分以外は返還されるものであることから、年度払いの精算対象とはならない。よって、H24,H25については(保証金）の額については、金利計算対象額に計上している。</t>
  </si>
  <si>
    <t>（各年度の借入金総額）×金利（％）×対象月数／12</t>
  </si>
  <si>
    <t>保証金
（敷き引き分控除後）</t>
  </si>
  <si>
    <t>保証金
（敷き引き分控除後）</t>
  </si>
  <si>
    <t>J=</t>
  </si>
  <si>
    <t>K＝</t>
  </si>
  <si>
    <t>L＝</t>
  </si>
  <si>
    <t>M＝</t>
  </si>
  <si>
    <t>A×K</t>
  </si>
  <si>
    <t>G×（J-I）</t>
  </si>
  <si>
    <t>B×K</t>
  </si>
  <si>
    <t>（平成24年6月1日から建替住宅の所有権移転・引渡し日</t>
  </si>
  <si>
    <t>仮移転料・住宅替移転料</t>
  </si>
  <si>
    <t>（平成24年6月1日から建替住宅の所有権移転日までの月数+本移転期間2ヶ月+精算期間3ヶ月を入力）</t>
  </si>
  <si>
    <t>E×G×L+＋D×G×1</t>
  </si>
  <si>
    <t>退去月には仮移転者負担家賃×民間借家戸数×賃貸借期間（1ヶ月）を加算する。</t>
  </si>
  <si>
    <t>緑色の網がけは入力部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</si>
</sst>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%"/>
    <numFmt numFmtId="180" formatCode="[$€-2]\ #,##0.00_);[Red]\([$€-2]\ #,##0.00\)"/>
    <numFmt numFmtId="181" formatCode="#&quot;ヶ月&quot;"/>
    <numFmt numFmtId="182" formatCode="0_ "/>
    <numFmt numFmtId="183" formatCode="#,##0.0;[Red]\-#,##0.0"/>
    <numFmt numFmtId="184" formatCode="#,##0.000;[Red]\-#,##0.000"/>
    <numFmt numFmtId="185" formatCode="#,##0_ "/>
    <numFmt numFmtId="186" formatCode="#,##0.0_ "/>
    <numFmt numFmtId="187" formatCode="#,##0.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0.5"/>
      <color indexed="10"/>
      <name val="ＭＳ Ｐゴシック"/>
      <family val="3"/>
    </font>
    <font>
      <sz val="10"/>
      <name val="ＭＳ 明朝"/>
      <family val="1"/>
    </font>
    <font>
      <sz val="10"/>
      <name val="Century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185" fontId="0" fillId="0" borderId="0" xfId="0" applyNumberFormat="1" applyFont="1" applyAlignment="1">
      <alignment/>
    </xf>
    <xf numFmtId="185" fontId="5" fillId="0" borderId="0" xfId="0" applyNumberFormat="1" applyFont="1" applyAlignment="1">
      <alignment/>
    </xf>
    <xf numFmtId="185" fontId="5" fillId="0" borderId="0" xfId="0" applyNumberFormat="1" applyFont="1" applyAlignment="1">
      <alignment horizontal="right"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185" fontId="0" fillId="0" borderId="0" xfId="0" applyNumberFormat="1" applyFont="1" applyAlignment="1">
      <alignment vertical="center"/>
    </xf>
    <xf numFmtId="185" fontId="0" fillId="0" borderId="0" xfId="0" applyNumberFormat="1" applyFont="1" applyAlignment="1">
      <alignment horizontal="right" vertical="center"/>
    </xf>
    <xf numFmtId="185" fontId="2" fillId="0" borderId="0" xfId="0" applyNumberFormat="1" applyFont="1" applyAlignment="1">
      <alignment vertical="center"/>
    </xf>
    <xf numFmtId="185" fontId="2" fillId="0" borderId="0" xfId="0" applyNumberFormat="1" applyFont="1" applyAlignment="1">
      <alignment horizontal="left" vertical="center"/>
    </xf>
    <xf numFmtId="185" fontId="2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vertical="center"/>
    </xf>
    <xf numFmtId="185" fontId="0" fillId="0" borderId="0" xfId="0" applyNumberFormat="1" applyFont="1" applyFill="1" applyAlignment="1">
      <alignment horizontal="right" vertical="center"/>
    </xf>
    <xf numFmtId="185" fontId="5" fillId="0" borderId="0" xfId="0" applyNumberFormat="1" applyFont="1" applyAlignment="1">
      <alignment horizontal="left" vertical="center"/>
    </xf>
    <xf numFmtId="185" fontId="5" fillId="0" borderId="0" xfId="0" applyNumberFormat="1" applyFont="1" applyAlignment="1">
      <alignment horizontal="right" vertical="center"/>
    </xf>
    <xf numFmtId="185" fontId="5" fillId="0" borderId="10" xfId="0" applyNumberFormat="1" applyFont="1" applyBorder="1" applyAlignment="1">
      <alignment horizontal="right" vertical="center"/>
    </xf>
    <xf numFmtId="185" fontId="5" fillId="0" borderId="11" xfId="0" applyNumberFormat="1" applyFont="1" applyBorder="1" applyAlignment="1">
      <alignment horizontal="center" vertical="center"/>
    </xf>
    <xf numFmtId="185" fontId="5" fillId="0" borderId="12" xfId="0" applyNumberFormat="1" applyFont="1" applyBorder="1" applyAlignment="1">
      <alignment horizontal="justify" vertical="center"/>
    </xf>
    <xf numFmtId="185" fontId="5" fillId="0" borderId="13" xfId="0" applyNumberFormat="1" applyFont="1" applyBorder="1" applyAlignment="1">
      <alignment horizontal="right" vertical="center"/>
    </xf>
    <xf numFmtId="185" fontId="6" fillId="0" borderId="10" xfId="0" applyNumberFormat="1" applyFont="1" applyFill="1" applyBorder="1" applyAlignment="1">
      <alignment horizontal="right" vertical="center" wrapText="1"/>
    </xf>
    <xf numFmtId="185" fontId="5" fillId="0" borderId="14" xfId="0" applyNumberFormat="1" applyFont="1" applyBorder="1" applyAlignment="1">
      <alignment horizontal="left" vertical="center"/>
    </xf>
    <xf numFmtId="185" fontId="5" fillId="0" borderId="14" xfId="0" applyNumberFormat="1" applyFont="1" applyBorder="1" applyAlignment="1">
      <alignment horizontal="left" vertical="center" wrapText="1" shrinkToFit="1"/>
    </xf>
    <xf numFmtId="185" fontId="6" fillId="0" borderId="13" xfId="0" applyNumberFormat="1" applyFont="1" applyFill="1" applyBorder="1" applyAlignment="1">
      <alignment horizontal="center" vertical="center" wrapText="1"/>
    </xf>
    <xf numFmtId="185" fontId="5" fillId="0" borderId="11" xfId="0" applyNumberFormat="1" applyFont="1" applyFill="1" applyBorder="1" applyAlignment="1">
      <alignment horizontal="right" vertical="center"/>
    </xf>
    <xf numFmtId="185" fontId="6" fillId="0" borderId="14" xfId="0" applyNumberFormat="1" applyFont="1" applyBorder="1" applyAlignment="1">
      <alignment horizontal="left" vertical="center"/>
    </xf>
    <xf numFmtId="185" fontId="5" fillId="0" borderId="15" xfId="0" applyNumberFormat="1" applyFont="1" applyFill="1" applyBorder="1" applyAlignment="1">
      <alignment horizontal="justify" vertical="center"/>
    </xf>
    <xf numFmtId="185" fontId="5" fillId="0" borderId="16" xfId="0" applyNumberFormat="1" applyFont="1" applyFill="1" applyBorder="1" applyAlignment="1">
      <alignment horizontal="right" vertical="center"/>
    </xf>
    <xf numFmtId="185" fontId="6" fillId="0" borderId="17" xfId="0" applyNumberFormat="1" applyFont="1" applyBorder="1" applyAlignment="1">
      <alignment horizontal="left" vertical="center"/>
    </xf>
    <xf numFmtId="185" fontId="5" fillId="0" borderId="18" xfId="0" applyNumberFormat="1" applyFont="1" applyFill="1" applyBorder="1" applyAlignment="1">
      <alignment horizontal="right" vertical="center"/>
    </xf>
    <xf numFmtId="185" fontId="5" fillId="0" borderId="19" xfId="0" applyNumberFormat="1" applyFont="1" applyBorder="1" applyAlignment="1">
      <alignment horizontal="left" vertical="center"/>
    </xf>
    <xf numFmtId="185" fontId="5" fillId="0" borderId="20" xfId="0" applyNumberFormat="1" applyFont="1" applyFill="1" applyBorder="1" applyAlignment="1">
      <alignment horizontal="justify" vertical="center"/>
    </xf>
    <xf numFmtId="185" fontId="5" fillId="0" borderId="20" xfId="0" applyNumberFormat="1" applyFont="1" applyFill="1" applyBorder="1" applyAlignment="1">
      <alignment horizontal="right" vertical="center"/>
    </xf>
    <xf numFmtId="185" fontId="5" fillId="0" borderId="13" xfId="49" applyNumberFormat="1" applyFont="1" applyBorder="1" applyAlignment="1">
      <alignment horizontal="right" vertical="center"/>
    </xf>
    <xf numFmtId="185" fontId="5" fillId="0" borderId="11" xfId="0" applyNumberFormat="1" applyFont="1" applyFill="1" applyBorder="1" applyAlignment="1">
      <alignment horizontal="justify" vertical="center"/>
    </xf>
    <xf numFmtId="185" fontId="5" fillId="0" borderId="15" xfId="0" applyNumberFormat="1" applyFont="1" applyBorder="1" applyAlignment="1">
      <alignment horizontal="justify" vertical="center"/>
    </xf>
    <xf numFmtId="185" fontId="5" fillId="0" borderId="16" xfId="0" applyNumberFormat="1" applyFont="1" applyBorder="1" applyAlignment="1">
      <alignment horizontal="center" vertical="center"/>
    </xf>
    <xf numFmtId="185" fontId="5" fillId="0" borderId="17" xfId="0" applyNumberFormat="1" applyFont="1" applyFill="1" applyBorder="1" applyAlignment="1">
      <alignment horizontal="justify" vertical="center"/>
    </xf>
    <xf numFmtId="185" fontId="5" fillId="0" borderId="18" xfId="0" applyNumberFormat="1" applyFont="1" applyBorder="1" applyAlignment="1">
      <alignment horizontal="center" vertical="center"/>
    </xf>
    <xf numFmtId="185" fontId="5" fillId="0" borderId="19" xfId="0" applyNumberFormat="1" applyFont="1" applyFill="1" applyBorder="1" applyAlignment="1">
      <alignment horizontal="justify" vertical="center"/>
    </xf>
    <xf numFmtId="185" fontId="5" fillId="0" borderId="18" xfId="0" applyNumberFormat="1" applyFont="1" applyBorder="1" applyAlignment="1">
      <alignment horizontal="center" vertical="center" shrinkToFit="1"/>
    </xf>
    <xf numFmtId="185" fontId="5" fillId="0" borderId="21" xfId="0" applyNumberFormat="1" applyFont="1" applyBorder="1" applyAlignment="1">
      <alignment horizontal="center" vertical="center"/>
    </xf>
    <xf numFmtId="185" fontId="5" fillId="0" borderId="22" xfId="0" applyNumberFormat="1" applyFont="1" applyBorder="1" applyAlignment="1">
      <alignment horizontal="justify" vertical="center"/>
    </xf>
    <xf numFmtId="185" fontId="5" fillId="0" borderId="23" xfId="0" applyNumberFormat="1" applyFont="1" applyFill="1" applyBorder="1" applyAlignment="1">
      <alignment horizontal="center" vertical="center"/>
    </xf>
    <xf numFmtId="185" fontId="5" fillId="0" borderId="0" xfId="0" applyNumberFormat="1" applyFont="1" applyBorder="1" applyAlignment="1">
      <alignment horizontal="justify" vertical="center"/>
    </xf>
    <xf numFmtId="185" fontId="5" fillId="0" borderId="0" xfId="0" applyNumberFormat="1" applyFont="1" applyFill="1" applyBorder="1" applyAlignment="1">
      <alignment horizontal="center" vertical="center"/>
    </xf>
    <xf numFmtId="185" fontId="5" fillId="0" borderId="0" xfId="49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right" vertical="center"/>
    </xf>
    <xf numFmtId="185" fontId="5" fillId="0" borderId="0" xfId="0" applyNumberFormat="1" applyFont="1" applyFill="1" applyBorder="1" applyAlignment="1">
      <alignment horizontal="justify" vertical="center"/>
    </xf>
    <xf numFmtId="185" fontId="5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9" fillId="0" borderId="10" xfId="0" applyFont="1" applyFill="1" applyBorder="1" applyAlignment="1">
      <alignment horizontal="center" vertical="top"/>
    </xf>
    <xf numFmtId="38" fontId="10" fillId="0" borderId="11" xfId="49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justify" vertical="top"/>
    </xf>
    <xf numFmtId="0" fontId="11" fillId="0" borderId="0" xfId="0" applyFont="1" applyFill="1" applyAlignment="1">
      <alignment horizontal="left"/>
    </xf>
    <xf numFmtId="185" fontId="6" fillId="33" borderId="10" xfId="0" applyNumberFormat="1" applyFont="1" applyFill="1" applyBorder="1" applyAlignment="1">
      <alignment horizontal="right" vertical="center" wrapText="1"/>
    </xf>
    <xf numFmtId="185" fontId="6" fillId="0" borderId="10" xfId="0" applyNumberFormat="1" applyFont="1" applyBorder="1" applyAlignment="1">
      <alignment horizontal="right" vertical="center"/>
    </xf>
    <xf numFmtId="185" fontId="6" fillId="0" borderId="16" xfId="0" applyNumberFormat="1" applyFont="1" applyFill="1" applyBorder="1" applyAlignment="1">
      <alignment horizontal="right" vertical="center"/>
    </xf>
    <xf numFmtId="185" fontId="6" fillId="0" borderId="18" xfId="0" applyNumberFormat="1" applyFont="1" applyFill="1" applyBorder="1" applyAlignment="1">
      <alignment horizontal="right" vertical="center"/>
    </xf>
    <xf numFmtId="185" fontId="6" fillId="0" borderId="22" xfId="0" applyNumberFormat="1" applyFont="1" applyFill="1" applyBorder="1" applyAlignment="1">
      <alignment horizontal="right" vertical="center"/>
    </xf>
    <xf numFmtId="185" fontId="6" fillId="0" borderId="11" xfId="49" applyNumberFormat="1" applyFont="1" applyBorder="1" applyAlignment="1">
      <alignment horizontal="right" vertical="center"/>
    </xf>
    <xf numFmtId="185" fontId="6" fillId="0" borderId="19" xfId="49" applyNumberFormat="1" applyFont="1" applyBorder="1" applyAlignment="1">
      <alignment horizontal="right" vertical="center"/>
    </xf>
    <xf numFmtId="185" fontId="6" fillId="34" borderId="24" xfId="49" applyNumberFormat="1" applyFont="1" applyFill="1" applyBorder="1" applyAlignment="1">
      <alignment horizontal="right" vertical="center"/>
    </xf>
    <xf numFmtId="185" fontId="6" fillId="0" borderId="16" xfId="49" applyNumberFormat="1" applyFont="1" applyBorder="1" applyAlignment="1">
      <alignment horizontal="right" vertical="center"/>
    </xf>
    <xf numFmtId="185" fontId="6" fillId="0" borderId="18" xfId="49" applyNumberFormat="1" applyFont="1" applyBorder="1" applyAlignment="1">
      <alignment horizontal="right" vertical="center"/>
    </xf>
    <xf numFmtId="185" fontId="6" fillId="0" borderId="18" xfId="49" applyNumberFormat="1" applyFont="1" applyFill="1" applyBorder="1" applyAlignment="1">
      <alignment horizontal="right" vertical="center"/>
    </xf>
    <xf numFmtId="185" fontId="6" fillId="0" borderId="19" xfId="49" applyNumberFormat="1" applyFont="1" applyFill="1" applyBorder="1" applyAlignment="1">
      <alignment horizontal="right" vertical="center" wrapText="1"/>
    </xf>
    <xf numFmtId="185" fontId="6" fillId="0" borderId="25" xfId="49" applyNumberFormat="1" applyFont="1" applyFill="1" applyBorder="1" applyAlignment="1">
      <alignment horizontal="right" vertical="center" wrapText="1"/>
    </xf>
    <xf numFmtId="185" fontId="6" fillId="0" borderId="22" xfId="49" applyNumberFormat="1" applyFont="1" applyFill="1" applyBorder="1" applyAlignment="1">
      <alignment horizontal="right" vertical="center" wrapText="1"/>
    </xf>
    <xf numFmtId="185" fontId="6" fillId="0" borderId="10" xfId="0" applyNumberFormat="1" applyFont="1" applyFill="1" applyBorder="1" applyAlignment="1">
      <alignment horizontal="right" vertical="center"/>
    </xf>
    <xf numFmtId="185" fontId="6" fillId="33" borderId="17" xfId="49" applyNumberFormat="1" applyFont="1" applyFill="1" applyBorder="1" applyAlignment="1">
      <alignment horizontal="right" vertical="center"/>
    </xf>
    <xf numFmtId="185" fontId="6" fillId="33" borderId="16" xfId="49" applyNumberFormat="1" applyFont="1" applyFill="1" applyBorder="1" applyAlignment="1">
      <alignment horizontal="right" vertical="center"/>
    </xf>
    <xf numFmtId="185" fontId="6" fillId="33" borderId="19" xfId="49" applyNumberFormat="1" applyFont="1" applyFill="1" applyBorder="1" applyAlignment="1">
      <alignment horizontal="right" vertical="center"/>
    </xf>
    <xf numFmtId="185" fontId="6" fillId="33" borderId="18" xfId="49" applyNumberFormat="1" applyFont="1" applyFill="1" applyBorder="1" applyAlignment="1">
      <alignment horizontal="right" vertical="center"/>
    </xf>
    <xf numFmtId="185" fontId="6" fillId="35" borderId="18" xfId="0" applyNumberFormat="1" applyFont="1" applyFill="1" applyBorder="1" applyAlignment="1">
      <alignment vertical="center"/>
    </xf>
    <xf numFmtId="185" fontId="7" fillId="0" borderId="0" xfId="0" applyNumberFormat="1" applyFont="1" applyAlignment="1">
      <alignment/>
    </xf>
    <xf numFmtId="185" fontId="5" fillId="0" borderId="18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185" fontId="6" fillId="0" borderId="26" xfId="0" applyNumberFormat="1" applyFont="1" applyFill="1" applyBorder="1" applyAlignment="1">
      <alignment vertical="center"/>
    </xf>
    <xf numFmtId="185" fontId="6" fillId="0" borderId="10" xfId="0" applyNumberFormat="1" applyFont="1" applyFill="1" applyBorder="1" applyAlignment="1">
      <alignment vertical="center"/>
    </xf>
    <xf numFmtId="0" fontId="9" fillId="35" borderId="0" xfId="0" applyFont="1" applyFill="1" applyAlignment="1">
      <alignment horizontal="left"/>
    </xf>
    <xf numFmtId="0" fontId="11" fillId="35" borderId="0" xfId="0" applyFont="1" applyFill="1" applyAlignment="1">
      <alignment horizontal="justify"/>
    </xf>
    <xf numFmtId="185" fontId="48" fillId="35" borderId="18" xfId="49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justify"/>
    </xf>
    <xf numFmtId="0" fontId="5" fillId="0" borderId="0" xfId="0" applyFont="1" applyFill="1" applyAlignment="1">
      <alignment horizontal="left"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3" fontId="11" fillId="0" borderId="0" xfId="0" applyNumberFormat="1" applyFont="1" applyFill="1" applyBorder="1" applyAlignment="1">
      <alignment horizontal="right"/>
    </xf>
    <xf numFmtId="0" fontId="12" fillId="0" borderId="0" xfId="0" applyFont="1" applyFill="1" applyAlignment="1">
      <alignment horizontal="justify"/>
    </xf>
    <xf numFmtId="0" fontId="5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10" fontId="11" fillId="0" borderId="0" xfId="0" applyNumberFormat="1" applyFont="1" applyFill="1" applyAlignment="1">
      <alignment horizontal="left"/>
    </xf>
    <xf numFmtId="0" fontId="10" fillId="0" borderId="26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/>
    </xf>
    <xf numFmtId="0" fontId="9" fillId="0" borderId="20" xfId="0" applyFont="1" applyFill="1" applyBorder="1" applyAlignment="1">
      <alignment horizontal="center" vertical="top" wrapText="1"/>
    </xf>
    <xf numFmtId="0" fontId="9" fillId="0" borderId="27" xfId="0" applyFont="1" applyFill="1" applyBorder="1" applyAlignment="1">
      <alignment horizontal="center" vertical="top"/>
    </xf>
    <xf numFmtId="38" fontId="10" fillId="0" borderId="28" xfId="49" applyFont="1" applyFill="1" applyBorder="1" applyAlignment="1">
      <alignment horizontal="center" vertical="top"/>
    </xf>
    <xf numFmtId="0" fontId="9" fillId="0" borderId="26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 vertical="top"/>
    </xf>
    <xf numFmtId="0" fontId="9" fillId="0" borderId="25" xfId="0" applyFont="1" applyFill="1" applyBorder="1" applyAlignment="1">
      <alignment horizontal="center" vertical="top"/>
    </xf>
    <xf numFmtId="38" fontId="10" fillId="0" borderId="29" xfId="49" applyFont="1" applyFill="1" applyBorder="1" applyAlignment="1">
      <alignment horizontal="center" vertical="top"/>
    </xf>
    <xf numFmtId="0" fontId="11" fillId="0" borderId="0" xfId="0" applyFont="1" applyFill="1" applyAlignment="1">
      <alignment horizontal="left" wrapText="1"/>
    </xf>
    <xf numFmtId="185" fontId="5" fillId="0" borderId="24" xfId="0" applyNumberFormat="1" applyFont="1" applyFill="1" applyBorder="1" applyAlignment="1">
      <alignment vertical="center" wrapText="1"/>
    </xf>
    <xf numFmtId="185" fontId="5" fillId="0" borderId="30" xfId="0" applyNumberFormat="1" applyFont="1" applyFill="1" applyBorder="1" applyAlignment="1">
      <alignment horizontal="justify" vertical="center"/>
    </xf>
    <xf numFmtId="185" fontId="48" fillId="0" borderId="24" xfId="0" applyNumberFormat="1" applyFont="1" applyFill="1" applyBorder="1" applyAlignment="1">
      <alignment horizontal="right" vertical="center"/>
    </xf>
    <xf numFmtId="185" fontId="6" fillId="0" borderId="24" xfId="49" applyNumberFormat="1" applyFont="1" applyFill="1" applyBorder="1" applyAlignment="1">
      <alignment horizontal="right" vertical="center"/>
    </xf>
    <xf numFmtId="185" fontId="5" fillId="0" borderId="19" xfId="0" applyNumberFormat="1" applyFont="1" applyFill="1" applyBorder="1" applyAlignment="1">
      <alignment horizontal="left" vertical="center"/>
    </xf>
    <xf numFmtId="0" fontId="9" fillId="36" borderId="10" xfId="0" applyFont="1" applyFill="1" applyBorder="1" applyAlignment="1">
      <alignment horizontal="center" vertical="top"/>
    </xf>
    <xf numFmtId="185" fontId="5" fillId="36" borderId="19" xfId="0" applyNumberFormat="1" applyFont="1" applyFill="1" applyBorder="1" applyAlignment="1">
      <alignment horizontal="justify" vertical="center"/>
    </xf>
    <xf numFmtId="185" fontId="5" fillId="36" borderId="19" xfId="0" applyNumberFormat="1" applyFont="1" applyFill="1" applyBorder="1" applyAlignment="1">
      <alignment horizontal="justify" vertical="center"/>
    </xf>
    <xf numFmtId="185" fontId="6" fillId="37" borderId="10" xfId="0" applyNumberFormat="1" applyFont="1" applyFill="1" applyBorder="1" applyAlignment="1">
      <alignment horizontal="right" vertical="center" wrapText="1"/>
    </xf>
    <xf numFmtId="185" fontId="6" fillId="37" borderId="17" xfId="49" applyNumberFormat="1" applyFont="1" applyFill="1" applyBorder="1" applyAlignment="1">
      <alignment horizontal="right" vertical="center" wrapText="1"/>
    </xf>
    <xf numFmtId="185" fontId="6" fillId="36" borderId="18" xfId="49" applyNumberFormat="1" applyFont="1" applyFill="1" applyBorder="1" applyAlignment="1">
      <alignment horizontal="right" vertical="center"/>
    </xf>
    <xf numFmtId="38" fontId="10" fillId="36" borderId="11" xfId="49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/>
    </xf>
    <xf numFmtId="0" fontId="9" fillId="0" borderId="27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0" fontId="9" fillId="0" borderId="22" xfId="0" applyFont="1" applyFill="1" applyBorder="1" applyAlignment="1">
      <alignment horizontal="center" vertical="top" wrapText="1"/>
    </xf>
    <xf numFmtId="0" fontId="9" fillId="0" borderId="26" xfId="0" applyFont="1" applyFill="1" applyBorder="1" applyAlignment="1">
      <alignment horizontal="center" vertical="top"/>
    </xf>
    <xf numFmtId="0" fontId="9" fillId="0" borderId="13" xfId="0" applyFont="1" applyFill="1" applyBorder="1" applyAlignment="1">
      <alignment horizontal="center" vertical="top"/>
    </xf>
    <xf numFmtId="0" fontId="9" fillId="0" borderId="11" xfId="0" applyFont="1" applyFill="1" applyBorder="1" applyAlignment="1">
      <alignment horizontal="center" vertical="top"/>
    </xf>
    <xf numFmtId="0" fontId="9" fillId="0" borderId="10" xfId="0" applyFont="1" applyFill="1" applyBorder="1" applyAlignment="1">
      <alignment horizontal="center" vertical="top" wrapText="1"/>
    </xf>
    <xf numFmtId="185" fontId="5" fillId="0" borderId="12" xfId="0" applyNumberFormat="1" applyFont="1" applyFill="1" applyBorder="1" applyAlignment="1">
      <alignment horizontal="justify" vertical="center"/>
    </xf>
    <xf numFmtId="185" fontId="5" fillId="0" borderId="31" xfId="0" applyNumberFormat="1" applyFont="1" applyFill="1" applyBorder="1" applyAlignment="1">
      <alignment horizontal="justify" vertical="center"/>
    </xf>
    <xf numFmtId="185" fontId="5" fillId="0" borderId="12" xfId="0" applyNumberFormat="1" applyFont="1" applyBorder="1" applyAlignment="1">
      <alignment horizontal="justify" vertical="center"/>
    </xf>
    <xf numFmtId="185" fontId="5" fillId="0" borderId="31" xfId="0" applyNumberFormat="1" applyFont="1" applyBorder="1" applyAlignment="1">
      <alignment horizontal="justify" vertical="center"/>
    </xf>
    <xf numFmtId="185" fontId="0" fillId="37" borderId="10" xfId="0" applyNumberFormat="1" applyFont="1" applyFill="1" applyBorder="1" applyAlignment="1">
      <alignment horizontal="center"/>
    </xf>
    <xf numFmtId="185" fontId="2" fillId="33" borderId="26" xfId="0" applyNumberFormat="1" applyFont="1" applyFill="1" applyBorder="1" applyAlignment="1">
      <alignment horizontal="center" vertical="center" shrinkToFit="1"/>
    </xf>
    <xf numFmtId="185" fontId="2" fillId="33" borderId="11" xfId="0" applyNumberFormat="1" applyFont="1" applyFill="1" applyBorder="1" applyAlignment="1">
      <alignment horizontal="center" vertical="center" shrinkToFit="1"/>
    </xf>
    <xf numFmtId="9" fontId="8" fillId="37" borderId="26" xfId="0" applyNumberFormat="1" applyFont="1" applyFill="1" applyBorder="1" applyAlignment="1">
      <alignment horizontal="center" vertical="center" shrinkToFit="1"/>
    </xf>
    <xf numFmtId="9" fontId="8" fillId="37" borderId="13" xfId="0" applyNumberFormat="1" applyFont="1" applyFill="1" applyBorder="1" applyAlignment="1">
      <alignment horizontal="center" vertical="center" shrinkToFit="1"/>
    </xf>
    <xf numFmtId="9" fontId="8" fillId="37" borderId="11" xfId="0" applyNumberFormat="1" applyFont="1" applyFill="1" applyBorder="1" applyAlignment="1">
      <alignment horizontal="center" vertical="center" shrinkToFit="1"/>
    </xf>
    <xf numFmtId="185" fontId="8" fillId="37" borderId="26" xfId="0" applyNumberFormat="1" applyFont="1" applyFill="1" applyBorder="1" applyAlignment="1">
      <alignment horizontal="center" vertical="center" shrinkToFit="1"/>
    </xf>
    <xf numFmtId="185" fontId="8" fillId="37" borderId="13" xfId="0" applyNumberFormat="1" applyFont="1" applyFill="1" applyBorder="1" applyAlignment="1">
      <alignment horizontal="center" vertical="center" shrinkToFit="1"/>
    </xf>
    <xf numFmtId="185" fontId="8" fillId="37" borderId="11" xfId="0" applyNumberFormat="1" applyFont="1" applyFill="1" applyBorder="1" applyAlignment="1">
      <alignment horizontal="center" vertical="center" shrinkToFit="1"/>
    </xf>
    <xf numFmtId="185" fontId="5" fillId="0" borderId="26" xfId="0" applyNumberFormat="1" applyFont="1" applyBorder="1" applyAlignment="1">
      <alignment horizontal="justify" vertical="center"/>
    </xf>
    <xf numFmtId="185" fontId="5" fillId="0" borderId="13" xfId="0" applyNumberFormat="1" applyFont="1" applyBorder="1" applyAlignment="1">
      <alignment horizontal="justify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95250</xdr:rowOff>
    </xdr:from>
    <xdr:to>
      <xdr:col>9</xdr:col>
      <xdr:colOff>4000500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9953625" y="9525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9</xdr:col>
      <xdr:colOff>2628900</xdr:colOff>
      <xdr:row>0</xdr:row>
      <xdr:rowOff>123825</xdr:rowOff>
    </xdr:from>
    <xdr:to>
      <xdr:col>9</xdr:col>
      <xdr:colOff>4000500</xdr:colOff>
      <xdr:row>2</xdr:row>
      <xdr:rowOff>95250</xdr:rowOff>
    </xdr:to>
    <xdr:sp>
      <xdr:nvSpPr>
        <xdr:cNvPr id="2" name="Rectangle 1"/>
        <xdr:cNvSpPr>
          <a:spLocks/>
        </xdr:cNvSpPr>
      </xdr:nvSpPr>
      <xdr:spPr>
        <a:xfrm>
          <a:off x="9953625" y="123825"/>
          <a:ext cx="1371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8</xdr:col>
      <xdr:colOff>342900</xdr:colOff>
      <xdr:row>30</xdr:row>
      <xdr:rowOff>28575</xdr:rowOff>
    </xdr:from>
    <xdr:to>
      <xdr:col>9</xdr:col>
      <xdr:colOff>3333750</xdr:colOff>
      <xdr:row>33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6905625" y="5438775"/>
          <a:ext cx="3752850" cy="390525"/>
        </a:xfrm>
        <a:prstGeom prst="wedgeRectCallout">
          <a:avLst>
            <a:gd name="adj1" fmla="val -39282"/>
            <a:gd name="adj2" fmla="val -16219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2628900</xdr:colOff>
      <xdr:row>0</xdr:row>
      <xdr:rowOff>95250</xdr:rowOff>
    </xdr:from>
    <xdr:to>
      <xdr:col>9</xdr:col>
      <xdr:colOff>4000500</xdr:colOff>
      <xdr:row>2</xdr:row>
      <xdr:rowOff>114300</xdr:rowOff>
    </xdr:to>
    <xdr:sp>
      <xdr:nvSpPr>
        <xdr:cNvPr id="1" name="Rectangle 1"/>
        <xdr:cNvSpPr>
          <a:spLocks/>
        </xdr:cNvSpPr>
      </xdr:nvSpPr>
      <xdr:spPr>
        <a:xfrm>
          <a:off x="9953625" y="95250"/>
          <a:ext cx="13716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9</xdr:col>
      <xdr:colOff>2628900</xdr:colOff>
      <xdr:row>0</xdr:row>
      <xdr:rowOff>123825</xdr:rowOff>
    </xdr:from>
    <xdr:to>
      <xdr:col>9</xdr:col>
      <xdr:colOff>4000500</xdr:colOff>
      <xdr:row>2</xdr:row>
      <xdr:rowOff>95250</xdr:rowOff>
    </xdr:to>
    <xdr:sp>
      <xdr:nvSpPr>
        <xdr:cNvPr id="2" name="Rectangle 1"/>
        <xdr:cNvSpPr>
          <a:spLocks/>
        </xdr:cNvSpPr>
      </xdr:nvSpPr>
      <xdr:spPr>
        <a:xfrm>
          <a:off x="9953625" y="123825"/>
          <a:ext cx="13716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</a:t>
          </a:r>
          <a:r>
            <a:rPr lang="en-US" cap="none" sz="1200" b="0" i="0" u="none" baseline="0">
              <a:solidFill>
                <a:srgbClr val="000000"/>
              </a:solidFill>
            </a:rPr>
            <a:t>    </a:t>
          </a:r>
          <a:r>
            <a:rPr lang="en-US" cap="none" sz="1200" b="0" i="0" u="none" baseline="0">
              <a:solidFill>
                <a:srgbClr val="000000"/>
              </a:solidFill>
            </a:rPr>
            <a:t>/</a:t>
          </a:r>
        </a:p>
      </xdr:txBody>
    </xdr:sp>
    <xdr:clientData/>
  </xdr:twoCellAnchor>
  <xdr:twoCellAnchor>
    <xdr:from>
      <xdr:col>8</xdr:col>
      <xdr:colOff>342900</xdr:colOff>
      <xdr:row>30</xdr:row>
      <xdr:rowOff>28575</xdr:rowOff>
    </xdr:from>
    <xdr:to>
      <xdr:col>9</xdr:col>
      <xdr:colOff>3333750</xdr:colOff>
      <xdr:row>33</xdr:row>
      <xdr:rowOff>38100</xdr:rowOff>
    </xdr:to>
    <xdr:sp>
      <xdr:nvSpPr>
        <xdr:cNvPr id="3" name="AutoShape 7"/>
        <xdr:cNvSpPr>
          <a:spLocks/>
        </xdr:cNvSpPr>
      </xdr:nvSpPr>
      <xdr:spPr>
        <a:xfrm>
          <a:off x="6905625" y="5438775"/>
          <a:ext cx="3752850" cy="390525"/>
        </a:xfrm>
        <a:prstGeom prst="wedgeRectCallout">
          <a:avLst>
            <a:gd name="adj1" fmla="val -39282"/>
            <a:gd name="adj2" fmla="val -162194"/>
          </a:avLst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この数字を「本移転までの入居者移転支援実費の内訳」の「上記調達にかかる金利」として記入する。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view="pageBreakPreview" zoomScale="115" zoomScaleSheetLayoutView="115" zoomScalePageLayoutView="0" workbookViewId="0" topLeftCell="A1">
      <selection activeCell="H23" sqref="H23"/>
    </sheetView>
  </sheetViews>
  <sheetFormatPr defaultColWidth="9.00390625" defaultRowHeight="13.5"/>
  <cols>
    <col min="1" max="1" width="13.875" style="51" customWidth="1"/>
    <col min="2" max="2" width="2.875" style="51" customWidth="1"/>
    <col min="3" max="3" width="12.25390625" style="51" customWidth="1"/>
    <col min="4" max="4" width="5.125" style="50" customWidth="1"/>
    <col min="5" max="5" width="15.00390625" style="50" customWidth="1"/>
    <col min="6" max="7" width="20.00390625" style="50" customWidth="1"/>
    <col min="8" max="16384" width="9.00390625" style="50" customWidth="1"/>
  </cols>
  <sheetData>
    <row r="1" spans="1:7" ht="12">
      <c r="A1" s="87" t="s">
        <v>47</v>
      </c>
      <c r="B1" s="87"/>
      <c r="C1" s="87"/>
      <c r="D1" s="88"/>
      <c r="E1" s="88"/>
      <c r="F1" s="88"/>
      <c r="G1" s="88"/>
    </row>
    <row r="2" spans="1:7" ht="12.75">
      <c r="A2" s="89"/>
      <c r="B2" s="89"/>
      <c r="C2" s="89"/>
      <c r="D2" s="88"/>
      <c r="E2" s="88"/>
      <c r="F2" s="88"/>
      <c r="G2" s="88"/>
    </row>
    <row r="3" spans="1:7" ht="12">
      <c r="A3" s="87" t="s">
        <v>0</v>
      </c>
      <c r="B3" s="87"/>
      <c r="C3" s="87"/>
      <c r="D3" s="88"/>
      <c r="E3" s="88"/>
      <c r="F3" s="88"/>
      <c r="G3" s="88"/>
    </row>
    <row r="4" spans="1:7" ht="12.75">
      <c r="A4" s="89"/>
      <c r="B4" s="89"/>
      <c r="C4" s="89"/>
      <c r="D4" s="88"/>
      <c r="E4" s="88"/>
      <c r="F4" s="88"/>
      <c r="G4" s="88"/>
    </row>
    <row r="5" spans="1:7" ht="12">
      <c r="A5" s="87" t="s">
        <v>16</v>
      </c>
      <c r="B5" s="87"/>
      <c r="C5" s="87"/>
      <c r="D5" s="88"/>
      <c r="E5" s="88"/>
      <c r="F5" s="88"/>
      <c r="G5" s="88"/>
    </row>
    <row r="6" spans="1:7" ht="12">
      <c r="A6" s="90" t="s">
        <v>48</v>
      </c>
      <c r="B6" s="91"/>
      <c r="C6" s="92">
        <v>178</v>
      </c>
      <c r="D6" s="90" t="s">
        <v>27</v>
      </c>
      <c r="E6" s="57" t="s">
        <v>62</v>
      </c>
      <c r="F6" s="93"/>
      <c r="G6" s="88"/>
    </row>
    <row r="7" spans="1:7" ht="12">
      <c r="A7" s="90" t="s">
        <v>28</v>
      </c>
      <c r="B7" s="91"/>
      <c r="C7" s="92">
        <v>118</v>
      </c>
      <c r="D7" s="90" t="s">
        <v>27</v>
      </c>
      <c r="E7" s="57" t="s">
        <v>61</v>
      </c>
      <c r="F7" s="88"/>
      <c r="G7" s="88"/>
    </row>
    <row r="8" spans="1:7" ht="12">
      <c r="A8" s="90" t="s">
        <v>52</v>
      </c>
      <c r="B8" s="91"/>
      <c r="C8" s="94">
        <v>80000</v>
      </c>
      <c r="D8" s="90" t="s">
        <v>29</v>
      </c>
      <c r="E8" s="57" t="s">
        <v>30</v>
      </c>
      <c r="F8" s="88"/>
      <c r="G8" s="88"/>
    </row>
    <row r="9" spans="1:7" ht="12">
      <c r="A9" s="90" t="s">
        <v>53</v>
      </c>
      <c r="B9" s="91"/>
      <c r="C9" s="94">
        <v>20000</v>
      </c>
      <c r="D9" s="90" t="s">
        <v>29</v>
      </c>
      <c r="E9" s="57" t="s">
        <v>8</v>
      </c>
      <c r="F9" s="88"/>
      <c r="G9" s="88"/>
    </row>
    <row r="10" spans="1:7" ht="12">
      <c r="A10" s="90" t="s">
        <v>54</v>
      </c>
      <c r="B10" s="91"/>
      <c r="C10" s="94">
        <v>60000</v>
      </c>
      <c r="D10" s="90" t="s">
        <v>29</v>
      </c>
      <c r="E10" s="57" t="s">
        <v>31</v>
      </c>
      <c r="F10" s="88"/>
      <c r="G10" s="88"/>
    </row>
    <row r="11" spans="1:7" ht="12">
      <c r="A11" s="95" t="s">
        <v>55</v>
      </c>
      <c r="B11" s="96"/>
      <c r="C11" s="97">
        <v>70</v>
      </c>
      <c r="D11" s="95" t="s">
        <v>27</v>
      </c>
      <c r="E11" s="95" t="s">
        <v>56</v>
      </c>
      <c r="F11" s="88"/>
      <c r="G11" s="88"/>
    </row>
    <row r="12" spans="1:7" ht="12">
      <c r="A12" s="90" t="s">
        <v>57</v>
      </c>
      <c r="B12" s="91"/>
      <c r="C12" s="92">
        <v>48</v>
      </c>
      <c r="D12" s="90" t="s">
        <v>27</v>
      </c>
      <c r="E12" s="57" t="s">
        <v>49</v>
      </c>
      <c r="F12" s="88"/>
      <c r="G12" s="88"/>
    </row>
    <row r="13" spans="1:7" ht="12">
      <c r="A13" s="90" t="s">
        <v>58</v>
      </c>
      <c r="B13" s="91"/>
      <c r="C13" s="94">
        <f>C8*0.525</f>
        <v>42000</v>
      </c>
      <c r="D13" s="90" t="s">
        <v>29</v>
      </c>
      <c r="E13" s="93" t="s">
        <v>9</v>
      </c>
      <c r="F13" s="88"/>
      <c r="G13" s="88"/>
    </row>
    <row r="14" spans="1:7" ht="12">
      <c r="A14" s="90" t="s">
        <v>59</v>
      </c>
      <c r="B14" s="91"/>
      <c r="C14" s="94">
        <v>450000</v>
      </c>
      <c r="D14" s="90" t="s">
        <v>29</v>
      </c>
      <c r="E14" s="93" t="s">
        <v>10</v>
      </c>
      <c r="F14" s="88"/>
      <c r="G14" s="88"/>
    </row>
    <row r="15" spans="1:7" ht="12">
      <c r="A15" s="90" t="s">
        <v>83</v>
      </c>
      <c r="B15" s="91"/>
      <c r="C15" s="94">
        <v>600000</v>
      </c>
      <c r="D15" s="90" t="s">
        <v>77</v>
      </c>
      <c r="E15" s="93" t="s">
        <v>78</v>
      </c>
      <c r="F15" s="88"/>
      <c r="G15" s="88"/>
    </row>
    <row r="16" spans="1:7" ht="12">
      <c r="A16" s="84" t="s">
        <v>84</v>
      </c>
      <c r="B16" s="91"/>
      <c r="C16" s="94">
        <v>171000</v>
      </c>
      <c r="D16" s="90" t="s">
        <v>29</v>
      </c>
      <c r="E16" s="93" t="s">
        <v>36</v>
      </c>
      <c r="F16" s="88"/>
      <c r="G16" s="88"/>
    </row>
    <row r="17" spans="1:7" ht="12.75">
      <c r="A17" s="89"/>
      <c r="B17" s="89"/>
      <c r="C17" s="98"/>
      <c r="D17" s="96"/>
      <c r="E17" s="96"/>
      <c r="F17" s="88"/>
      <c r="G17" s="88"/>
    </row>
    <row r="18" spans="1:7" ht="12">
      <c r="A18" s="87" t="s">
        <v>1</v>
      </c>
      <c r="B18" s="87"/>
      <c r="C18" s="87"/>
      <c r="D18" s="88"/>
      <c r="E18" s="88"/>
      <c r="F18" s="88"/>
      <c r="G18" s="88"/>
    </row>
    <row r="19" spans="1:7" ht="12">
      <c r="A19" s="83" t="s">
        <v>85</v>
      </c>
      <c r="B19" s="87"/>
      <c r="C19" s="57">
        <v>0</v>
      </c>
      <c r="D19" s="88" t="s">
        <v>39</v>
      </c>
      <c r="E19" s="88" t="s">
        <v>90</v>
      </c>
      <c r="F19" s="96"/>
      <c r="G19" s="96"/>
    </row>
    <row r="20" spans="1:7" ht="12">
      <c r="A20" s="87"/>
      <c r="B20" s="87"/>
      <c r="C20" s="57"/>
      <c r="D20" s="88"/>
      <c r="E20" s="91" t="s">
        <v>40</v>
      </c>
      <c r="F20" s="96"/>
      <c r="G20" s="96"/>
    </row>
    <row r="21" spans="1:7" ht="12">
      <c r="A21" s="87"/>
      <c r="B21" s="87"/>
      <c r="C21" s="57"/>
      <c r="D21" s="88"/>
      <c r="E21" s="91" t="s">
        <v>41</v>
      </c>
      <c r="F21" s="96"/>
      <c r="G21" s="96"/>
    </row>
    <row r="22" spans="1:7" ht="12">
      <c r="A22" s="83" t="s">
        <v>86</v>
      </c>
      <c r="B22" s="87"/>
      <c r="C22" s="99">
        <f>'金利計算　'!C6:H6</f>
        <v>0</v>
      </c>
      <c r="D22" s="88"/>
      <c r="E22" s="88" t="s">
        <v>11</v>
      </c>
      <c r="F22" s="96"/>
      <c r="G22" s="96"/>
    </row>
    <row r="23" spans="1:7" ht="12.75">
      <c r="A23" s="89"/>
      <c r="B23" s="89"/>
      <c r="C23" s="89"/>
      <c r="D23" s="88"/>
      <c r="E23" s="88"/>
      <c r="F23" s="88"/>
      <c r="G23" s="88"/>
    </row>
    <row r="24" spans="1:7" ht="12">
      <c r="A24" s="87" t="s">
        <v>73</v>
      </c>
      <c r="B24" s="87"/>
      <c r="C24" s="87"/>
      <c r="D24" s="88"/>
      <c r="E24" s="88"/>
      <c r="F24" s="88"/>
      <c r="G24" s="88"/>
    </row>
    <row r="25" spans="1:7" s="52" customFormat="1" ht="12.75">
      <c r="A25" s="100"/>
      <c r="B25" s="101"/>
      <c r="C25" s="101"/>
      <c r="D25" s="102"/>
      <c r="E25" s="103" t="s">
        <v>2</v>
      </c>
      <c r="F25" s="104" t="s">
        <v>3</v>
      </c>
      <c r="G25" s="80"/>
    </row>
    <row r="26" spans="1:7" ht="12.75">
      <c r="A26" s="128" t="s">
        <v>63</v>
      </c>
      <c r="B26" s="127" t="s">
        <v>64</v>
      </c>
      <c r="C26" s="127"/>
      <c r="D26" s="127"/>
      <c r="E26" s="53" t="s">
        <v>87</v>
      </c>
      <c r="F26" s="54">
        <f>C6*C16/1000</f>
        <v>30438</v>
      </c>
      <c r="G26" s="55"/>
    </row>
    <row r="27" spans="1:7" ht="12.75">
      <c r="A27" s="133"/>
      <c r="B27" s="134" t="s">
        <v>66</v>
      </c>
      <c r="C27" s="135"/>
      <c r="D27" s="136"/>
      <c r="E27" s="53" t="s">
        <v>67</v>
      </c>
      <c r="F27" s="54">
        <f>C13*C12/1000</f>
        <v>2016</v>
      </c>
      <c r="G27" s="55"/>
    </row>
    <row r="28" spans="1:7" ht="12.75">
      <c r="A28" s="128" t="s">
        <v>5</v>
      </c>
      <c r="B28" s="127" t="s">
        <v>42</v>
      </c>
      <c r="C28" s="127"/>
      <c r="D28" s="127"/>
      <c r="E28" s="120" t="s">
        <v>93</v>
      </c>
      <c r="F28" s="126">
        <f>C10*C12*C19/1000+(C9*C12)*1/1000</f>
        <v>960</v>
      </c>
      <c r="G28" s="55"/>
    </row>
    <row r="29" spans="1:7" ht="12.75">
      <c r="A29" s="129"/>
      <c r="B29" s="127" t="s">
        <v>43</v>
      </c>
      <c r="C29" s="127"/>
      <c r="D29" s="127"/>
      <c r="E29" s="53" t="s">
        <v>60</v>
      </c>
      <c r="F29" s="54">
        <f>C12*C14/1000</f>
        <v>21600</v>
      </c>
      <c r="G29" s="55"/>
    </row>
    <row r="30" spans="1:7" ht="25.5" customHeight="1">
      <c r="A30" s="106"/>
      <c r="B30" s="137" t="s">
        <v>81</v>
      </c>
      <c r="C30" s="127"/>
      <c r="D30" s="127"/>
      <c r="E30" s="53" t="s">
        <v>88</v>
      </c>
      <c r="F30" s="54">
        <f>C12*(C15-C14)/1000</f>
        <v>7200</v>
      </c>
      <c r="G30" s="55"/>
    </row>
    <row r="31" spans="1:7" ht="12.75">
      <c r="A31" s="107" t="s">
        <v>7</v>
      </c>
      <c r="B31" s="127" t="s">
        <v>50</v>
      </c>
      <c r="C31" s="127"/>
      <c r="D31" s="127"/>
      <c r="E31" s="53" t="s">
        <v>89</v>
      </c>
      <c r="F31" s="54">
        <f>C7*C16/1000</f>
        <v>20178</v>
      </c>
      <c r="G31" s="56"/>
    </row>
    <row r="32" spans="1:7" ht="25.5" customHeight="1">
      <c r="A32" s="130" t="s">
        <v>44</v>
      </c>
      <c r="B32" s="131"/>
      <c r="C32" s="131"/>
      <c r="D32" s="132"/>
      <c r="E32" s="80" t="s">
        <v>45</v>
      </c>
      <c r="F32" s="108">
        <f>'金利計算　'!I26</f>
        <v>0</v>
      </c>
      <c r="G32" s="56"/>
    </row>
    <row r="33" spans="1:7" ht="12.75">
      <c r="A33" s="109" t="s">
        <v>20</v>
      </c>
      <c r="B33" s="110"/>
      <c r="C33" s="111"/>
      <c r="D33" s="105"/>
      <c r="E33" s="112"/>
      <c r="F33" s="113">
        <f>SUM(F26:F32)</f>
        <v>82392</v>
      </c>
      <c r="G33" s="56"/>
    </row>
    <row r="34" spans="1:7" ht="12.75">
      <c r="A34" s="114"/>
      <c r="B34" s="114"/>
      <c r="C34" s="89"/>
      <c r="D34" s="88"/>
      <c r="E34" s="88"/>
      <c r="F34" s="88"/>
      <c r="G34" s="88"/>
    </row>
    <row r="35" spans="1:7" ht="12">
      <c r="A35" s="91"/>
      <c r="B35" s="91"/>
      <c r="C35" s="91"/>
      <c r="D35" s="96"/>
      <c r="E35" s="96"/>
      <c r="F35" s="96"/>
      <c r="G35" s="96"/>
    </row>
    <row r="36" spans="1:7" s="52" customFormat="1" ht="12">
      <c r="A36" s="91"/>
      <c r="B36" s="91"/>
      <c r="C36" s="91"/>
      <c r="D36" s="96"/>
      <c r="E36" s="96"/>
      <c r="F36" s="96"/>
      <c r="G36" s="96"/>
    </row>
    <row r="37" spans="1:7" ht="12">
      <c r="A37" s="91"/>
      <c r="B37" s="91"/>
      <c r="C37" s="91"/>
      <c r="D37" s="96"/>
      <c r="E37" s="96"/>
      <c r="F37" s="96"/>
      <c r="G37" s="96"/>
    </row>
    <row r="38" spans="1:7" ht="12">
      <c r="A38" s="91"/>
      <c r="B38" s="91"/>
      <c r="C38" s="91"/>
      <c r="D38" s="96"/>
      <c r="E38" s="96"/>
      <c r="F38" s="96"/>
      <c r="G38" s="96"/>
    </row>
    <row r="42" ht="25.5" customHeight="1"/>
  </sheetData>
  <sheetProtection/>
  <mergeCells count="9">
    <mergeCell ref="B26:D26"/>
    <mergeCell ref="B28:D28"/>
    <mergeCell ref="A28:A29"/>
    <mergeCell ref="B29:D29"/>
    <mergeCell ref="A32:D32"/>
    <mergeCell ref="B31:D31"/>
    <mergeCell ref="A26:A27"/>
    <mergeCell ref="B27:D27"/>
    <mergeCell ref="B30:D30"/>
  </mergeCells>
  <printOptions/>
  <pageMargins left="0.48" right="0.42" top="0.56" bottom="0.984" header="0.37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O37"/>
  <sheetViews>
    <sheetView view="pageBreakPreview" zoomScaleSheetLayoutView="100" zoomScalePageLayoutView="0" workbookViewId="0" topLeftCell="A1">
      <selection activeCell="C3" sqref="C3"/>
    </sheetView>
  </sheetViews>
  <sheetFormatPr defaultColWidth="9.00390625" defaultRowHeight="13.5"/>
  <cols>
    <col min="1" max="1" width="3.00390625" style="2" customWidth="1"/>
    <col min="2" max="2" width="23.125" style="2" customWidth="1"/>
    <col min="3" max="8" width="10.00390625" style="2" customWidth="1"/>
    <col min="9" max="9" width="10.00390625" style="3" customWidth="1"/>
    <col min="10" max="10" width="63.50390625" style="2" customWidth="1"/>
    <col min="11" max="39" width="5.875" style="4" customWidth="1"/>
    <col min="40" max="222" width="9.00390625" style="4" customWidth="1"/>
    <col min="223" max="16384" width="9.00390625" style="2" customWidth="1"/>
  </cols>
  <sheetData>
    <row r="1" ht="13.5">
      <c r="A1" s="1" t="s">
        <v>38</v>
      </c>
    </row>
    <row r="2" ht="3.75" customHeight="1"/>
    <row r="3" spans="1:10" s="1" customFormat="1" ht="13.5">
      <c r="A3" s="142"/>
      <c r="B3" s="142"/>
      <c r="C3" s="5" t="s">
        <v>95</v>
      </c>
      <c r="D3" s="6"/>
      <c r="E3" s="6"/>
      <c r="F3" s="6"/>
      <c r="G3" s="6"/>
      <c r="H3" s="7"/>
      <c r="I3" s="8"/>
      <c r="J3" s="7"/>
    </row>
    <row r="4" spans="1:10" s="1" customFormat="1" ht="3.75" customHeight="1">
      <c r="A4" s="9"/>
      <c r="B4" s="10"/>
      <c r="C4" s="10"/>
      <c r="D4" s="7"/>
      <c r="E4" s="7"/>
      <c r="F4" s="7"/>
      <c r="G4" s="7"/>
      <c r="H4" s="7"/>
      <c r="I4" s="8"/>
      <c r="J4" s="7"/>
    </row>
    <row r="5" spans="1:10" s="1" customFormat="1" ht="13.5">
      <c r="A5" s="9" t="s">
        <v>25</v>
      </c>
      <c r="B5" s="10"/>
      <c r="C5" s="10"/>
      <c r="D5" s="7"/>
      <c r="E5" s="7"/>
      <c r="F5" s="7"/>
      <c r="G5" s="7"/>
      <c r="H5" s="7"/>
      <c r="I5" s="8"/>
      <c r="J5" s="7"/>
    </row>
    <row r="6" spans="1:10" s="1" customFormat="1" ht="14.25" customHeight="1">
      <c r="A6" s="143" t="s">
        <v>18</v>
      </c>
      <c r="B6" s="144"/>
      <c r="C6" s="145"/>
      <c r="D6" s="146"/>
      <c r="E6" s="146"/>
      <c r="F6" s="146"/>
      <c r="G6" s="146"/>
      <c r="H6" s="147"/>
      <c r="I6" s="8"/>
      <c r="J6" s="7"/>
    </row>
    <row r="7" spans="1:10" s="1" customFormat="1" ht="14.25" customHeight="1">
      <c r="A7" s="143" t="s">
        <v>51</v>
      </c>
      <c r="B7" s="144"/>
      <c r="C7" s="148"/>
      <c r="D7" s="149"/>
      <c r="E7" s="149"/>
      <c r="F7" s="149"/>
      <c r="G7" s="149"/>
      <c r="H7" s="150"/>
      <c r="I7" s="78" t="s">
        <v>92</v>
      </c>
      <c r="J7" s="7"/>
    </row>
    <row r="8" spans="1:10" s="1" customFormat="1" ht="6.75" customHeight="1">
      <c r="A8" s="11"/>
      <c r="B8" s="11"/>
      <c r="C8" s="11"/>
      <c r="D8" s="12"/>
      <c r="E8" s="12"/>
      <c r="F8" s="12"/>
      <c r="G8" s="12"/>
      <c r="H8" s="12"/>
      <c r="I8" s="13"/>
      <c r="J8" s="7"/>
    </row>
    <row r="9" spans="1:10" ht="12.75" customHeight="1">
      <c r="A9" s="14" t="s">
        <v>19</v>
      </c>
      <c r="B9" s="5"/>
      <c r="C9" s="5"/>
      <c r="D9" s="5"/>
      <c r="E9" s="5"/>
      <c r="F9" s="5"/>
      <c r="G9" s="5"/>
      <c r="H9" s="5"/>
      <c r="I9" s="15"/>
      <c r="J9" s="5"/>
    </row>
    <row r="10" spans="1:10" ht="12">
      <c r="A10" s="14" t="s">
        <v>65</v>
      </c>
      <c r="B10" s="5"/>
      <c r="C10" s="5"/>
      <c r="D10" s="5"/>
      <c r="E10" s="5"/>
      <c r="F10" s="5"/>
      <c r="G10" s="5"/>
      <c r="H10" s="5"/>
      <c r="I10" s="15"/>
      <c r="J10" s="5"/>
    </row>
    <row r="11" spans="1:10" ht="20.25" customHeight="1">
      <c r="A11" s="151" t="s">
        <v>35</v>
      </c>
      <c r="B11" s="152"/>
      <c r="C11" s="86" t="s">
        <v>75</v>
      </c>
      <c r="D11" s="86" t="s">
        <v>76</v>
      </c>
      <c r="E11" s="86" t="s">
        <v>69</v>
      </c>
      <c r="F11" s="86" t="s">
        <v>70</v>
      </c>
      <c r="G11" s="86" t="s">
        <v>71</v>
      </c>
      <c r="H11" s="86" t="s">
        <v>72</v>
      </c>
      <c r="I11" s="16" t="s">
        <v>13</v>
      </c>
      <c r="J11" s="17" t="s">
        <v>12</v>
      </c>
    </row>
    <row r="12" spans="1:10" ht="12.75" customHeight="1">
      <c r="A12" s="18"/>
      <c r="B12" s="19" t="s">
        <v>21</v>
      </c>
      <c r="C12" s="20">
        <v>4</v>
      </c>
      <c r="D12" s="20">
        <f>IF(I12-C12&gt;6,6,I12-C12)</f>
        <v>-4</v>
      </c>
      <c r="E12" s="20">
        <f>IF(I12-C12-D12&gt;6,6,I12-C12-D12)</f>
        <v>0</v>
      </c>
      <c r="F12" s="20">
        <f>IF(I12-C12-D12-E12&gt;6,6,I12-C12-D12-E12)</f>
        <v>0</v>
      </c>
      <c r="G12" s="20">
        <f>IF(I12-C12-D12-E12-F12&gt;6,6,I12-C12-D12-E12-F12)</f>
        <v>0</v>
      </c>
      <c r="H12" s="20">
        <f>IF(I12-C12-D12-E12-F12-G12&gt;6,6,I12-C12-D12-E12-F12-G12)</f>
        <v>0</v>
      </c>
      <c r="I12" s="59">
        <f>C7</f>
        <v>0</v>
      </c>
      <c r="J12" s="21" t="s">
        <v>22</v>
      </c>
    </row>
    <row r="13" spans="1:10" ht="30.75" customHeight="1">
      <c r="A13" s="18"/>
      <c r="B13" s="16" t="s">
        <v>37</v>
      </c>
      <c r="C13" s="58"/>
      <c r="D13" s="58"/>
      <c r="E13" s="58"/>
      <c r="F13" s="58"/>
      <c r="G13" s="123"/>
      <c r="H13" s="123"/>
      <c r="I13" s="59">
        <f>SUM(H13:H13)</f>
        <v>0</v>
      </c>
      <c r="J13" s="22" t="s">
        <v>68</v>
      </c>
    </row>
    <row r="14" spans="1:10" ht="12.75" customHeight="1">
      <c r="A14" s="138" t="s">
        <v>32</v>
      </c>
      <c r="B14" s="139"/>
      <c r="C14" s="139"/>
      <c r="D14" s="23"/>
      <c r="E14" s="23"/>
      <c r="F14" s="23"/>
      <c r="G14" s="23"/>
      <c r="H14" s="23"/>
      <c r="I14" s="24"/>
      <c r="J14" s="25"/>
    </row>
    <row r="15" spans="1:10" ht="12.75" customHeight="1">
      <c r="A15" s="26"/>
      <c r="B15" s="27" t="s">
        <v>23</v>
      </c>
      <c r="C15" s="124"/>
      <c r="D15" s="124"/>
      <c r="E15" s="124"/>
      <c r="F15" s="124"/>
      <c r="G15" s="124"/>
      <c r="H15" s="124"/>
      <c r="I15" s="60">
        <f>SUM(C15:H15)</f>
        <v>0</v>
      </c>
      <c r="J15" s="28"/>
    </row>
    <row r="16" spans="1:10" ht="12.75" customHeight="1">
      <c r="A16" s="26"/>
      <c r="B16" s="29" t="s">
        <v>24</v>
      </c>
      <c r="C16" s="69">
        <f aca="true" t="shared" si="0" ref="C16:H16">C25-C15</f>
        <v>72774</v>
      </c>
      <c r="D16" s="69">
        <f t="shared" si="0"/>
        <v>-11520</v>
      </c>
      <c r="E16" s="69">
        <f t="shared" si="0"/>
        <v>0</v>
      </c>
      <c r="F16" s="69">
        <f t="shared" si="0"/>
        <v>0</v>
      </c>
      <c r="G16" s="69">
        <f t="shared" si="0"/>
        <v>0</v>
      </c>
      <c r="H16" s="69">
        <f t="shared" si="0"/>
        <v>21138</v>
      </c>
      <c r="I16" s="61">
        <f>SUM(C16:H16)</f>
        <v>82392</v>
      </c>
      <c r="J16" s="30" t="s">
        <v>33</v>
      </c>
    </row>
    <row r="17" spans="1:10" ht="55.5" customHeight="1">
      <c r="A17" s="31"/>
      <c r="B17" s="32" t="s">
        <v>34</v>
      </c>
      <c r="C17" s="70">
        <f>C16</f>
        <v>72774</v>
      </c>
      <c r="D17" s="71">
        <f>D16+C23</f>
        <v>-4320</v>
      </c>
      <c r="E17" s="71">
        <f>E16+C23</f>
        <v>7200</v>
      </c>
      <c r="F17" s="71">
        <f>F16+C23</f>
        <v>7200</v>
      </c>
      <c r="G17" s="71">
        <f>G16+C23</f>
        <v>7200</v>
      </c>
      <c r="H17" s="71">
        <f>H16+C23</f>
        <v>28338</v>
      </c>
      <c r="I17" s="62">
        <f>SUM(C17:H17)</f>
        <v>118392</v>
      </c>
      <c r="J17" s="115" t="s">
        <v>79</v>
      </c>
    </row>
    <row r="18" spans="1:10" ht="12.75" customHeight="1">
      <c r="A18" s="140" t="s">
        <v>17</v>
      </c>
      <c r="B18" s="141"/>
      <c r="C18" s="141"/>
      <c r="D18" s="33"/>
      <c r="E18" s="33"/>
      <c r="F18" s="33"/>
      <c r="G18" s="33"/>
      <c r="H18" s="33"/>
      <c r="I18" s="63"/>
      <c r="J18" s="34"/>
    </row>
    <row r="19" spans="1:10" ht="12.75" customHeight="1">
      <c r="A19" s="35"/>
      <c r="B19" s="36" t="s">
        <v>91</v>
      </c>
      <c r="C19" s="66">
        <f>'前提条件'!F26</f>
        <v>30438</v>
      </c>
      <c r="D19" s="73"/>
      <c r="E19" s="73"/>
      <c r="F19" s="73"/>
      <c r="G19" s="73"/>
      <c r="H19" s="74"/>
      <c r="I19" s="64">
        <f aca="true" t="shared" si="1" ref="I19:I26">SUM(C19:H19)</f>
        <v>30438</v>
      </c>
      <c r="J19" s="37"/>
    </row>
    <row r="20" spans="1:10" ht="12.75" customHeight="1">
      <c r="A20" s="35"/>
      <c r="B20" s="38" t="s">
        <v>4</v>
      </c>
      <c r="C20" s="85">
        <f>'前提条件'!F27</f>
        <v>2016</v>
      </c>
      <c r="D20" s="75"/>
      <c r="E20" s="75"/>
      <c r="F20" s="75"/>
      <c r="G20" s="75"/>
      <c r="H20" s="76"/>
      <c r="I20" s="64">
        <f t="shared" si="1"/>
        <v>2016</v>
      </c>
      <c r="J20" s="39"/>
    </row>
    <row r="21" spans="1:10" ht="12.75" customHeight="1">
      <c r="A21" s="35"/>
      <c r="B21" s="38" t="s">
        <v>6</v>
      </c>
      <c r="C21" s="68">
        <f>('前提条件'!C10*'前提条件'!C12)*(C12-C13)/1000</f>
        <v>11520</v>
      </c>
      <c r="D21" s="68">
        <f>('前提条件'!C10*'前提条件'!C12)*(D12-D13)/1000</f>
        <v>-11520</v>
      </c>
      <c r="E21" s="68">
        <f>('前提条件'!C10*'前提条件'!C12)*(E12-E13)/1000</f>
        <v>0</v>
      </c>
      <c r="F21" s="68">
        <f>('前提条件'!C10*'前提条件'!C12)*(F12-F13)/1000</f>
        <v>0</v>
      </c>
      <c r="G21" s="68">
        <f>('前提条件'!C10*'前提条件'!C12)*(G12-G13)/1000</f>
        <v>0</v>
      </c>
      <c r="H21" s="125">
        <f>('前提条件'!C10*'前提条件'!C12)*(H12-H13)/1000+('前提条件'!C9*'前提条件'!C12)*1/1000</f>
        <v>960</v>
      </c>
      <c r="I21" s="64">
        <f t="shared" si="1"/>
        <v>960</v>
      </c>
      <c r="J21" s="121" t="s">
        <v>94</v>
      </c>
    </row>
    <row r="22" spans="1:10" ht="12.75" customHeight="1">
      <c r="A22" s="35"/>
      <c r="B22" s="38" t="s">
        <v>46</v>
      </c>
      <c r="C22" s="67">
        <f>'前提条件'!C12*'前提条件'!C14/1000</f>
        <v>21600</v>
      </c>
      <c r="D22" s="75"/>
      <c r="E22" s="75"/>
      <c r="F22" s="75"/>
      <c r="G22" s="75"/>
      <c r="H22" s="76"/>
      <c r="I22" s="64">
        <f t="shared" si="1"/>
        <v>21600</v>
      </c>
      <c r="J22" s="39"/>
    </row>
    <row r="23" spans="1:10" ht="25.5" customHeight="1">
      <c r="A23" s="35"/>
      <c r="B23" s="79" t="s">
        <v>82</v>
      </c>
      <c r="C23" s="67">
        <f>('前提条件'!C15-'前提条件'!C14)*'前提条件'!C12/1000</f>
        <v>7200</v>
      </c>
      <c r="D23" s="75"/>
      <c r="E23" s="75"/>
      <c r="F23" s="75"/>
      <c r="G23" s="75"/>
      <c r="H23" s="76"/>
      <c r="I23" s="64"/>
      <c r="J23" s="39"/>
    </row>
    <row r="24" spans="1:10" ht="12.75" customHeight="1">
      <c r="A24" s="35"/>
      <c r="B24" s="40" t="s">
        <v>50</v>
      </c>
      <c r="C24" s="76"/>
      <c r="D24" s="75"/>
      <c r="E24" s="75"/>
      <c r="F24" s="75"/>
      <c r="G24" s="75"/>
      <c r="H24" s="77">
        <f>'前提条件'!F31</f>
        <v>20178</v>
      </c>
      <c r="I24" s="64">
        <f t="shared" si="1"/>
        <v>20178</v>
      </c>
      <c r="J24" s="39" t="s">
        <v>74</v>
      </c>
    </row>
    <row r="25" spans="1:10" ht="12.75" customHeight="1">
      <c r="A25" s="35"/>
      <c r="B25" s="41" t="s">
        <v>15</v>
      </c>
      <c r="C25" s="67">
        <f aca="true" t="shared" si="2" ref="C25:H25">SUM(C19:C24)</f>
        <v>72774</v>
      </c>
      <c r="D25" s="67">
        <f t="shared" si="2"/>
        <v>-11520</v>
      </c>
      <c r="E25" s="67">
        <f t="shared" si="2"/>
        <v>0</v>
      </c>
      <c r="F25" s="67">
        <f t="shared" si="2"/>
        <v>0</v>
      </c>
      <c r="G25" s="67">
        <f t="shared" si="2"/>
        <v>0</v>
      </c>
      <c r="H25" s="67">
        <f t="shared" si="2"/>
        <v>21138</v>
      </c>
      <c r="I25" s="64">
        <f t="shared" si="1"/>
        <v>82392</v>
      </c>
      <c r="J25" s="39"/>
    </row>
    <row r="26" spans="1:10" ht="12.75" customHeight="1">
      <c r="A26" s="42"/>
      <c r="B26" s="43" t="s">
        <v>14</v>
      </c>
      <c r="C26" s="117">
        <f aca="true" t="shared" si="3" ref="C26:H26">C17*$C$6*(C12)/12</f>
        <v>0</v>
      </c>
      <c r="D26" s="117">
        <f t="shared" si="3"/>
        <v>0</v>
      </c>
      <c r="E26" s="117">
        <f t="shared" si="3"/>
        <v>0</v>
      </c>
      <c r="F26" s="117">
        <f t="shared" si="3"/>
        <v>0</v>
      </c>
      <c r="G26" s="117">
        <f t="shared" si="3"/>
        <v>0</v>
      </c>
      <c r="H26" s="117">
        <f t="shared" si="3"/>
        <v>0</v>
      </c>
      <c r="I26" s="65">
        <f t="shared" si="1"/>
        <v>0</v>
      </c>
      <c r="J26" s="116" t="s">
        <v>80</v>
      </c>
    </row>
    <row r="27" spans="1:10" ht="8.25" customHeight="1">
      <c r="A27" s="44"/>
      <c r="B27" s="45"/>
      <c r="C27" s="46"/>
      <c r="D27" s="47"/>
      <c r="E27" s="47"/>
      <c r="F27" s="47"/>
      <c r="G27" s="47"/>
      <c r="H27" s="47"/>
      <c r="I27" s="46"/>
      <c r="J27" s="48"/>
    </row>
    <row r="28" spans="1:10" ht="12.75" customHeight="1">
      <c r="A28" s="44"/>
      <c r="B28" s="49" t="s">
        <v>26</v>
      </c>
      <c r="C28" s="81">
        <f aca="true" t="shared" si="4" ref="C28:H28">C26</f>
        <v>0</v>
      </c>
      <c r="D28" s="82">
        <f t="shared" si="4"/>
        <v>0</v>
      </c>
      <c r="E28" s="72">
        <f t="shared" si="4"/>
        <v>0</v>
      </c>
      <c r="F28" s="72">
        <f t="shared" si="4"/>
        <v>0</v>
      </c>
      <c r="G28" s="72">
        <f t="shared" si="4"/>
        <v>0</v>
      </c>
      <c r="H28" s="72">
        <f t="shared" si="4"/>
        <v>0</v>
      </c>
      <c r="I28" s="46"/>
      <c r="J28" s="48"/>
    </row>
    <row r="29" spans="1:10" ht="6" customHeight="1">
      <c r="A29" s="48"/>
      <c r="B29" s="45"/>
      <c r="C29" s="47"/>
      <c r="D29" s="47"/>
      <c r="E29" s="47"/>
      <c r="F29" s="47"/>
      <c r="G29" s="47"/>
      <c r="H29" s="47"/>
      <c r="I29" s="46"/>
      <c r="J29" s="48"/>
    </row>
    <row r="30" spans="1:10" ht="6" customHeight="1">
      <c r="A30" s="48"/>
      <c r="B30" s="45"/>
      <c r="C30" s="47"/>
      <c r="D30" s="47"/>
      <c r="E30" s="47"/>
      <c r="F30" s="47"/>
      <c r="G30" s="47"/>
      <c r="H30" s="47"/>
      <c r="I30" s="46"/>
      <c r="J30" s="48"/>
    </row>
    <row r="31" spans="1:10" ht="6" customHeight="1">
      <c r="A31" s="48"/>
      <c r="B31" s="45"/>
      <c r="C31" s="47"/>
      <c r="D31" s="47"/>
      <c r="E31" s="47"/>
      <c r="F31" s="47"/>
      <c r="G31" s="47"/>
      <c r="H31" s="47"/>
      <c r="I31" s="46"/>
      <c r="J31" s="48"/>
    </row>
    <row r="32" spans="1:223" s="4" customFormat="1" ht="12">
      <c r="A32" s="6"/>
      <c r="B32" s="5"/>
      <c r="C32" s="5"/>
      <c r="D32" s="5"/>
      <c r="E32" s="5"/>
      <c r="F32" s="5"/>
      <c r="G32" s="5"/>
      <c r="H32" s="5"/>
      <c r="I32" s="15"/>
      <c r="J32" s="5"/>
      <c r="HO32" s="2"/>
    </row>
    <row r="33" spans="1:223" s="4" customFormat="1" ht="12">
      <c r="A33" s="6"/>
      <c r="B33" s="5"/>
      <c r="C33" s="5"/>
      <c r="D33" s="5"/>
      <c r="E33" s="5"/>
      <c r="F33" s="5"/>
      <c r="G33" s="5"/>
      <c r="H33" s="5"/>
      <c r="I33" s="15"/>
      <c r="J33" s="5"/>
      <c r="HO33" s="2"/>
    </row>
    <row r="34" spans="1:223" s="4" customFormat="1" ht="12">
      <c r="A34" s="6"/>
      <c r="B34" s="5"/>
      <c r="C34" s="5"/>
      <c r="D34" s="5"/>
      <c r="E34" s="5"/>
      <c r="F34" s="5"/>
      <c r="G34" s="5"/>
      <c r="H34" s="5"/>
      <c r="I34" s="15"/>
      <c r="J34" s="5"/>
      <c r="HO34" s="2"/>
    </row>
    <row r="35" spans="1:223" s="4" customFormat="1" ht="12">
      <c r="A35" s="6"/>
      <c r="B35" s="5"/>
      <c r="C35" s="5"/>
      <c r="D35" s="5"/>
      <c r="E35" s="5"/>
      <c r="F35" s="5"/>
      <c r="G35" s="5"/>
      <c r="H35" s="5"/>
      <c r="I35" s="15"/>
      <c r="J35" s="5"/>
      <c r="HO35" s="2"/>
    </row>
    <row r="36" spans="1:223" s="4" customFormat="1" ht="12">
      <c r="A36" s="6"/>
      <c r="B36" s="5"/>
      <c r="C36" s="5"/>
      <c r="D36" s="5"/>
      <c r="E36" s="5"/>
      <c r="F36" s="5"/>
      <c r="G36" s="5"/>
      <c r="H36" s="5"/>
      <c r="I36" s="15"/>
      <c r="J36" s="5"/>
      <c r="HO36" s="2"/>
    </row>
    <row r="37" spans="1:223" s="4" customFormat="1" ht="12">
      <c r="A37" s="5"/>
      <c r="B37" s="5"/>
      <c r="C37" s="5"/>
      <c r="D37" s="5"/>
      <c r="E37" s="5"/>
      <c r="F37" s="5"/>
      <c r="G37" s="5"/>
      <c r="H37" s="5"/>
      <c r="I37" s="15"/>
      <c r="J37" s="5"/>
      <c r="HO37" s="2"/>
    </row>
  </sheetData>
  <sheetProtection/>
  <mergeCells count="8">
    <mergeCell ref="A14:C14"/>
    <mergeCell ref="A18:C18"/>
    <mergeCell ref="A3:B3"/>
    <mergeCell ref="A6:B6"/>
    <mergeCell ref="C6:H6"/>
    <mergeCell ref="A7:B7"/>
    <mergeCell ref="C7:H7"/>
    <mergeCell ref="A11:B11"/>
  </mergeCells>
  <printOptions/>
  <pageMargins left="0.7874015748031497" right="0.51" top="0.45" bottom="0.47" header="0" footer="0"/>
  <pageSetup horizontalDpi="600" verticalDpi="600" orientation="landscape" paperSize="9" scale="77" r:id="rId2"/>
  <rowBreaks count="1" manualBreakCount="1">
    <brk id="60" max="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O37"/>
  <sheetViews>
    <sheetView view="pageBreakPreview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3.00390625" style="2" customWidth="1"/>
    <col min="2" max="2" width="23.125" style="2" customWidth="1"/>
    <col min="3" max="8" width="10.00390625" style="2" customWidth="1"/>
    <col min="9" max="9" width="10.00390625" style="3" customWidth="1"/>
    <col min="10" max="10" width="63.50390625" style="2" customWidth="1"/>
    <col min="11" max="39" width="5.875" style="4" customWidth="1"/>
    <col min="40" max="222" width="9.00390625" style="4" customWidth="1"/>
    <col min="223" max="16384" width="9.00390625" style="2" customWidth="1"/>
  </cols>
  <sheetData>
    <row r="1" ht="13.5">
      <c r="A1" s="1" t="s">
        <v>38</v>
      </c>
    </row>
    <row r="2" ht="3.75" customHeight="1"/>
    <row r="3" spans="1:10" s="1" customFormat="1" ht="13.5">
      <c r="A3" s="142"/>
      <c r="B3" s="142"/>
      <c r="C3" s="5" t="s">
        <v>95</v>
      </c>
      <c r="D3" s="6"/>
      <c r="E3" s="6"/>
      <c r="F3" s="6"/>
      <c r="G3" s="6"/>
      <c r="H3" s="7"/>
      <c r="I3" s="8"/>
      <c r="J3" s="7"/>
    </row>
    <row r="4" spans="1:10" s="1" customFormat="1" ht="3.75" customHeight="1">
      <c r="A4" s="9"/>
      <c r="B4" s="10"/>
      <c r="C4" s="10"/>
      <c r="D4" s="7"/>
      <c r="E4" s="7"/>
      <c r="F4" s="7"/>
      <c r="G4" s="7"/>
      <c r="H4" s="7"/>
      <c r="I4" s="8"/>
      <c r="J4" s="7"/>
    </row>
    <row r="5" spans="1:10" s="1" customFormat="1" ht="13.5">
      <c r="A5" s="9" t="s">
        <v>25</v>
      </c>
      <c r="B5" s="10"/>
      <c r="C5" s="10"/>
      <c r="D5" s="7"/>
      <c r="E5" s="7"/>
      <c r="F5" s="7"/>
      <c r="G5" s="7"/>
      <c r="H5" s="7"/>
      <c r="I5" s="8"/>
      <c r="J5" s="7"/>
    </row>
    <row r="6" spans="1:10" s="1" customFormat="1" ht="14.25" customHeight="1">
      <c r="A6" s="143" t="s">
        <v>18</v>
      </c>
      <c r="B6" s="144"/>
      <c r="C6" s="145">
        <v>0.02</v>
      </c>
      <c r="D6" s="146"/>
      <c r="E6" s="146"/>
      <c r="F6" s="146"/>
      <c r="G6" s="146"/>
      <c r="H6" s="147"/>
      <c r="I6" s="8"/>
      <c r="J6" s="7"/>
    </row>
    <row r="7" spans="1:10" s="1" customFormat="1" ht="14.25" customHeight="1">
      <c r="A7" s="143" t="s">
        <v>51</v>
      </c>
      <c r="B7" s="144"/>
      <c r="C7" s="148">
        <v>33</v>
      </c>
      <c r="D7" s="149"/>
      <c r="E7" s="149"/>
      <c r="F7" s="149"/>
      <c r="G7" s="149"/>
      <c r="H7" s="150"/>
      <c r="I7" s="78" t="s">
        <v>92</v>
      </c>
      <c r="J7" s="7"/>
    </row>
    <row r="8" spans="1:10" s="1" customFormat="1" ht="6.75" customHeight="1">
      <c r="A8" s="11"/>
      <c r="B8" s="11"/>
      <c r="C8" s="11"/>
      <c r="D8" s="12"/>
      <c r="E8" s="12"/>
      <c r="F8" s="12"/>
      <c r="G8" s="12"/>
      <c r="H8" s="12"/>
      <c r="I8" s="13"/>
      <c r="J8" s="7"/>
    </row>
    <row r="9" spans="1:10" ht="12.75" customHeight="1">
      <c r="A9" s="14" t="s">
        <v>19</v>
      </c>
      <c r="B9" s="5"/>
      <c r="C9" s="5"/>
      <c r="D9" s="5"/>
      <c r="E9" s="5"/>
      <c r="F9" s="5"/>
      <c r="G9" s="5"/>
      <c r="H9" s="5"/>
      <c r="I9" s="15"/>
      <c r="J9" s="5"/>
    </row>
    <row r="10" spans="1:10" ht="12">
      <c r="A10" s="14" t="s">
        <v>65</v>
      </c>
      <c r="B10" s="5"/>
      <c r="C10" s="5"/>
      <c r="D10" s="5"/>
      <c r="E10" s="5"/>
      <c r="F10" s="5"/>
      <c r="G10" s="5"/>
      <c r="H10" s="5"/>
      <c r="I10" s="15"/>
      <c r="J10" s="5"/>
    </row>
    <row r="11" spans="1:10" ht="20.25" customHeight="1">
      <c r="A11" s="151" t="s">
        <v>35</v>
      </c>
      <c r="B11" s="152"/>
      <c r="C11" s="86" t="s">
        <v>75</v>
      </c>
      <c r="D11" s="86" t="s">
        <v>76</v>
      </c>
      <c r="E11" s="86" t="s">
        <v>69</v>
      </c>
      <c r="F11" s="86" t="s">
        <v>70</v>
      </c>
      <c r="G11" s="86" t="s">
        <v>71</v>
      </c>
      <c r="H11" s="86" t="s">
        <v>72</v>
      </c>
      <c r="I11" s="16" t="s">
        <v>13</v>
      </c>
      <c r="J11" s="17" t="s">
        <v>12</v>
      </c>
    </row>
    <row r="12" spans="1:10" ht="12.75" customHeight="1">
      <c r="A12" s="18"/>
      <c r="B12" s="19" t="s">
        <v>21</v>
      </c>
      <c r="C12" s="20">
        <v>4</v>
      </c>
      <c r="D12" s="20">
        <f>IF(I12-C12&gt;6,6,I12-C12)</f>
        <v>6</v>
      </c>
      <c r="E12" s="20">
        <f>IF(I12-C12-D12&gt;6,6,I12-C12-D12)</f>
        <v>6</v>
      </c>
      <c r="F12" s="20">
        <f>IF(I12-C12-D12-E12&gt;6,6,I12-C12-D12-E12)</f>
        <v>6</v>
      </c>
      <c r="G12" s="20">
        <f>IF(I12-C12-D12-E12-F12&gt;6,6,I12-C12-D12-E12-F12)</f>
        <v>6</v>
      </c>
      <c r="H12" s="20">
        <v>5</v>
      </c>
      <c r="I12" s="59">
        <f>C7</f>
        <v>33</v>
      </c>
      <c r="J12" s="21" t="s">
        <v>22</v>
      </c>
    </row>
    <row r="13" spans="1:10" ht="30.75" customHeight="1">
      <c r="A13" s="18"/>
      <c r="B13" s="16" t="s">
        <v>37</v>
      </c>
      <c r="C13" s="58"/>
      <c r="D13" s="58"/>
      <c r="E13" s="58"/>
      <c r="F13" s="58"/>
      <c r="G13" s="123">
        <v>0</v>
      </c>
      <c r="H13" s="123">
        <v>3</v>
      </c>
      <c r="I13" s="59">
        <f>SUM(H13:H13)</f>
        <v>3</v>
      </c>
      <c r="J13" s="22" t="s">
        <v>68</v>
      </c>
    </row>
    <row r="14" spans="1:10" ht="12.75" customHeight="1">
      <c r="A14" s="138" t="s">
        <v>32</v>
      </c>
      <c r="B14" s="139"/>
      <c r="C14" s="139"/>
      <c r="D14" s="23"/>
      <c r="E14" s="23"/>
      <c r="F14" s="23"/>
      <c r="G14" s="23"/>
      <c r="H14" s="23"/>
      <c r="I14" s="24"/>
      <c r="J14" s="25"/>
    </row>
    <row r="15" spans="1:10" ht="12.75" customHeight="1">
      <c r="A15" s="26"/>
      <c r="B15" s="27" t="s">
        <v>23</v>
      </c>
      <c r="C15" s="124"/>
      <c r="D15" s="124"/>
      <c r="E15" s="124"/>
      <c r="F15" s="124"/>
      <c r="G15" s="124"/>
      <c r="H15" s="124"/>
      <c r="I15" s="60">
        <f>SUM(C15:H15)</f>
        <v>0</v>
      </c>
      <c r="J15" s="28"/>
    </row>
    <row r="16" spans="1:10" ht="12.75" customHeight="1">
      <c r="A16" s="26"/>
      <c r="B16" s="29" t="s">
        <v>24</v>
      </c>
      <c r="C16" s="69">
        <f aca="true" t="shared" si="0" ref="C16:H16">C25-C15</f>
        <v>72774</v>
      </c>
      <c r="D16" s="69">
        <f t="shared" si="0"/>
        <v>17280</v>
      </c>
      <c r="E16" s="69">
        <f t="shared" si="0"/>
        <v>17280</v>
      </c>
      <c r="F16" s="69">
        <f t="shared" si="0"/>
        <v>17280</v>
      </c>
      <c r="G16" s="69">
        <f t="shared" si="0"/>
        <v>17280</v>
      </c>
      <c r="H16" s="69">
        <f t="shared" si="0"/>
        <v>26898</v>
      </c>
      <c r="I16" s="61">
        <f>SUM(C16:H16)</f>
        <v>168792</v>
      </c>
      <c r="J16" s="119" t="s">
        <v>33</v>
      </c>
    </row>
    <row r="17" spans="1:10" ht="55.5" customHeight="1">
      <c r="A17" s="31"/>
      <c r="B17" s="32" t="s">
        <v>34</v>
      </c>
      <c r="C17" s="70">
        <f>C16</f>
        <v>72774</v>
      </c>
      <c r="D17" s="71">
        <f>D16+C23</f>
        <v>24480</v>
      </c>
      <c r="E17" s="71">
        <f>E16+C23</f>
        <v>24480</v>
      </c>
      <c r="F17" s="71">
        <f>F16+C23</f>
        <v>24480</v>
      </c>
      <c r="G17" s="71">
        <f>G16+C23</f>
        <v>24480</v>
      </c>
      <c r="H17" s="71">
        <f>H16+C23</f>
        <v>34098</v>
      </c>
      <c r="I17" s="62">
        <f>SUM(C17:H17)</f>
        <v>204792</v>
      </c>
      <c r="J17" s="115" t="s">
        <v>79</v>
      </c>
    </row>
    <row r="18" spans="1:10" ht="12.75" customHeight="1">
      <c r="A18" s="140" t="s">
        <v>17</v>
      </c>
      <c r="B18" s="141"/>
      <c r="C18" s="141"/>
      <c r="D18" s="33"/>
      <c r="E18" s="33"/>
      <c r="F18" s="33"/>
      <c r="G18" s="33"/>
      <c r="H18" s="33"/>
      <c r="I18" s="63"/>
      <c r="J18" s="34"/>
    </row>
    <row r="19" spans="1:10" ht="12.75" customHeight="1">
      <c r="A19" s="35"/>
      <c r="B19" s="36" t="s">
        <v>91</v>
      </c>
      <c r="C19" s="66">
        <f>'前提条件'!F26</f>
        <v>30438</v>
      </c>
      <c r="D19" s="73"/>
      <c r="E19" s="73"/>
      <c r="F19" s="73"/>
      <c r="G19" s="73"/>
      <c r="H19" s="74"/>
      <c r="I19" s="64">
        <f aca="true" t="shared" si="1" ref="I19:I26">SUM(C19:H19)</f>
        <v>30438</v>
      </c>
      <c r="J19" s="37"/>
    </row>
    <row r="20" spans="1:10" ht="12.75" customHeight="1">
      <c r="A20" s="35"/>
      <c r="B20" s="38" t="s">
        <v>4</v>
      </c>
      <c r="C20" s="85">
        <f>'前提条件'!F27</f>
        <v>2016</v>
      </c>
      <c r="D20" s="75"/>
      <c r="E20" s="75"/>
      <c r="F20" s="75"/>
      <c r="G20" s="75"/>
      <c r="H20" s="76"/>
      <c r="I20" s="64">
        <f t="shared" si="1"/>
        <v>2016</v>
      </c>
      <c r="J20" s="39"/>
    </row>
    <row r="21" spans="1:10" ht="12.75" customHeight="1">
      <c r="A21" s="35"/>
      <c r="B21" s="38" t="s">
        <v>6</v>
      </c>
      <c r="C21" s="68">
        <f>('前提条件'!C10*'前提条件'!C12)*(C12-C13)/1000</f>
        <v>11520</v>
      </c>
      <c r="D21" s="68">
        <f>('前提条件'!C10*'前提条件'!C12)*(D12-D13)/1000</f>
        <v>17280</v>
      </c>
      <c r="E21" s="68">
        <f>('前提条件'!C10*'前提条件'!C12)*(E12-E13)/1000</f>
        <v>17280</v>
      </c>
      <c r="F21" s="68">
        <f>('前提条件'!C10*'前提条件'!C12)*(F12-F13)/1000</f>
        <v>17280</v>
      </c>
      <c r="G21" s="68">
        <f>('前提条件'!C10*'前提条件'!C12)*(G12-G13)/1000</f>
        <v>17280</v>
      </c>
      <c r="H21" s="125">
        <f>('前提条件'!C10*'前提条件'!C12)*(H12-H13)/1000+('前提条件'!C9*'前提条件'!C12)*1/1000</f>
        <v>6720</v>
      </c>
      <c r="I21" s="64">
        <f t="shared" si="1"/>
        <v>87360</v>
      </c>
      <c r="J21" s="122" t="s">
        <v>94</v>
      </c>
    </row>
    <row r="22" spans="1:10" ht="12.75" customHeight="1">
      <c r="A22" s="35"/>
      <c r="B22" s="38" t="s">
        <v>46</v>
      </c>
      <c r="C22" s="67">
        <f>'前提条件'!C12*'前提条件'!C14/1000</f>
        <v>21600</v>
      </c>
      <c r="D22" s="75"/>
      <c r="E22" s="75"/>
      <c r="F22" s="75"/>
      <c r="G22" s="75"/>
      <c r="H22" s="76"/>
      <c r="I22" s="64">
        <f t="shared" si="1"/>
        <v>21600</v>
      </c>
      <c r="J22" s="39"/>
    </row>
    <row r="23" spans="1:10" ht="25.5" customHeight="1">
      <c r="A23" s="35"/>
      <c r="B23" s="79" t="s">
        <v>82</v>
      </c>
      <c r="C23" s="67">
        <f>('前提条件'!C15-'前提条件'!C14)*'前提条件'!C12/1000</f>
        <v>7200</v>
      </c>
      <c r="D23" s="75"/>
      <c r="E23" s="75"/>
      <c r="F23" s="75"/>
      <c r="G23" s="75"/>
      <c r="H23" s="76"/>
      <c r="I23" s="64"/>
      <c r="J23" s="39"/>
    </row>
    <row r="24" spans="1:10" ht="12.75" customHeight="1">
      <c r="A24" s="35"/>
      <c r="B24" s="40" t="s">
        <v>50</v>
      </c>
      <c r="C24" s="76"/>
      <c r="D24" s="75"/>
      <c r="E24" s="75"/>
      <c r="F24" s="75"/>
      <c r="G24" s="75"/>
      <c r="H24" s="77">
        <f>'前提条件'!F31</f>
        <v>20178</v>
      </c>
      <c r="I24" s="64">
        <f t="shared" si="1"/>
        <v>20178</v>
      </c>
      <c r="J24" s="39" t="s">
        <v>74</v>
      </c>
    </row>
    <row r="25" spans="1:10" ht="12.75" customHeight="1">
      <c r="A25" s="35"/>
      <c r="B25" s="41" t="s">
        <v>15</v>
      </c>
      <c r="C25" s="67">
        <f aca="true" t="shared" si="2" ref="C25:H25">SUM(C19:C24)</f>
        <v>72774</v>
      </c>
      <c r="D25" s="67">
        <f t="shared" si="2"/>
        <v>17280</v>
      </c>
      <c r="E25" s="67">
        <f t="shared" si="2"/>
        <v>17280</v>
      </c>
      <c r="F25" s="67">
        <f t="shared" si="2"/>
        <v>17280</v>
      </c>
      <c r="G25" s="67">
        <f t="shared" si="2"/>
        <v>17280</v>
      </c>
      <c r="H25" s="67">
        <f t="shared" si="2"/>
        <v>26898</v>
      </c>
      <c r="I25" s="64">
        <f t="shared" si="1"/>
        <v>168792</v>
      </c>
      <c r="J25" s="39"/>
    </row>
    <row r="26" spans="1:10" ht="12.75" customHeight="1">
      <c r="A26" s="42"/>
      <c r="B26" s="43" t="s">
        <v>14</v>
      </c>
      <c r="C26" s="117">
        <f aca="true" t="shared" si="3" ref="C26:H26">C17*$C$6*(C12)/12</f>
        <v>485.16</v>
      </c>
      <c r="D26" s="117">
        <f t="shared" si="3"/>
        <v>244.80000000000004</v>
      </c>
      <c r="E26" s="117">
        <f t="shared" si="3"/>
        <v>244.80000000000004</v>
      </c>
      <c r="F26" s="117">
        <f t="shared" si="3"/>
        <v>244.80000000000004</v>
      </c>
      <c r="G26" s="117">
        <f t="shared" si="3"/>
        <v>244.80000000000004</v>
      </c>
      <c r="H26" s="117">
        <f t="shared" si="3"/>
        <v>284.15000000000003</v>
      </c>
      <c r="I26" s="118">
        <f t="shared" si="1"/>
        <v>1748.5100000000002</v>
      </c>
      <c r="J26" s="116" t="s">
        <v>80</v>
      </c>
    </row>
    <row r="27" spans="1:10" ht="8.25" customHeight="1">
      <c r="A27" s="44"/>
      <c r="B27" s="45"/>
      <c r="C27" s="46"/>
      <c r="D27" s="47"/>
      <c r="E27" s="47"/>
      <c r="F27" s="47"/>
      <c r="G27" s="47"/>
      <c r="H27" s="47"/>
      <c r="I27" s="46"/>
      <c r="J27" s="48"/>
    </row>
    <row r="28" spans="1:10" ht="12.75" customHeight="1">
      <c r="A28" s="44"/>
      <c r="B28" s="49" t="s">
        <v>26</v>
      </c>
      <c r="C28" s="81">
        <f aca="true" t="shared" si="4" ref="C28:H28">C26</f>
        <v>485.16</v>
      </c>
      <c r="D28" s="82">
        <f t="shared" si="4"/>
        <v>244.80000000000004</v>
      </c>
      <c r="E28" s="72">
        <f t="shared" si="4"/>
        <v>244.80000000000004</v>
      </c>
      <c r="F28" s="72">
        <f t="shared" si="4"/>
        <v>244.80000000000004</v>
      </c>
      <c r="G28" s="72">
        <f t="shared" si="4"/>
        <v>244.80000000000004</v>
      </c>
      <c r="H28" s="72">
        <f t="shared" si="4"/>
        <v>284.15000000000003</v>
      </c>
      <c r="I28" s="46"/>
      <c r="J28" s="48"/>
    </row>
    <row r="29" spans="1:10" ht="6" customHeight="1">
      <c r="A29" s="48"/>
      <c r="B29" s="45"/>
      <c r="C29" s="47"/>
      <c r="D29" s="47"/>
      <c r="E29" s="47"/>
      <c r="F29" s="47"/>
      <c r="G29" s="47"/>
      <c r="H29" s="47"/>
      <c r="I29" s="46"/>
      <c r="J29" s="48"/>
    </row>
    <row r="30" spans="1:10" ht="6" customHeight="1">
      <c r="A30" s="48"/>
      <c r="B30" s="45"/>
      <c r="C30" s="47"/>
      <c r="D30" s="47"/>
      <c r="E30" s="47"/>
      <c r="F30" s="47"/>
      <c r="G30" s="47"/>
      <c r="H30" s="47"/>
      <c r="I30" s="46"/>
      <c r="J30" s="48"/>
    </row>
    <row r="31" spans="1:10" ht="6" customHeight="1">
      <c r="A31" s="48"/>
      <c r="B31" s="45"/>
      <c r="C31" s="47"/>
      <c r="D31" s="47"/>
      <c r="E31" s="47"/>
      <c r="F31" s="47"/>
      <c r="G31" s="47"/>
      <c r="H31" s="47"/>
      <c r="I31" s="46"/>
      <c r="J31" s="48"/>
    </row>
    <row r="32" spans="1:223" s="4" customFormat="1" ht="12">
      <c r="A32" s="6"/>
      <c r="B32" s="5"/>
      <c r="C32" s="5"/>
      <c r="D32" s="5"/>
      <c r="E32" s="5"/>
      <c r="F32" s="5"/>
      <c r="G32" s="5"/>
      <c r="H32" s="5"/>
      <c r="I32" s="15"/>
      <c r="J32" s="5"/>
      <c r="HO32" s="2"/>
    </row>
    <row r="33" spans="1:223" s="4" customFormat="1" ht="12">
      <c r="A33" s="6"/>
      <c r="B33" s="5"/>
      <c r="C33" s="5"/>
      <c r="D33" s="5"/>
      <c r="E33" s="5"/>
      <c r="F33" s="5"/>
      <c r="G33" s="5"/>
      <c r="H33" s="5"/>
      <c r="I33" s="15"/>
      <c r="J33" s="5"/>
      <c r="HO33" s="2"/>
    </row>
    <row r="34" spans="1:223" s="4" customFormat="1" ht="12">
      <c r="A34" s="6"/>
      <c r="B34" s="5"/>
      <c r="C34" s="5"/>
      <c r="D34" s="5"/>
      <c r="E34" s="5"/>
      <c r="F34" s="5"/>
      <c r="G34" s="5"/>
      <c r="H34" s="5"/>
      <c r="I34" s="15"/>
      <c r="J34" s="5"/>
      <c r="HO34" s="2"/>
    </row>
    <row r="35" spans="1:223" s="4" customFormat="1" ht="12">
      <c r="A35" s="6"/>
      <c r="B35" s="5"/>
      <c r="C35" s="5"/>
      <c r="D35" s="5"/>
      <c r="E35" s="5"/>
      <c r="F35" s="5"/>
      <c r="G35" s="5"/>
      <c r="H35" s="5"/>
      <c r="I35" s="15"/>
      <c r="J35" s="5"/>
      <c r="HO35" s="2"/>
    </row>
    <row r="36" spans="1:223" s="4" customFormat="1" ht="12">
      <c r="A36" s="6"/>
      <c r="B36" s="5"/>
      <c r="C36" s="5"/>
      <c r="D36" s="5"/>
      <c r="E36" s="5"/>
      <c r="F36" s="5"/>
      <c r="G36" s="5"/>
      <c r="H36" s="5"/>
      <c r="I36" s="15"/>
      <c r="J36" s="5"/>
      <c r="HO36" s="2"/>
    </row>
    <row r="37" spans="1:223" s="4" customFormat="1" ht="12">
      <c r="A37" s="5"/>
      <c r="B37" s="5"/>
      <c r="C37" s="5"/>
      <c r="D37" s="5"/>
      <c r="E37" s="5"/>
      <c r="F37" s="5"/>
      <c r="G37" s="5"/>
      <c r="H37" s="5"/>
      <c r="I37" s="15"/>
      <c r="J37" s="5"/>
      <c r="HO37" s="2"/>
    </row>
  </sheetData>
  <sheetProtection/>
  <mergeCells count="8">
    <mergeCell ref="A14:C14"/>
    <mergeCell ref="A18:C18"/>
    <mergeCell ref="A3:B3"/>
    <mergeCell ref="A6:B6"/>
    <mergeCell ref="C6:H6"/>
    <mergeCell ref="A7:B7"/>
    <mergeCell ref="C7:H7"/>
    <mergeCell ref="A11:B11"/>
  </mergeCells>
  <printOptions/>
  <pageMargins left="0.7874015748031497" right="0.51" top="0.45" bottom="0.47" header="0" footer="0"/>
  <pageSetup horizontalDpi="600" verticalDpi="600" orientation="landscape" paperSize="9" scale="77" r:id="rId2"/>
  <rowBreaks count="1" manualBreakCount="1">
    <brk id="6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田中　秀基</dc:creator>
  <cp:keywords/>
  <dc:description/>
  <cp:lastModifiedBy>田中　秀基</cp:lastModifiedBy>
  <cp:lastPrinted>2011-07-13T10:20:11Z</cp:lastPrinted>
  <dcterms:created xsi:type="dcterms:W3CDTF">2005-06-22T08:48:21Z</dcterms:created>
  <dcterms:modified xsi:type="dcterms:W3CDTF">2011-08-19T04:13:59Z</dcterms:modified>
  <cp:category/>
  <cp:version/>
  <cp:contentType/>
  <cp:contentStatus/>
</cp:coreProperties>
</file>