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updateLinks="never" codeName="ThisWorkbook" autoCompressPictures="0"/>
  <mc:AlternateContent xmlns:mc="http://schemas.openxmlformats.org/markup-compatibility/2006">
    <mc:Choice Requires="x15">
      <x15ac:absPath xmlns:x15ac="http://schemas.microsoft.com/office/spreadsheetml/2010/11/ac" url="Z:\【がん対策グループ】\005_国・府指定がん診療拠点病院の運営\R５\05_指定関係\03_府指定\03_現況報告提出依頼\02_様式\03_送付用（肺がん様式）\"/>
    </mc:Choice>
  </mc:AlternateContent>
  <xr:revisionPtr revIDLastSave="0" documentId="13_ncr:1_{8536EC64-7D02-49B0-B2E2-F4F417EAB868}" xr6:coauthVersionLast="47" xr6:coauthVersionMax="47" xr10:uidLastSave="{00000000-0000-0000-0000-000000000000}"/>
  <bookViews>
    <workbookView xWindow="4980" yWindow="780" windowWidth="11208" windowHeight="12576" tabRatio="907" firstSheet="1" activeTab="1" xr2:uid="{00000000-000D-0000-FFFF-FFFF00000000}"/>
  </bookViews>
  <sheets>
    <sheet name="事務局使用（発出時は非表示にすること）" sheetId="194" state="hidden" r:id="rId1"/>
    <sheet name="入力時の注意事項" sheetId="170" r:id="rId2"/>
    <sheet name="表紙" sheetId="2" r:id="rId3"/>
    <sheet name="様式3（連絡先）" sheetId="133" r:id="rId4"/>
    <sheet name="様式4（全般事項）" sheetId="218" r:id="rId5"/>
    <sheet name="様式４(機能別)" sheetId="195" r:id="rId6"/>
    <sheet name="(参考)診療割合算出表" sheetId="204" r:id="rId7"/>
    <sheet name="別紙1未充足要件" sheetId="168" r:id="rId8"/>
    <sheet name="別紙2専門とするがんの診療状況" sheetId="219" r:id="rId9"/>
    <sheet name="別紙3自施設で対応しないもの" sheetId="220" r:id="rId10"/>
    <sheet name="別紙4カンファレンス" sheetId="207" r:id="rId11"/>
    <sheet name="別紙5緩和外来" sheetId="209" r:id="rId12"/>
    <sheet name="別紙6緩和病棟" sheetId="210" r:id="rId13"/>
    <sheet name="別紙7地域緩和ケア連携体制" sheetId="158" r:id="rId14"/>
    <sheet name="別紙8緩和メンバー" sheetId="171" r:id="rId15"/>
    <sheet name="別紙9インターネット環境" sheetId="197" r:id="rId16"/>
    <sheet name="別紙10患者の特性に応じた支援" sheetId="199" r:id="rId17"/>
    <sheet name="別紙11相談内容" sheetId="173" r:id="rId18"/>
    <sheet name="別紙12相談支援センター窓口等" sheetId="174" r:id="rId19"/>
    <sheet name="別紙13相談支援センター体制" sheetId="175" r:id="rId20"/>
    <sheet name="別紙14連携協力体制" sheetId="176" r:id="rId21"/>
    <sheet name="別紙15専門外来" sheetId="177" r:id="rId22"/>
    <sheet name="別紙16院内がん登録" sheetId="179" r:id="rId23"/>
    <sheet name="別紙17臨床試験・治験" sheetId="181" r:id="rId24"/>
    <sheet name="別紙18チーム医療の提供体制" sheetId="205" r:id="rId25"/>
    <sheet name="別紙19医療安全・第三者評価" sheetId="183" r:id="rId26"/>
    <sheet name="別紙20歯科との連携" sheetId="208" r:id="rId27"/>
    <sheet name="別紙21地域連携カンファ開催状況" sheetId="215" r:id="rId28"/>
    <sheet name="別紙22（放射線治療連携）" sheetId="221" r:id="rId29"/>
    <sheet name="府事務処理欄" sheetId="217"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_________________________tou01">#REF!</definedName>
    <definedName name="__________________________bes2105">#REF!</definedName>
    <definedName name="__________________________bes301">#REF!</definedName>
    <definedName name="__________________________NS01">#REF!</definedName>
    <definedName name="__________________________sou04">#REF!</definedName>
    <definedName name="__________________________sou1">#REF!</definedName>
    <definedName name="__________________________tou03">#REF!</definedName>
    <definedName name="_________________________sou2">#REF!</definedName>
    <definedName name="____________bes301">#REF!</definedName>
    <definedName name="____________can01">[1]選択肢!$AU$2:$AU$36</definedName>
    <definedName name="____________NS01">#REF!</definedName>
    <definedName name="____________sou04">#REF!</definedName>
    <definedName name="____________sou1">#REF!</definedName>
    <definedName name="__________bes3001">[2]選択肢!$AK$2:$AK$4</definedName>
    <definedName name="__________ken01">[2]選択肢!$AC$2:$AC$8</definedName>
    <definedName name="_____jin01">[3]選択肢!$R$2:$R$3</definedName>
    <definedName name="＿＿＿＿sou2">#REF!</definedName>
    <definedName name="____the01">[1]選択肢!$AT$2:$AT$6</definedName>
    <definedName name="___bes3011">[4]選択肢!$Z$2:$Z$3</definedName>
    <definedName name="___can002">[5]選択肢!$AB$21:$AB$60</definedName>
    <definedName name="__bes3011">[4]選択肢!$Z$2:$Z$3</definedName>
    <definedName name="__can002">[5]選択肢!$AB$21:$AB$60</definedName>
    <definedName name="__pat01">[5]選択肢!$V$21:$V$23</definedName>
    <definedName name="__pat04">[5]選択肢!$Y$21:$Y$26</definedName>
    <definedName name="_bes3001">[2]選択肢!$AK$2:$AK$4</definedName>
    <definedName name="_bes301">#REF!</definedName>
    <definedName name="_bes3011">[6]選択肢!$Z$2:$Z$3</definedName>
    <definedName name="_bes3101">#REF!</definedName>
    <definedName name="_can01">[1]選択肢!$AU$2:$AU$36</definedName>
    <definedName name="_xlnm._FilterDatabase" localSheetId="29" hidden="1">府事務処理欄!$A$5:$BK$6</definedName>
    <definedName name="_xlnm._FilterDatabase" localSheetId="5" hidden="1">'様式４(機能別)'!#REF!</definedName>
    <definedName name="_jin01">[3]選択肢!$R$2:$R$3</definedName>
    <definedName name="_ken01">[2]選択肢!$AC$2:$AC$8</definedName>
    <definedName name="_NS01">#REF!</definedName>
    <definedName name="_setsubi">#REF!</definedName>
    <definedName name="_sou01">[7]選択肢!$AJ$2:$AJ$8</definedName>
    <definedName name="_sou032">[8]選択肢!#REF!</definedName>
    <definedName name="_sou04">#REF!</definedName>
    <definedName name="_sou1">#REF!</definedName>
    <definedName name="_the01">[1]選択肢!$AT$2:$AT$6</definedName>
    <definedName name="_tou01">#REF!</definedName>
    <definedName name="_tou02">#REF!</definedName>
    <definedName name="ｆ">[9]選択肢!$B$3:$B$6</definedName>
    <definedName name="ftgh">[10]選択肢!$G$2:$G$5</definedName>
    <definedName name="htrhyj">[10]選択肢!$E$2:$E$3</definedName>
    <definedName name="ｊ">[11]選択肢!$G$2:$G$4</definedName>
    <definedName name="jinin">#REF!</definedName>
    <definedName name="jinin05">[8]選択肢!#REF!</definedName>
    <definedName name="jininn">#REF!</definedName>
    <definedName name="jinji">[8]選択肢!#REF!</definedName>
    <definedName name="jinji05">[8]選択肢!#REF!</definedName>
    <definedName name="jinji06">[12]選択肢!#REF!</definedName>
    <definedName name="list">#REF!</definedName>
    <definedName name="list00">[13]選択肢!$B$2:$B$3</definedName>
    <definedName name="ｌｉst01">[8]選択肢!#REF!</definedName>
    <definedName name="list02">#REF!</definedName>
    <definedName name="list03">#REF!</definedName>
    <definedName name="list04">#REF!</definedName>
    <definedName name="list05">#REF!</definedName>
    <definedName name="list100">[2]選択肢!$C$2:$C$3</definedName>
    <definedName name="list3C01">#REF!</definedName>
    <definedName name="list3C02">#REF!</definedName>
    <definedName name="list3C03">#REF!</definedName>
    <definedName name="list4">#REF!</definedName>
    <definedName name="miuamkg">#REF!</definedName>
    <definedName name="miya">#REF!</definedName>
    <definedName name="miyami">#REF!</definedName>
    <definedName name="miyata">#REF!</definedName>
    <definedName name="miyatata">[10]選択肢!$B$2:$B$3</definedName>
    <definedName name="_xlnm.Print_Area" localSheetId="6">'(参考)診療割合算出表'!$A$1:$N$11</definedName>
    <definedName name="_xlnm.Print_Area" localSheetId="0">'事務局使用（発出時は非表示にすること）'!$A$1:$ED$7</definedName>
    <definedName name="_xlnm.Print_Area" localSheetId="1">入力時の注意事項!$A$1:$H$34</definedName>
    <definedName name="_xlnm.Print_Area" localSheetId="2">表紙!$A$1:$G$37</definedName>
    <definedName name="_xlnm.Print_Area" localSheetId="29">府事務処理欄!$A$1:$BK$7</definedName>
    <definedName name="_xlnm.Print_Area" localSheetId="16">別紙10患者の特性に応じた支援!$A$1:$Z$28</definedName>
    <definedName name="_xlnm.Print_Area" localSheetId="17">別紙11相談内容!$A$1:$H$37</definedName>
    <definedName name="_xlnm.Print_Area" localSheetId="18">別紙12相談支援センター窓口等!$A$1:$X$18</definedName>
    <definedName name="_xlnm.Print_Area" localSheetId="19">別紙13相談支援センター体制!$A$1:$J$45</definedName>
    <definedName name="_xlnm.Print_Area" localSheetId="20">別紙14連携協力体制!$A$1:$I$57</definedName>
    <definedName name="_xlnm.Print_Area" localSheetId="21">別紙15専門外来!$A$1:$X$62</definedName>
    <definedName name="_xlnm.Print_Area" localSheetId="22">別紙16院内がん登録!$A$1:$H$26</definedName>
    <definedName name="_xlnm.Print_Area" localSheetId="23">別紙17臨床試験・治験!$A$1:$X$35</definedName>
    <definedName name="_xlnm.Print_Area" localSheetId="24">別紙18チーム医療の提供体制!$A$1:$P$16</definedName>
    <definedName name="_xlnm.Print_Area" localSheetId="25">別紙19医療安全・第三者評価!$A$1:$J$37</definedName>
    <definedName name="_xlnm.Print_Area" localSheetId="7">別紙1未充足要件!$A$1:$G$48</definedName>
    <definedName name="_xlnm.Print_Area" localSheetId="26">別紙20歯科との連携!$A$1:$J$48</definedName>
    <definedName name="_xlnm.Print_Area" localSheetId="27">別紙21地域連携カンファ開催状況!$A$1:$J$33</definedName>
    <definedName name="_xlnm.Print_Area" localSheetId="28">'別紙22（放射線治療連携）'!$A$1:$K$29</definedName>
    <definedName name="_xlnm.Print_Area" localSheetId="8">別紙2専門とするがんの診療状況!$A$1:$L$23</definedName>
    <definedName name="_xlnm.Print_Area" localSheetId="9">別紙3自施設で対応しないもの!$A$1:$M$13</definedName>
    <definedName name="_xlnm.Print_Area" localSheetId="10">別紙4カンファレンス!$A$1:$I$19</definedName>
    <definedName name="_xlnm.Print_Area" localSheetId="11">別紙5緩和外来!$A$1:$Y$27</definedName>
    <definedName name="_xlnm.Print_Area" localSheetId="12">別紙6緩和病棟!$A$1:$Z$40</definedName>
    <definedName name="_xlnm.Print_Area" localSheetId="13">別紙7地域緩和ケア連携体制!$A$1:$K$19</definedName>
    <definedName name="_xlnm.Print_Area" localSheetId="14">別紙8緩和メンバー!$A$1:$G$28</definedName>
    <definedName name="_xlnm.Print_Area" localSheetId="15">別紙9インターネット環境!$A$1:$Z$16</definedName>
    <definedName name="_xlnm.Print_Area" localSheetId="3">'様式3（連絡先）'!$A$1:$B$11</definedName>
    <definedName name="_xlnm.Print_Area" localSheetId="5">'様式４(機能別)'!$A$1:$N$354</definedName>
    <definedName name="_xlnm.Print_Area" localSheetId="4">'様式4（全般事項）'!$A$1:$W$271</definedName>
    <definedName name="_xlnm.Print_Titles" localSheetId="29">府事務処理欄!$1:$5</definedName>
    <definedName name="_xlnm.Print_Titles" localSheetId="5">'様式４(機能別)'!$9:$9</definedName>
    <definedName name="reg">[10]選択肢!$A$2:$A$4</definedName>
    <definedName name="rsg">[10]選択肢!$A$2:$A$4</definedName>
    <definedName name="sareg">#REF!</definedName>
    <definedName name="sin">[14]選択肢!$R$21:$R$22</definedName>
    <definedName name="sou0">#REF!</definedName>
    <definedName name="tfj">#REF!</definedName>
    <definedName name="thjst">[10]選択肢!$F$2:$F$3</definedName>
    <definedName name="tsrh">#REF!</definedName>
    <definedName name="tty">#REF!</definedName>
    <definedName name="yos05">#REF!</definedName>
    <definedName name="yos100">[2]選択肢!#REF!</definedName>
    <definedName name="yos406">#REF!</definedName>
    <definedName name="yos410">[13]選択肢!$K$2:$K$4</definedName>
    <definedName name="別紙３７">#REF!</definedName>
    <definedName name="別紙9">[8]選択肢!#REF!</definedName>
    <definedName name="ーbes30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07" l="1"/>
  <c r="G4" i="220"/>
  <c r="G4" i="219"/>
  <c r="H9" i="218"/>
  <c r="BK7" i="217"/>
  <c r="BE7" i="217"/>
  <c r="BD7" i="217"/>
  <c r="BC7" i="217"/>
  <c r="BB7" i="217"/>
  <c r="BA7" i="217"/>
  <c r="AS7" i="217"/>
  <c r="AR7" i="217"/>
  <c r="AQ7" i="217"/>
  <c r="AP7" i="217"/>
  <c r="AO7" i="217"/>
  <c r="AN7" i="217"/>
  <c r="AM7" i="217"/>
  <c r="AL7" i="217"/>
  <c r="H7" i="217"/>
  <c r="G7" i="217"/>
  <c r="F7" i="217"/>
  <c r="B7" i="217"/>
  <c r="J73" i="195"/>
  <c r="I185" i="195"/>
  <c r="I325" i="195"/>
  <c r="I342" i="195"/>
  <c r="I346" i="195"/>
  <c r="I345" i="195"/>
  <c r="H2" i="195"/>
  <c r="E5" i="2"/>
  <c r="K9" i="221"/>
  <c r="K6" i="183"/>
  <c r="K16" i="221"/>
  <c r="J5" i="221" s="1"/>
  <c r="B36" i="2" s="1"/>
  <c r="K14" i="183"/>
  <c r="I7" i="221"/>
  <c r="O12" i="220"/>
  <c r="N12" i="220"/>
  <c r="K2" i="220"/>
  <c r="B17" i="2" s="1"/>
  <c r="N23" i="219"/>
  <c r="M23" i="219"/>
  <c r="N22" i="219"/>
  <c r="M22" i="219"/>
  <c r="N21" i="219"/>
  <c r="M21" i="219"/>
  <c r="N20" i="219"/>
  <c r="M20" i="219"/>
  <c r="N19" i="219"/>
  <c r="M19" i="219"/>
  <c r="N18" i="219"/>
  <c r="M18" i="219"/>
  <c r="N17" i="219"/>
  <c r="M17" i="219"/>
  <c r="N16" i="219"/>
  <c r="M16" i="219"/>
  <c r="N15" i="219"/>
  <c r="M15" i="219"/>
  <c r="W271" i="218"/>
  <c r="V271" i="218"/>
  <c r="V270" i="218"/>
  <c r="V269" i="218"/>
  <c r="W268" i="218"/>
  <c r="V268" i="218"/>
  <c r="W267" i="218"/>
  <c r="V267" i="218"/>
  <c r="V266" i="218"/>
  <c r="V265" i="218"/>
  <c r="W264" i="218"/>
  <c r="V264" i="218"/>
  <c r="W263" i="218"/>
  <c r="V263" i="218"/>
  <c r="W262" i="218"/>
  <c r="V262" i="218"/>
  <c r="W261" i="218"/>
  <c r="V261" i="218"/>
  <c r="V260" i="218"/>
  <c r="V259" i="218"/>
  <c r="W258" i="218"/>
  <c r="V258" i="218"/>
  <c r="W257" i="218"/>
  <c r="V257" i="218"/>
  <c r="V256" i="218"/>
  <c r="W255" i="218"/>
  <c r="V255" i="218"/>
  <c r="W254" i="218"/>
  <c r="V254" i="218"/>
  <c r="W253" i="218"/>
  <c r="V253" i="218"/>
  <c r="W252" i="218"/>
  <c r="V252" i="218"/>
  <c r="W251" i="218"/>
  <c r="V251" i="218"/>
  <c r="W250" i="218"/>
  <c r="V250" i="218"/>
  <c r="W249" i="218"/>
  <c r="V249" i="218"/>
  <c r="W248" i="218"/>
  <c r="V248" i="218"/>
  <c r="V247" i="218"/>
  <c r="W246" i="218"/>
  <c r="V246" i="218"/>
  <c r="W245" i="218"/>
  <c r="V245" i="218"/>
  <c r="W244" i="218"/>
  <c r="V244" i="218"/>
  <c r="W243" i="218"/>
  <c r="V243" i="218"/>
  <c r="W242" i="218"/>
  <c r="V242" i="218"/>
  <c r="V241" i="218"/>
  <c r="W240" i="218"/>
  <c r="V240" i="218"/>
  <c r="W239" i="218"/>
  <c r="V239" i="218"/>
  <c r="W238" i="218"/>
  <c r="V238" i="218"/>
  <c r="V237" i="218"/>
  <c r="W236" i="218"/>
  <c r="V236" i="218"/>
  <c r="W235" i="218"/>
  <c r="V235" i="218"/>
  <c r="W234" i="218"/>
  <c r="V234" i="218"/>
  <c r="W233" i="218"/>
  <c r="V233" i="218"/>
  <c r="W232" i="218"/>
  <c r="V232" i="218"/>
  <c r="W231" i="218"/>
  <c r="V231" i="218"/>
  <c r="W230" i="218"/>
  <c r="V230" i="218"/>
  <c r="V229" i="218"/>
  <c r="V228" i="218"/>
  <c r="V227" i="218"/>
  <c r="W226" i="218"/>
  <c r="V226" i="218"/>
  <c r="W225" i="218"/>
  <c r="V225" i="218"/>
  <c r="W224" i="218"/>
  <c r="V224" i="218"/>
  <c r="V223" i="218"/>
  <c r="V222" i="218"/>
  <c r="V221" i="218"/>
  <c r="V220" i="218"/>
  <c r="V219" i="218"/>
  <c r="W218" i="218"/>
  <c r="V218" i="218"/>
  <c r="W217" i="218"/>
  <c r="V217" i="218"/>
  <c r="W216" i="218"/>
  <c r="V216" i="218"/>
  <c r="V215" i="218"/>
  <c r="G215" i="218"/>
  <c r="V214" i="218"/>
  <c r="V213" i="218"/>
  <c r="V212" i="218"/>
  <c r="V211" i="218"/>
  <c r="W210" i="218"/>
  <c r="V210" i="218"/>
  <c r="W209" i="218"/>
  <c r="V209" i="218"/>
  <c r="V208" i="218"/>
  <c r="R208" i="218"/>
  <c r="C7" i="217" s="1"/>
  <c r="W207" i="218"/>
  <c r="V207" i="218"/>
  <c r="W206" i="218"/>
  <c r="V206" i="218"/>
  <c r="V205" i="218"/>
  <c r="F205" i="218"/>
  <c r="V204" i="218"/>
  <c r="V203" i="218"/>
  <c r="W202" i="218"/>
  <c r="V202" i="218"/>
  <c r="O202" i="218"/>
  <c r="W201" i="218"/>
  <c r="V201" i="218"/>
  <c r="O201" i="218"/>
  <c r="W200" i="218"/>
  <c r="V200" i="218"/>
  <c r="O200" i="218"/>
  <c r="V199" i="218"/>
  <c r="W198" i="218"/>
  <c r="V198" i="218"/>
  <c r="V197" i="218"/>
  <c r="W196" i="218"/>
  <c r="V196" i="218"/>
  <c r="W195" i="218"/>
  <c r="V195" i="218"/>
  <c r="W194" i="218"/>
  <c r="V194" i="218"/>
  <c r="V193" i="218"/>
  <c r="V192" i="218"/>
  <c r="W191" i="218"/>
  <c r="V191" i="218"/>
  <c r="W190" i="218"/>
  <c r="V190" i="218"/>
  <c r="W189" i="218"/>
  <c r="V189" i="218"/>
  <c r="W188" i="218"/>
  <c r="V188" i="218"/>
  <c r="W187" i="218"/>
  <c r="V187" i="218"/>
  <c r="W186" i="218"/>
  <c r="V186" i="218"/>
  <c r="W185" i="218"/>
  <c r="V185" i="218"/>
  <c r="W184" i="218"/>
  <c r="V184" i="218"/>
  <c r="W183" i="218"/>
  <c r="V183" i="218"/>
  <c r="W182" i="218"/>
  <c r="V182" i="218"/>
  <c r="W181" i="218"/>
  <c r="V181" i="218"/>
  <c r="W180" i="218"/>
  <c r="V180" i="218"/>
  <c r="W179" i="218"/>
  <c r="V179" i="218"/>
  <c r="W178" i="218"/>
  <c r="V178" i="218"/>
  <c r="V177" i="218"/>
  <c r="V176" i="218"/>
  <c r="V175" i="218"/>
  <c r="W174" i="218"/>
  <c r="V174" i="218"/>
  <c r="W173" i="218"/>
  <c r="V173" i="218"/>
  <c r="W172" i="218"/>
  <c r="V172" i="218"/>
  <c r="W171" i="218"/>
  <c r="V171" i="218"/>
  <c r="W170" i="218"/>
  <c r="V170" i="218"/>
  <c r="W169" i="218"/>
  <c r="V169" i="218"/>
  <c r="W168" i="218"/>
  <c r="V168" i="218"/>
  <c r="W167" i="218"/>
  <c r="V167" i="218"/>
  <c r="W166" i="218"/>
  <c r="V166" i="218"/>
  <c r="W165" i="218"/>
  <c r="V165" i="218"/>
  <c r="W164" i="218"/>
  <c r="V164" i="218"/>
  <c r="W163" i="218"/>
  <c r="V163" i="218"/>
  <c r="W162" i="218"/>
  <c r="V162" i="218"/>
  <c r="W161" i="218"/>
  <c r="V161" i="218"/>
  <c r="W160" i="218"/>
  <c r="V160" i="218"/>
  <c r="W159" i="218"/>
  <c r="V159" i="218"/>
  <c r="W158" i="218"/>
  <c r="V158" i="218"/>
  <c r="W157" i="218"/>
  <c r="V157" i="218"/>
  <c r="W156" i="218"/>
  <c r="V156" i="218"/>
  <c r="W155" i="218"/>
  <c r="V155" i="218"/>
  <c r="W154" i="218"/>
  <c r="V154" i="218"/>
  <c r="W153" i="218"/>
  <c r="V153" i="218"/>
  <c r="V152" i="218"/>
  <c r="V151" i="218"/>
  <c r="W150" i="218"/>
  <c r="V150" i="218"/>
  <c r="W149" i="218"/>
  <c r="V149" i="218"/>
  <c r="V148" i="218"/>
  <c r="V147" i="218"/>
  <c r="W146" i="218"/>
  <c r="V146" i="218"/>
  <c r="W145" i="218"/>
  <c r="V145" i="218"/>
  <c r="W144" i="218"/>
  <c r="V144" i="218"/>
  <c r="W143" i="218"/>
  <c r="V143" i="218"/>
  <c r="W142" i="218"/>
  <c r="V142" i="218"/>
  <c r="W141" i="218"/>
  <c r="V141" i="218"/>
  <c r="W140" i="218"/>
  <c r="V140" i="218"/>
  <c r="W139" i="218"/>
  <c r="V139" i="218"/>
  <c r="W138" i="218"/>
  <c r="V138" i="218"/>
  <c r="W137" i="218"/>
  <c r="V137" i="218"/>
  <c r="W136" i="218"/>
  <c r="V136" i="218"/>
  <c r="W135" i="218"/>
  <c r="V135" i="218"/>
  <c r="W134" i="218"/>
  <c r="V134" i="218"/>
  <c r="W133" i="218"/>
  <c r="V133" i="218"/>
  <c r="W132" i="218"/>
  <c r="V132" i="218"/>
  <c r="W131" i="218"/>
  <c r="V131" i="218"/>
  <c r="W130" i="218"/>
  <c r="V130" i="218"/>
  <c r="W129" i="218"/>
  <c r="V129" i="218"/>
  <c r="W128" i="218"/>
  <c r="V128" i="218"/>
  <c r="W127" i="218"/>
  <c r="V127" i="218"/>
  <c r="W126" i="218"/>
  <c r="V126" i="218"/>
  <c r="W125" i="218"/>
  <c r="V125" i="218"/>
  <c r="W124" i="218"/>
  <c r="V124" i="218"/>
  <c r="W123" i="218"/>
  <c r="V123" i="218"/>
  <c r="W122" i="218"/>
  <c r="V122" i="218"/>
  <c r="W121" i="218"/>
  <c r="V121" i="218"/>
  <c r="W120" i="218"/>
  <c r="V120" i="218"/>
  <c r="W119" i="218"/>
  <c r="V119" i="218"/>
  <c r="W118" i="218"/>
  <c r="V118" i="218"/>
  <c r="W117" i="218"/>
  <c r="V117" i="218"/>
  <c r="W116" i="218"/>
  <c r="V116" i="218"/>
  <c r="W115" i="218"/>
  <c r="V115" i="218"/>
  <c r="W114" i="218"/>
  <c r="V114" i="218"/>
  <c r="W113" i="218"/>
  <c r="V113" i="218"/>
  <c r="W112" i="218"/>
  <c r="V112" i="218"/>
  <c r="W111" i="218"/>
  <c r="V111" i="218"/>
  <c r="W110" i="218"/>
  <c r="V110" i="218"/>
  <c r="W109" i="218"/>
  <c r="V109" i="218"/>
  <c r="W108" i="218"/>
  <c r="V108" i="218"/>
  <c r="W107" i="218"/>
  <c r="V107" i="218"/>
  <c r="W106" i="218"/>
  <c r="V106" i="218"/>
  <c r="W105" i="218"/>
  <c r="V105" i="218"/>
  <c r="W104" i="218"/>
  <c r="V104" i="218"/>
  <c r="W103" i="218"/>
  <c r="V103" i="218"/>
  <c r="W102" i="218"/>
  <c r="V102" i="218"/>
  <c r="W101" i="218"/>
  <c r="V101" i="218"/>
  <c r="W100" i="218"/>
  <c r="V100" i="218"/>
  <c r="W99" i="218"/>
  <c r="V99" i="218"/>
  <c r="W98" i="218"/>
  <c r="V98" i="218"/>
  <c r="W97" i="218"/>
  <c r="V97" i="218"/>
  <c r="W96" i="218"/>
  <c r="V96" i="218"/>
  <c r="W95" i="218"/>
  <c r="V95" i="218"/>
  <c r="W94" i="218"/>
  <c r="V94" i="218"/>
  <c r="W93" i="218"/>
  <c r="V93" i="218"/>
  <c r="W92" i="218"/>
  <c r="V92" i="218"/>
  <c r="W91" i="218"/>
  <c r="V91" i="218"/>
  <c r="W90" i="218"/>
  <c r="V90" i="218"/>
  <c r="W89" i="218"/>
  <c r="V89" i="218"/>
  <c r="W88" i="218"/>
  <c r="V88" i="218"/>
  <c r="W87" i="218"/>
  <c r="V87" i="218"/>
  <c r="W86" i="218"/>
  <c r="V86" i="218"/>
  <c r="W85" i="218"/>
  <c r="V85" i="218"/>
  <c r="W84" i="218"/>
  <c r="V84" i="218"/>
  <c r="W83" i="218"/>
  <c r="V83" i="218"/>
  <c r="W82" i="218"/>
  <c r="V82" i="218"/>
  <c r="W81" i="218"/>
  <c r="V81" i="218"/>
  <c r="W80" i="218"/>
  <c r="V80" i="218"/>
  <c r="W79" i="218"/>
  <c r="V79" i="218"/>
  <c r="W78" i="218"/>
  <c r="V78" i="218"/>
  <c r="W77" i="218"/>
  <c r="V77" i="218"/>
  <c r="W76" i="218"/>
  <c r="V76" i="218"/>
  <c r="W75" i="218"/>
  <c r="V75" i="218"/>
  <c r="W74" i="218"/>
  <c r="V74" i="218"/>
  <c r="W73" i="218"/>
  <c r="V73" i="218"/>
  <c r="W72" i="218"/>
  <c r="V72" i="218"/>
  <c r="W71" i="218"/>
  <c r="V71" i="218"/>
  <c r="W70" i="218"/>
  <c r="V70" i="218"/>
  <c r="W69" i="218"/>
  <c r="V69" i="218"/>
  <c r="W68" i="218"/>
  <c r="V68" i="218"/>
  <c r="W67" i="218"/>
  <c r="V67" i="218"/>
  <c r="W66" i="218"/>
  <c r="V66" i="218"/>
  <c r="V65" i="218"/>
  <c r="V64" i="218"/>
  <c r="V63" i="218"/>
  <c r="W62" i="218"/>
  <c r="V62" i="218"/>
  <c r="W61" i="218"/>
  <c r="V61" i="218"/>
  <c r="W60" i="218"/>
  <c r="V60" i="218"/>
  <c r="W59" i="218"/>
  <c r="V59" i="218"/>
  <c r="W58" i="218"/>
  <c r="V58" i="218"/>
  <c r="W57" i="218"/>
  <c r="V57" i="218"/>
  <c r="W56" i="218"/>
  <c r="V56" i="218"/>
  <c r="W55" i="218"/>
  <c r="V55" i="218"/>
  <c r="W54" i="218"/>
  <c r="V54" i="218"/>
  <c r="W53" i="218"/>
  <c r="V53" i="218"/>
  <c r="W52" i="218"/>
  <c r="V52" i="218"/>
  <c r="W51" i="218"/>
  <c r="V51" i="218"/>
  <c r="W50" i="218"/>
  <c r="V50" i="218"/>
  <c r="W49" i="218"/>
  <c r="V49" i="218"/>
  <c r="W48" i="218"/>
  <c r="V48" i="218"/>
  <c r="W47" i="218"/>
  <c r="V47" i="218"/>
  <c r="W46" i="218"/>
  <c r="V46" i="218"/>
  <c r="W45" i="218"/>
  <c r="V45" i="218"/>
  <c r="W44" i="218"/>
  <c r="V44" i="218"/>
  <c r="W43" i="218"/>
  <c r="V43" i="218"/>
  <c r="W42" i="218"/>
  <c r="V42" i="218"/>
  <c r="W41" i="218"/>
  <c r="V41" i="218"/>
  <c r="W40" i="218"/>
  <c r="V40" i="218"/>
  <c r="W39" i="218"/>
  <c r="V39" i="218"/>
  <c r="W38" i="218"/>
  <c r="V38" i="218"/>
  <c r="V37" i="218"/>
  <c r="V36" i="218"/>
  <c r="V35" i="218"/>
  <c r="V34" i="218"/>
  <c r="V33" i="218"/>
  <c r="W32" i="218"/>
  <c r="V32" i="218"/>
  <c r="W31" i="218"/>
  <c r="W30" i="218"/>
  <c r="V30" i="218"/>
  <c r="W29" i="218"/>
  <c r="V29" i="218"/>
  <c r="W28" i="218"/>
  <c r="V28" i="218"/>
  <c r="W27" i="218"/>
  <c r="V27" i="218"/>
  <c r="W26" i="218"/>
  <c r="V26" i="218"/>
  <c r="V25" i="218"/>
  <c r="V24" i="218"/>
  <c r="V23" i="218"/>
  <c r="V22" i="218"/>
  <c r="V21" i="218"/>
  <c r="V20" i="218"/>
  <c r="V19" i="218"/>
  <c r="V18" i="218"/>
  <c r="V17" i="218"/>
  <c r="V16" i="218"/>
  <c r="V15" i="218"/>
  <c r="V14" i="218"/>
  <c r="V13" i="218"/>
  <c r="V12" i="218"/>
  <c r="V11" i="218"/>
  <c r="V10" i="218"/>
  <c r="V9" i="218"/>
  <c r="K2" i="219" l="1"/>
  <c r="B16" i="2" s="1"/>
  <c r="V1" i="218"/>
  <c r="B10" i="2" s="1"/>
  <c r="I39" i="195"/>
  <c r="I37" i="195"/>
  <c r="I341" i="195"/>
  <c r="M345" i="195"/>
  <c r="M341" i="195"/>
  <c r="M300" i="195"/>
  <c r="M299" i="195"/>
  <c r="M298" i="195"/>
  <c r="M297" i="195"/>
  <c r="M301" i="195"/>
  <c r="M296" i="195" l="1"/>
  <c r="M295" i="195"/>
  <c r="M294" i="195"/>
  <c r="M293" i="195"/>
  <c r="M291" i="195"/>
  <c r="M290" i="195"/>
  <c r="M289" i="195"/>
  <c r="M288" i="195"/>
  <c r="M287" i="195"/>
  <c r="M285" i="195"/>
  <c r="M284" i="195"/>
  <c r="M283" i="195"/>
  <c r="M282" i="195"/>
  <c r="M281" i="195"/>
  <c r="M280" i="195"/>
  <c r="M279" i="195"/>
  <c r="M277" i="195"/>
  <c r="M278" i="195" l="1"/>
  <c r="I254" i="195"/>
  <c r="M252" i="195"/>
  <c r="M253" i="195"/>
  <c r="I139" i="195"/>
  <c r="M139" i="195" s="1"/>
  <c r="I125" i="195"/>
  <c r="M125" i="195" s="1"/>
  <c r="M24" i="195"/>
  <c r="M23" i="195"/>
  <c r="M22" i="195"/>
  <c r="M21" i="195"/>
  <c r="BF7" i="217" l="1"/>
  <c r="E7" i="217"/>
  <c r="D7" i="217"/>
  <c r="A7" i="217"/>
  <c r="C9" i="168" l="1"/>
  <c r="B34" i="2"/>
  <c r="K10" i="215"/>
  <c r="K11" i="215"/>
  <c r="I2" i="215"/>
  <c r="B35" i="2" s="1"/>
  <c r="K20" i="215"/>
  <c r="K33" i="183" l="1"/>
  <c r="G19" i="176"/>
  <c r="H4" i="215"/>
  <c r="I126" i="195"/>
  <c r="M96" i="195"/>
  <c r="G12" i="176" l="1"/>
  <c r="G7" i="176" s="1"/>
  <c r="L13" i="158" l="1"/>
  <c r="L12" i="158"/>
  <c r="K15" i="175"/>
  <c r="G10" i="168"/>
  <c r="G9" i="168"/>
  <c r="M334" i="195" l="1"/>
  <c r="M47" i="195" l="1"/>
  <c r="M46" i="195"/>
  <c r="M45" i="195"/>
  <c r="M354" i="195"/>
  <c r="M353" i="195"/>
  <c r="M352" i="195"/>
  <c r="M351" i="195"/>
  <c r="M350" i="195"/>
  <c r="M349" i="195"/>
  <c r="M347" i="195"/>
  <c r="M333" i="195"/>
  <c r="M326" i="195"/>
  <c r="M325" i="195"/>
  <c r="M324" i="195"/>
  <c r="M323" i="195"/>
  <c r="M322" i="195"/>
  <c r="M321" i="195"/>
  <c r="M320" i="195"/>
  <c r="M319" i="195"/>
  <c r="M318" i="195"/>
  <c r="M317" i="195"/>
  <c r="M316" i="195"/>
  <c r="M315" i="195"/>
  <c r="M314" i="195"/>
  <c r="M313" i="195"/>
  <c r="M312" i="195"/>
  <c r="M311" i="195"/>
  <c r="M310" i="195"/>
  <c r="M305" i="195"/>
  <c r="M304" i="195"/>
  <c r="M274" i="195"/>
  <c r="M269" i="195"/>
  <c r="M268" i="195"/>
  <c r="M265" i="195"/>
  <c r="M261" i="195"/>
  <c r="M256" i="195"/>
  <c r="M255" i="195"/>
  <c r="M254" i="195"/>
  <c r="M251" i="195"/>
  <c r="M250" i="195"/>
  <c r="M249" i="195"/>
  <c r="M247" i="195"/>
  <c r="M244" i="195"/>
  <c r="M243" i="195"/>
  <c r="M242" i="195"/>
  <c r="M240" i="195"/>
  <c r="M239" i="195"/>
  <c r="M237" i="195"/>
  <c r="M236" i="195"/>
  <c r="M235" i="195"/>
  <c r="M233" i="195"/>
  <c r="M229" i="195"/>
  <c r="M226" i="195"/>
  <c r="M225" i="195"/>
  <c r="J224" i="195"/>
  <c r="M223" i="195"/>
  <c r="M222" i="195"/>
  <c r="M220" i="195"/>
  <c r="M219" i="195"/>
  <c r="M218" i="195"/>
  <c r="M217" i="195"/>
  <c r="M216" i="195"/>
  <c r="M213" i="195"/>
  <c r="M212" i="195"/>
  <c r="M211" i="195"/>
  <c r="M210" i="195"/>
  <c r="M209" i="195"/>
  <c r="M208" i="195"/>
  <c r="M207" i="195"/>
  <c r="M204" i="195"/>
  <c r="M203" i="195"/>
  <c r="M202" i="195"/>
  <c r="M201" i="195"/>
  <c r="M200" i="195"/>
  <c r="M198" i="195"/>
  <c r="M197" i="195"/>
  <c r="M196" i="195"/>
  <c r="M194" i="195"/>
  <c r="M193" i="195"/>
  <c r="M192" i="195"/>
  <c r="M191" i="195"/>
  <c r="M190" i="195"/>
  <c r="M189" i="195"/>
  <c r="M188" i="195"/>
  <c r="M187" i="195"/>
  <c r="M186" i="195"/>
  <c r="M184" i="195"/>
  <c r="M183" i="195"/>
  <c r="M182" i="195"/>
  <c r="M181" i="195"/>
  <c r="M180" i="195"/>
  <c r="M179" i="195"/>
  <c r="M178" i="195"/>
  <c r="M177" i="195"/>
  <c r="M176" i="195"/>
  <c r="M175" i="195"/>
  <c r="M174" i="195"/>
  <c r="M173" i="195"/>
  <c r="M172" i="195"/>
  <c r="M171" i="195"/>
  <c r="M170" i="195"/>
  <c r="M169" i="195"/>
  <c r="M168" i="195"/>
  <c r="M167" i="195"/>
  <c r="M166" i="195"/>
  <c r="M165" i="195"/>
  <c r="M159" i="195"/>
  <c r="M163" i="195"/>
  <c r="M162" i="195"/>
  <c r="M161" i="195"/>
  <c r="M160" i="195"/>
  <c r="M158" i="195"/>
  <c r="M157" i="195"/>
  <c r="M156" i="195"/>
  <c r="M155" i="195"/>
  <c r="M154" i="195"/>
  <c r="M152" i="195"/>
  <c r="M151" i="195"/>
  <c r="M150" i="195"/>
  <c r="M149" i="195"/>
  <c r="M148" i="195"/>
  <c r="M147" i="195"/>
  <c r="M146" i="195"/>
  <c r="M145" i="195"/>
  <c r="M144" i="195"/>
  <c r="M142" i="195"/>
  <c r="M141" i="195"/>
  <c r="M140" i="195"/>
  <c r="M136" i="195"/>
  <c r="M134" i="195"/>
  <c r="M132" i="195"/>
  <c r="M130" i="195"/>
  <c r="M129" i="195"/>
  <c r="M128" i="195"/>
  <c r="M127" i="195"/>
  <c r="M126" i="195"/>
  <c r="M118" i="195"/>
  <c r="M116" i="195"/>
  <c r="M115" i="195"/>
  <c r="M113" i="195"/>
  <c r="M111" i="195"/>
  <c r="M110" i="195"/>
  <c r="M104" i="195"/>
  <c r="M92" i="195"/>
  <c r="M87" i="195"/>
  <c r="M86" i="195"/>
  <c r="M77" i="195"/>
  <c r="M68" i="195"/>
  <c r="M66" i="195"/>
  <c r="M52" i="195"/>
  <c r="M50" i="195"/>
  <c r="M49" i="195"/>
  <c r="M48" i="195"/>
  <c r="I48" i="195" l="1"/>
  <c r="M42" i="195"/>
  <c r="M43" i="195"/>
  <c r="M39" i="195"/>
  <c r="M38" i="195"/>
  <c r="M37" i="195"/>
  <c r="M36" i="195"/>
  <c r="M35" i="195"/>
  <c r="M34" i="195"/>
  <c r="M33" i="195"/>
  <c r="M32" i="195"/>
  <c r="M28" i="195"/>
  <c r="M27" i="195"/>
  <c r="M26" i="195"/>
  <c r="M16" i="195"/>
  <c r="M17" i="195"/>
  <c r="M18" i="195"/>
  <c r="M19" i="195"/>
  <c r="M20" i="195"/>
  <c r="M25" i="195"/>
  <c r="H13" i="171"/>
  <c r="M342" i="195" l="1"/>
  <c r="I313" i="195"/>
  <c r="M185" i="195"/>
  <c r="I143" i="195"/>
  <c r="M143" i="195" s="1"/>
  <c r="I135" i="195"/>
  <c r="I140" i="195"/>
  <c r="M112" i="195"/>
  <c r="I150" i="195"/>
  <c r="I148" i="195"/>
  <c r="I145" i="195"/>
  <c r="I38" i="195"/>
  <c r="I41" i="195"/>
  <c r="M41" i="195" s="1"/>
  <c r="I44" i="195"/>
  <c r="M44" i="195" s="1"/>
  <c r="M30" i="195" l="1"/>
  <c r="M40" i="195"/>
  <c r="M135" i="195"/>
  <c r="M13" i="195"/>
  <c r="M344" i="195"/>
  <c r="M340" i="195"/>
  <c r="M346" i="195"/>
  <c r="C10" i="168" l="1"/>
  <c r="C11" i="168"/>
  <c r="M131" i="195" l="1"/>
  <c r="M124" i="195"/>
  <c r="M103" i="195"/>
  <c r="M102" i="195"/>
  <c r="M123" i="195"/>
  <c r="M122" i="195"/>
  <c r="M114" i="195"/>
  <c r="M117" i="195"/>
  <c r="M91" i="195"/>
  <c r="M98" i="195"/>
  <c r="M88" i="195"/>
  <c r="M90" i="195"/>
  <c r="M85" i="195"/>
  <c r="M84" i="195"/>
  <c r="M83" i="195"/>
  <c r="M81" i="195"/>
  <c r="M80" i="195"/>
  <c r="M79" i="195"/>
  <c r="M78" i="195"/>
  <c r="M72" i="195"/>
  <c r="M74" i="195"/>
  <c r="M75" i="195"/>
  <c r="M76" i="195"/>
  <c r="M331" i="195" l="1"/>
  <c r="M330" i="195"/>
  <c r="I322" i="195"/>
  <c r="I319" i="195"/>
  <c r="I316" i="195"/>
  <c r="Z19" i="209" l="1"/>
  <c r="Z16" i="209"/>
  <c r="C48" i="168"/>
  <c r="C47" i="168"/>
  <c r="C46" i="168"/>
  <c r="C45" i="168"/>
  <c r="C44" i="168"/>
  <c r="C43" i="168"/>
  <c r="C42" i="168"/>
  <c r="C41" i="168"/>
  <c r="C40" i="168"/>
  <c r="C39" i="168"/>
  <c r="C38" i="168"/>
  <c r="C37" i="168"/>
  <c r="C36" i="168"/>
  <c r="C35" i="168"/>
  <c r="C34" i="168"/>
  <c r="C33" i="168"/>
  <c r="C32" i="168"/>
  <c r="C31" i="168"/>
  <c r="C30" i="168"/>
  <c r="Z22" i="209"/>
  <c r="Z26" i="209"/>
  <c r="Z25" i="209"/>
  <c r="Z23" i="209"/>
  <c r="Z15" i="209"/>
  <c r="Z14" i="209"/>
  <c r="Z13" i="209"/>
  <c r="Z10" i="209"/>
  <c r="Z9" i="209"/>
  <c r="Z8" i="209"/>
  <c r="Z7" i="209"/>
  <c r="Z6" i="209"/>
  <c r="Z17" i="209"/>
  <c r="J46" i="176" l="1"/>
  <c r="Y11" i="174"/>
  <c r="Y35" i="181"/>
  <c r="Y28" i="181"/>
  <c r="Y20" i="181"/>
  <c r="Y13" i="181"/>
  <c r="Y7" i="174"/>
  <c r="B24" i="209" l="1"/>
  <c r="B12" i="210"/>
  <c r="B13" i="210"/>
  <c r="BR7" i="194"/>
  <c r="J7" i="176"/>
  <c r="AA12" i="199"/>
  <c r="AA10" i="199"/>
  <c r="AA11" i="197"/>
  <c r="AA9" i="197"/>
  <c r="AA8" i="197"/>
  <c r="AA17" i="210"/>
  <c r="AQ7" i="194"/>
  <c r="AR7" i="194"/>
  <c r="I7" i="194"/>
  <c r="F7" i="194"/>
  <c r="Y32" i="181"/>
  <c r="Y31" i="181"/>
  <c r="Y29" i="181"/>
  <c r="Y25" i="181"/>
  <c r="Y24" i="181"/>
  <c r="Y22" i="181"/>
  <c r="Y17" i="181"/>
  <c r="Y16" i="181"/>
  <c r="Y14" i="181"/>
  <c r="Y9" i="181"/>
  <c r="I12" i="179"/>
  <c r="Y28" i="177"/>
  <c r="Y27" i="177"/>
  <c r="Y26" i="177"/>
  <c r="Y25" i="177"/>
  <c r="Y24" i="177"/>
  <c r="Y23" i="177"/>
  <c r="Y22" i="177"/>
  <c r="Y19" i="177"/>
  <c r="Y18" i="177"/>
  <c r="Y17" i="177"/>
  <c r="Y16" i="177"/>
  <c r="Y15" i="177"/>
  <c r="J35" i="176"/>
  <c r="J33" i="176"/>
  <c r="J32" i="176"/>
  <c r="J31" i="176"/>
  <c r="J30" i="176"/>
  <c r="J21" i="176"/>
  <c r="J19" i="176"/>
  <c r="J18" i="176"/>
  <c r="J14" i="176"/>
  <c r="J12" i="176"/>
  <c r="K41" i="175"/>
  <c r="K35" i="175"/>
  <c r="K11" i="175"/>
  <c r="Y17" i="174"/>
  <c r="Y16" i="174"/>
  <c r="Y15" i="174"/>
  <c r="Y14" i="174"/>
  <c r="I25" i="173"/>
  <c r="I24" i="173"/>
  <c r="I23" i="173"/>
  <c r="I22" i="173"/>
  <c r="I21" i="173"/>
  <c r="I20" i="173"/>
  <c r="I19" i="173"/>
  <c r="I8" i="173"/>
  <c r="I13" i="173"/>
  <c r="I12" i="173"/>
  <c r="I11" i="173"/>
  <c r="AA7" i="199"/>
  <c r="AA7" i="197"/>
  <c r="Y2" i="197" s="1"/>
  <c r="AA40" i="210"/>
  <c r="AA38" i="210"/>
  <c r="AA33" i="210"/>
  <c r="AA32" i="210"/>
  <c r="AA28" i="210"/>
  <c r="AA27" i="210"/>
  <c r="AA11" i="210"/>
  <c r="AA12" i="210"/>
  <c r="AA13" i="210"/>
  <c r="AA9" i="210"/>
  <c r="AA10" i="210"/>
  <c r="AA8" i="210"/>
  <c r="L18" i="158"/>
  <c r="L16" i="158"/>
  <c r="AA7" i="210" l="1"/>
  <c r="Y2" i="210" s="1"/>
  <c r="Z18" i="209"/>
  <c r="X2" i="209"/>
  <c r="AC7" i="194" l="1"/>
  <c r="AB7" i="194"/>
  <c r="AA7" i="194"/>
  <c r="Z7" i="194"/>
  <c r="Y7" i="194"/>
  <c r="X7" i="194"/>
  <c r="W7" i="194"/>
  <c r="BX7" i="194" l="1"/>
  <c r="BV7" i="194"/>
  <c r="BU7" i="194"/>
  <c r="BT7" i="194"/>
  <c r="BS7" i="194"/>
  <c r="BQ7" i="194"/>
  <c r="BP7" i="194"/>
  <c r="BO7" i="194"/>
  <c r="BN7" i="194"/>
  <c r="BM7" i="194"/>
  <c r="BI7" i="194"/>
  <c r="BA7" i="194"/>
  <c r="AZ7" i="194"/>
  <c r="AY7" i="194"/>
  <c r="AX7" i="194"/>
  <c r="AW7" i="194"/>
  <c r="AV7" i="194"/>
  <c r="AU7" i="194"/>
  <c r="AT7" i="194"/>
  <c r="AI7" i="194"/>
  <c r="AH7" i="194"/>
  <c r="AG7" i="194"/>
  <c r="AF7" i="194"/>
  <c r="AE7" i="194"/>
  <c r="AS7" i="194"/>
  <c r="AP7" i="194"/>
  <c r="AN7" i="194"/>
  <c r="T7" i="194"/>
  <c r="Q7" i="194"/>
  <c r="R7" i="194"/>
  <c r="F3" i="171"/>
  <c r="Y10" i="181" l="1"/>
  <c r="Y7" i="181"/>
  <c r="T2" i="181" s="1"/>
  <c r="B31" i="2" s="1"/>
  <c r="J22" i="176"/>
  <c r="J20" i="176"/>
  <c r="J8" i="176"/>
  <c r="B20" i="2"/>
  <c r="B19" i="2"/>
  <c r="G4" i="210"/>
  <c r="F4" i="209"/>
  <c r="K36" i="208" l="1"/>
  <c r="K35" i="208"/>
  <c r="K34" i="208"/>
  <c r="K33" i="208"/>
  <c r="K32" i="208"/>
  <c r="I2" i="208" s="1"/>
  <c r="H4" i="208"/>
  <c r="G2" i="179"/>
  <c r="I9" i="207"/>
  <c r="F5" i="207"/>
  <c r="G2" i="207" l="1"/>
  <c r="B18" i="2" s="1"/>
  <c r="W2" i="177"/>
  <c r="Y43" i="177"/>
  <c r="Y42" i="177"/>
  <c r="Y38" i="177"/>
  <c r="Y37" i="177"/>
  <c r="Y33" i="177"/>
  <c r="Y32" i="177"/>
  <c r="Y41" i="177"/>
  <c r="Y36" i="177"/>
  <c r="Y31" i="177"/>
  <c r="Q14" i="205"/>
  <c r="Q13" i="205"/>
  <c r="Q12" i="205"/>
  <c r="Q11" i="205"/>
  <c r="Q10" i="205"/>
  <c r="Q9" i="205"/>
  <c r="Q8" i="205"/>
  <c r="Q7" i="205"/>
  <c r="G4" i="205"/>
  <c r="O2" i="205" l="1"/>
  <c r="B32" i="2" s="1"/>
  <c r="Y12" i="174"/>
  <c r="J31" i="173"/>
  <c r="J32" i="173"/>
  <c r="J33" i="173"/>
  <c r="AA15" i="199"/>
  <c r="AA18" i="199"/>
  <c r="AA28" i="199"/>
  <c r="G4" i="183"/>
  <c r="E4" i="181"/>
  <c r="G4" i="179"/>
  <c r="F4" i="177"/>
  <c r="E4" i="176"/>
  <c r="F4" i="175"/>
  <c r="E4" i="174"/>
  <c r="E4" i="173"/>
  <c r="G4" i="199"/>
  <c r="G4" i="197"/>
  <c r="F5" i="171"/>
  <c r="G4" i="158"/>
  <c r="E4" i="168"/>
  <c r="B3" i="133"/>
  <c r="B9" i="2" s="1"/>
  <c r="E7" i="194" l="1"/>
  <c r="I2" i="183"/>
  <c r="J28" i="176"/>
  <c r="J26" i="176"/>
  <c r="J25" i="176"/>
  <c r="J24" i="176"/>
  <c r="J23" i="176"/>
  <c r="J16" i="176"/>
  <c r="J15" i="176"/>
  <c r="J11" i="176"/>
  <c r="J10" i="176"/>
  <c r="K12" i="175"/>
  <c r="K13" i="175"/>
  <c r="K14" i="175"/>
  <c r="K16" i="175"/>
  <c r="K17" i="175"/>
  <c r="K18" i="175"/>
  <c r="K19" i="175"/>
  <c r="Y13" i="174"/>
  <c r="Y10" i="174"/>
  <c r="Y9" i="174"/>
  <c r="Y8" i="174"/>
  <c r="Y6" i="174"/>
  <c r="W2" i="174" s="1"/>
  <c r="G2" i="173"/>
  <c r="J20" i="173"/>
  <c r="J21" i="173"/>
  <c r="J22" i="173"/>
  <c r="J23" i="173"/>
  <c r="J24" i="173"/>
  <c r="J25" i="173"/>
  <c r="J26" i="173"/>
  <c r="J27" i="173"/>
  <c r="J28" i="173"/>
  <c r="J29" i="173"/>
  <c r="J30" i="173"/>
  <c r="J19" i="173"/>
  <c r="I33" i="173"/>
  <c r="I26" i="173"/>
  <c r="I27" i="173"/>
  <c r="I28" i="173"/>
  <c r="I29" i="173"/>
  <c r="I30" i="173"/>
  <c r="I31" i="173"/>
  <c r="I32" i="173"/>
  <c r="I34" i="173"/>
  <c r="I35" i="173"/>
  <c r="I36" i="173"/>
  <c r="AA16" i="199"/>
  <c r="AA13" i="199"/>
  <c r="L15" i="158"/>
  <c r="J2" i="158" s="1"/>
  <c r="L8" i="158"/>
  <c r="L7" i="158"/>
  <c r="G29" i="168"/>
  <c r="G28" i="168"/>
  <c r="G27" i="168"/>
  <c r="G26" i="168"/>
  <c r="G25" i="168"/>
  <c r="G24" i="168"/>
  <c r="G23" i="168"/>
  <c r="G22" i="168"/>
  <c r="G21" i="168"/>
  <c r="G20" i="168"/>
  <c r="G19" i="168"/>
  <c r="G18" i="168"/>
  <c r="G17" i="168"/>
  <c r="G16" i="168"/>
  <c r="G15" i="168"/>
  <c r="G14" i="168"/>
  <c r="G13" i="168"/>
  <c r="G12" i="168"/>
  <c r="G11" i="168"/>
  <c r="F2" i="168" s="1"/>
  <c r="I2" i="175" l="1"/>
  <c r="H2" i="176"/>
  <c r="Y2" i="199"/>
  <c r="B21" i="2"/>
  <c r="C14" i="173" l="1"/>
  <c r="G30" i="176" l="1"/>
  <c r="G31" i="176" s="1"/>
  <c r="G32" i="176" s="1"/>
  <c r="G33" i="176" s="1"/>
  <c r="B6" i="204" l="1"/>
  <c r="B7" i="204" s="1"/>
  <c r="C28" i="168"/>
  <c r="M73" i="195"/>
  <c r="Q2" i="195" s="1"/>
  <c r="C29" i="168" l="1"/>
  <c r="C24" i="168"/>
  <c r="C25" i="168"/>
  <c r="C26" i="168"/>
  <c r="C27" i="168"/>
  <c r="B33" i="2" l="1"/>
  <c r="B30" i="2"/>
  <c r="B29" i="2"/>
  <c r="B28" i="2"/>
  <c r="B27" i="2"/>
  <c r="B26" i="2"/>
  <c r="B25" i="2"/>
  <c r="B24" i="2"/>
  <c r="B23" i="2"/>
  <c r="B22" i="2"/>
  <c r="B15" i="2"/>
  <c r="DS7" i="194" l="1"/>
  <c r="DU7" i="194"/>
  <c r="DV7" i="194"/>
  <c r="DW7" i="194"/>
  <c r="DY7" i="194"/>
  <c r="DZ7" i="194"/>
  <c r="EA7" i="194"/>
  <c r="EC7" i="194"/>
  <c r="ED7" i="194"/>
  <c r="CE7" i="194"/>
  <c r="CG7" i="194"/>
  <c r="CH7" i="194"/>
  <c r="CI7" i="194"/>
  <c r="CK7" i="194"/>
  <c r="CL7" i="194"/>
  <c r="CM7" i="194"/>
  <c r="CO7" i="194"/>
  <c r="CP7" i="194"/>
  <c r="CQ7" i="194"/>
  <c r="CS7" i="194"/>
  <c r="CT7" i="194"/>
  <c r="CU7" i="194"/>
  <c r="CW7" i="194"/>
  <c r="CX7" i="194"/>
  <c r="CY7" i="194"/>
  <c r="DA7" i="194"/>
  <c r="DB7" i="194"/>
  <c r="DC7" i="194"/>
  <c r="DE7" i="194"/>
  <c r="DF7" i="194"/>
  <c r="DG7" i="194"/>
  <c r="DI7" i="194"/>
  <c r="DJ7" i="194"/>
  <c r="DK7" i="194"/>
  <c r="DM7" i="194"/>
  <c r="DN7" i="194"/>
  <c r="DO7" i="194"/>
  <c r="DQ7" i="194"/>
  <c r="DR7" i="194"/>
  <c r="CD7" i="194"/>
  <c r="CC7" i="194"/>
  <c r="CA7" i="194"/>
  <c r="H7" i="194"/>
  <c r="G7" i="194"/>
  <c r="BZ7" i="194" l="1"/>
  <c r="P7" i="194"/>
  <c r="BW7" i="194"/>
  <c r="U7" i="194"/>
  <c r="AK7" i="194"/>
  <c r="AJ7" i="194"/>
  <c r="BY7" i="194"/>
  <c r="V7" i="194"/>
  <c r="BL7" i="194"/>
  <c r="AM7" i="194"/>
  <c r="BK7" i="194"/>
  <c r="BJ7" i="194"/>
  <c r="AO7" i="194"/>
  <c r="AL7" i="194"/>
  <c r="AD7" i="194"/>
  <c r="S7" i="194"/>
  <c r="L7" i="194"/>
  <c r="J7" i="194"/>
  <c r="O7" i="194"/>
  <c r="K7" i="194"/>
  <c r="M7" i="194"/>
  <c r="N7" i="194"/>
  <c r="M338" i="195" l="1"/>
  <c r="M327" i="195"/>
  <c r="M266" i="195"/>
  <c r="M257" i="195"/>
  <c r="M230" i="195"/>
  <c r="M215" i="195"/>
  <c r="M164" i="195"/>
  <c r="M93" i="195"/>
  <c r="M63" i="195"/>
  <c r="M55" i="195"/>
  <c r="M262" i="195"/>
  <c r="M238" i="195"/>
  <c r="M100" i="195"/>
  <c r="M60" i="195"/>
  <c r="M260" i="195"/>
  <c r="M234" i="195"/>
  <c r="M108" i="195"/>
  <c r="M336" i="195"/>
  <c r="M273" i="195"/>
  <c r="M264" i="195"/>
  <c r="M228" i="195"/>
  <c r="M71" i="195"/>
  <c r="M62" i="195"/>
  <c r="M54" i="195"/>
  <c r="M335" i="195"/>
  <c r="M309" i="195"/>
  <c r="M272" i="195"/>
  <c r="M263" i="195"/>
  <c r="M241" i="195"/>
  <c r="M221" i="195"/>
  <c r="M101" i="195"/>
  <c r="M89" i="195"/>
  <c r="M70" i="195"/>
  <c r="M61" i="195"/>
  <c r="M53" i="195"/>
  <c r="M307" i="195"/>
  <c r="M271" i="195"/>
  <c r="M69" i="195"/>
  <c r="M97" i="195"/>
  <c r="M332" i="195"/>
  <c r="M306" i="195"/>
  <c r="M270" i="195"/>
  <c r="M153" i="195"/>
  <c r="M133" i="195"/>
  <c r="M109" i="195"/>
  <c r="K2" i="195" s="1"/>
  <c r="M67" i="195"/>
  <c r="M59" i="195"/>
  <c r="M329" i="195"/>
  <c r="M259" i="195"/>
  <c r="M232" i="195"/>
  <c r="M107" i="195"/>
  <c r="M95" i="195"/>
  <c r="M65" i="195"/>
  <c r="M57" i="195"/>
  <c r="M328" i="195"/>
  <c r="M303" i="195"/>
  <c r="M267" i="195"/>
  <c r="M258" i="195"/>
  <c r="M248" i="195"/>
  <c r="M231" i="195"/>
  <c r="M199" i="195"/>
  <c r="M106" i="195"/>
  <c r="M94" i="195"/>
  <c r="M64" i="195"/>
  <c r="M56" i="195"/>
  <c r="M58" i="195"/>
  <c r="B11" i="2" l="1"/>
  <c r="R2" i="195"/>
  <c r="S2" i="195"/>
  <c r="J227" i="195"/>
  <c r="C12" i="168" l="1"/>
  <c r="CJ7" i="194" s="1"/>
  <c r="CB7" i="194"/>
  <c r="C15" i="168"/>
  <c r="CV7" i="194" s="1"/>
  <c r="C22" i="168"/>
  <c r="DX7" i="194" s="1"/>
  <c r="C16" i="168"/>
  <c r="CZ7" i="194" s="1"/>
  <c r="C13" i="168"/>
  <c r="CN7" i="194" s="1"/>
  <c r="C23" i="168"/>
  <c r="EB7" i="194" s="1"/>
  <c r="CF7" i="194"/>
  <c r="C18" i="168"/>
  <c r="DH7" i="194" s="1"/>
  <c r="C20" i="168"/>
  <c r="DP7" i="194" s="1"/>
  <c r="C17" i="168"/>
  <c r="DD7" i="194" s="1"/>
  <c r="C14" i="168"/>
  <c r="CR7" i="194" s="1"/>
  <c r="C19" i="168"/>
  <c r="DL7" i="194" s="1"/>
  <c r="C21" i="168"/>
  <c r="DT7" i="194" s="1"/>
  <c r="D7" i="194" l="1"/>
  <c r="C7" i="194"/>
  <c r="B7" i="194"/>
  <c r="A7" i="194" s="1"/>
  <c r="E5" i="174" l="1"/>
</calcChain>
</file>

<file path=xl/sharedStrings.xml><?xml version="1.0" encoding="utf-8"?>
<sst xmlns="http://schemas.openxmlformats.org/spreadsheetml/2006/main" count="2655" uniqueCount="1613">
  <si>
    <t>令和５年度現況報告書</t>
    <rPh sb="0" eb="2">
      <t>レイワ</t>
    </rPh>
    <rPh sb="3" eb="5">
      <t>ネンド</t>
    </rPh>
    <rPh sb="5" eb="7">
      <t>ゲンキョウ</t>
    </rPh>
    <rPh sb="7" eb="10">
      <t>ホウコクショ</t>
    </rPh>
    <phoneticPr fontId="8"/>
  </si>
  <si>
    <t>時点</t>
    <rPh sb="0" eb="2">
      <t>ジテン</t>
    </rPh>
    <phoneticPr fontId="8"/>
  </si>
  <si>
    <t>令和５年９月１日時点</t>
    <rPh sb="0" eb="2">
      <t>レイワ</t>
    </rPh>
    <rPh sb="3" eb="4">
      <t>ネン</t>
    </rPh>
    <rPh sb="5" eb="6">
      <t>ガツ</t>
    </rPh>
    <rPh sb="7" eb="8">
      <t>ニチ</t>
    </rPh>
    <rPh sb="8" eb="10">
      <t>ジテン</t>
    </rPh>
    <phoneticPr fontId="8"/>
  </si>
  <si>
    <t>期間</t>
    <rPh sb="0" eb="2">
      <t>キカン</t>
    </rPh>
    <phoneticPr fontId="8"/>
  </si>
  <si>
    <t>令和４年１月１日～12月31日</t>
    <rPh sb="0" eb="2">
      <t>レイワ</t>
    </rPh>
    <rPh sb="3" eb="4">
      <t>ネン</t>
    </rPh>
    <rPh sb="5" eb="6">
      <t>ガツ</t>
    </rPh>
    <rPh sb="7" eb="8">
      <t>ニチ</t>
    </rPh>
    <rPh sb="11" eb="12">
      <t>ガツ</t>
    </rPh>
    <rPh sb="14" eb="15">
      <t>ニチ</t>
    </rPh>
    <phoneticPr fontId="8"/>
  </si>
  <si>
    <t>ロジモデ指標のままを入れている</t>
    <rPh sb="4" eb="6">
      <t>シヒョウ</t>
    </rPh>
    <rPh sb="10" eb="11">
      <t>イ</t>
    </rPh>
    <phoneticPr fontId="8"/>
  </si>
  <si>
    <t>拠点病院等における我が国に多いがんの鏡視下手術の割合</t>
    <phoneticPr fontId="8"/>
  </si>
  <si>
    <t>満たしていない必須要件①</t>
    <rPh sb="0" eb="1">
      <t>ミ</t>
    </rPh>
    <rPh sb="7" eb="9">
      <t>ヒッス</t>
    </rPh>
    <rPh sb="9" eb="11">
      <t>ヨウケン</t>
    </rPh>
    <phoneticPr fontId="8"/>
  </si>
  <si>
    <t>満たしていない必須要件②</t>
    <rPh sb="0" eb="1">
      <t>ミ</t>
    </rPh>
    <rPh sb="7" eb="9">
      <t>ヒッス</t>
    </rPh>
    <rPh sb="9" eb="11">
      <t>ヨウケン</t>
    </rPh>
    <phoneticPr fontId="8"/>
  </si>
  <si>
    <t>満たしていない必須要件③</t>
    <rPh sb="0" eb="1">
      <t>ミ</t>
    </rPh>
    <rPh sb="7" eb="9">
      <t>ヒッス</t>
    </rPh>
    <rPh sb="9" eb="11">
      <t>ヨウケン</t>
    </rPh>
    <phoneticPr fontId="8"/>
  </si>
  <si>
    <t>満たしていない必須要件④</t>
    <rPh sb="0" eb="1">
      <t>ミ</t>
    </rPh>
    <rPh sb="7" eb="9">
      <t>ヒッス</t>
    </rPh>
    <rPh sb="9" eb="11">
      <t>ヨウケン</t>
    </rPh>
    <phoneticPr fontId="8"/>
  </si>
  <si>
    <t>満たしていない必須要件⑤</t>
    <rPh sb="0" eb="1">
      <t>ミ</t>
    </rPh>
    <rPh sb="7" eb="9">
      <t>ヒッス</t>
    </rPh>
    <rPh sb="9" eb="11">
      <t>ヨウケン</t>
    </rPh>
    <phoneticPr fontId="8"/>
  </si>
  <si>
    <t>満たしていない必須要件⑥</t>
    <rPh sb="0" eb="1">
      <t>ミ</t>
    </rPh>
    <rPh sb="7" eb="9">
      <t>ヒッス</t>
    </rPh>
    <rPh sb="9" eb="11">
      <t>ヨウケン</t>
    </rPh>
    <phoneticPr fontId="8"/>
  </si>
  <si>
    <t>満たしていない必須要件⑦</t>
    <rPh sb="0" eb="1">
      <t>ミ</t>
    </rPh>
    <rPh sb="7" eb="9">
      <t>ヒッス</t>
    </rPh>
    <rPh sb="9" eb="11">
      <t>ヨウケン</t>
    </rPh>
    <phoneticPr fontId="8"/>
  </si>
  <si>
    <t>満たしていない必須要件⑧</t>
    <rPh sb="0" eb="1">
      <t>ミ</t>
    </rPh>
    <rPh sb="7" eb="9">
      <t>ヒッス</t>
    </rPh>
    <rPh sb="9" eb="11">
      <t>ヨウケン</t>
    </rPh>
    <phoneticPr fontId="8"/>
  </si>
  <si>
    <t>満たしていない必須要件⑨</t>
    <rPh sb="0" eb="1">
      <t>ミ</t>
    </rPh>
    <rPh sb="7" eb="9">
      <t>ヒッス</t>
    </rPh>
    <rPh sb="9" eb="11">
      <t>ヨウケン</t>
    </rPh>
    <phoneticPr fontId="8"/>
  </si>
  <si>
    <t>満たしていない必須要件⑩</t>
    <rPh sb="0" eb="1">
      <t>ミ</t>
    </rPh>
    <rPh sb="7" eb="9">
      <t>ヒッス</t>
    </rPh>
    <rPh sb="9" eb="11">
      <t>ヨウケン</t>
    </rPh>
    <phoneticPr fontId="8"/>
  </si>
  <si>
    <t>満たしていない必須要件⑪</t>
    <rPh sb="0" eb="1">
      <t>ミ</t>
    </rPh>
    <rPh sb="7" eb="9">
      <t>ヒッス</t>
    </rPh>
    <rPh sb="9" eb="11">
      <t>ヨウケン</t>
    </rPh>
    <phoneticPr fontId="8"/>
  </si>
  <si>
    <t>満たしていない必須要件⑫</t>
    <rPh sb="0" eb="1">
      <t>ミ</t>
    </rPh>
    <rPh sb="7" eb="9">
      <t>ヒッス</t>
    </rPh>
    <rPh sb="9" eb="11">
      <t>ヨウケン</t>
    </rPh>
    <phoneticPr fontId="8"/>
  </si>
  <si>
    <t>満たしていない必須要件⑬</t>
    <rPh sb="0" eb="1">
      <t>ミ</t>
    </rPh>
    <rPh sb="7" eb="9">
      <t>ヒッス</t>
    </rPh>
    <rPh sb="9" eb="11">
      <t>ヨウケン</t>
    </rPh>
    <phoneticPr fontId="8"/>
  </si>
  <si>
    <t>満たしていない必須要件⑭</t>
    <rPh sb="0" eb="1">
      <t>ミ</t>
    </rPh>
    <rPh sb="7" eb="9">
      <t>ヒッス</t>
    </rPh>
    <rPh sb="9" eb="11">
      <t>ヨウケン</t>
    </rPh>
    <phoneticPr fontId="8"/>
  </si>
  <si>
    <t>＃</t>
    <phoneticPr fontId="8"/>
  </si>
  <si>
    <t>都道府県</t>
    <rPh sb="0" eb="4">
      <t>トドウフケン</t>
    </rPh>
    <phoneticPr fontId="8"/>
  </si>
  <si>
    <t>２次医療圏</t>
    <rPh sb="1" eb="2">
      <t>ツギ</t>
    </rPh>
    <rPh sb="2" eb="4">
      <t>イリョウ</t>
    </rPh>
    <rPh sb="4" eb="5">
      <t>ケン</t>
    </rPh>
    <phoneticPr fontId="8"/>
  </si>
  <si>
    <t>がん医療圏</t>
    <rPh sb="2" eb="4">
      <t>イリョウ</t>
    </rPh>
    <rPh sb="4" eb="5">
      <t>ケン</t>
    </rPh>
    <phoneticPr fontId="8"/>
  </si>
  <si>
    <t>処方箋発行医療機関コード（10桁）</t>
  </si>
  <si>
    <t>病院名</t>
    <rPh sb="0" eb="2">
      <t>ビョウイン</t>
    </rPh>
    <rPh sb="2" eb="3">
      <t>メイ</t>
    </rPh>
    <phoneticPr fontId="8"/>
  </si>
  <si>
    <t>現行類型</t>
    <rPh sb="0" eb="2">
      <t>ゲンコウ</t>
    </rPh>
    <rPh sb="2" eb="4">
      <t>ルイケイ</t>
    </rPh>
    <phoneticPr fontId="8"/>
  </si>
  <si>
    <t>推薦類型</t>
    <rPh sb="0" eb="2">
      <t>スイセン</t>
    </rPh>
    <rPh sb="2" eb="4">
      <t>ルイケイ</t>
    </rPh>
    <phoneticPr fontId="8"/>
  </si>
  <si>
    <t>指定辞退</t>
    <rPh sb="0" eb="2">
      <t>シテイ</t>
    </rPh>
    <rPh sb="2" eb="4">
      <t>ジタイ</t>
    </rPh>
    <phoneticPr fontId="8"/>
  </si>
  <si>
    <t>院内がん登録</t>
    <rPh sb="0" eb="2">
      <t>インナイ</t>
    </rPh>
    <rPh sb="4" eb="6">
      <t>トウロク</t>
    </rPh>
    <phoneticPr fontId="8"/>
  </si>
  <si>
    <t>悪性腫瘍の手術件数</t>
    <rPh sb="0" eb="2">
      <t>アクセイ</t>
    </rPh>
    <rPh sb="2" eb="4">
      <t>シュヨウ</t>
    </rPh>
    <rPh sb="5" eb="7">
      <t>シュジュツ</t>
    </rPh>
    <rPh sb="7" eb="9">
      <t>ケンスウ</t>
    </rPh>
    <phoneticPr fontId="8"/>
  </si>
  <si>
    <t>がんに係る薬物療法のべ患者数</t>
    <rPh sb="3" eb="4">
      <t>カカ</t>
    </rPh>
    <rPh sb="5" eb="7">
      <t>ヤクブツ</t>
    </rPh>
    <rPh sb="7" eb="9">
      <t>リョウホウ</t>
    </rPh>
    <rPh sb="11" eb="13">
      <t>カンジャ</t>
    </rPh>
    <rPh sb="13" eb="14">
      <t>スウ</t>
    </rPh>
    <phoneticPr fontId="8"/>
  </si>
  <si>
    <t>放射線治療のべ患者数</t>
    <phoneticPr fontId="8"/>
  </si>
  <si>
    <t>緩和ケア新規介入患者数</t>
    <rPh sb="0" eb="2">
      <t>カンワ</t>
    </rPh>
    <rPh sb="4" eb="6">
      <t>シンキ</t>
    </rPh>
    <rPh sb="6" eb="8">
      <t>カイニュウ</t>
    </rPh>
    <rPh sb="8" eb="10">
      <t>カンジャ</t>
    </rPh>
    <rPh sb="10" eb="11">
      <t>スウ</t>
    </rPh>
    <phoneticPr fontId="8"/>
  </si>
  <si>
    <t>診療実績の割合</t>
    <rPh sb="0" eb="2">
      <t>シンリョウ</t>
    </rPh>
    <rPh sb="2" eb="4">
      <t>ジッセキ</t>
    </rPh>
    <rPh sb="5" eb="7">
      <t>ワリアイ</t>
    </rPh>
    <phoneticPr fontId="8"/>
  </si>
  <si>
    <t>拠点病院等で実施した、地域を対象とした、がんに関するセミナー等の開催回数（総数）</t>
  </si>
  <si>
    <t>役割分担に関する議論が行われている都道府県の数</t>
  </si>
  <si>
    <t>BCPに関する議論が行われている都道府県の数</t>
  </si>
  <si>
    <t>（参考）BCPを整備している拠点病院等の割合</t>
  </si>
  <si>
    <t>都道府県協議会に小児がん拠点病院等が参加している都道府県の数</t>
  </si>
  <si>
    <t>病理診断に携わる専門的な知識及び技能を有する医師が１人以上配置されている拠点病院等の割合（がん診療連携拠点病院：専従の病理診断に携わる専門的な知識及び技能を有する常勤の医師が１人以上配置されている割合、地域がん診療病院：専任の病理診断に携わる専門的な知識及び技能を有する医師が１人以上配置されている割合をそれぞれ評価）</t>
  </si>
  <si>
    <t>細胞診断に関する専門資格を有する者が１人以上配置されている拠点病院等の割合（がん診療連携拠点病院：専任の細胞診断に関する専門資格を有する者が１人以上配置されている割合、地域がん診療病院：細胞診断に関する専門資格を有する者が１人以上配置されている割合をそれぞれ評価）</t>
  </si>
  <si>
    <t>大腸がん</t>
    <rPh sb="0" eb="2">
      <t>ダイチョウ</t>
    </rPh>
    <phoneticPr fontId="8"/>
  </si>
  <si>
    <t>肺がん</t>
    <rPh sb="0" eb="1">
      <t>ハイ</t>
    </rPh>
    <phoneticPr fontId="8"/>
  </si>
  <si>
    <t>胃がん</t>
    <rPh sb="0" eb="1">
      <t>イ</t>
    </rPh>
    <phoneticPr fontId="8"/>
  </si>
  <si>
    <t>前立腺がん</t>
    <rPh sb="0" eb="3">
      <t>ゼンリツセン</t>
    </rPh>
    <phoneticPr fontId="8"/>
  </si>
  <si>
    <t>肝臓がん</t>
    <rPh sb="0" eb="2">
      <t>カンゾウ</t>
    </rPh>
    <phoneticPr fontId="8"/>
  </si>
  <si>
    <t>胆のうがん</t>
    <rPh sb="0" eb="1">
      <t>タン</t>
    </rPh>
    <phoneticPr fontId="8"/>
  </si>
  <si>
    <t>膵臓がん</t>
    <rPh sb="0" eb="2">
      <t>スイゾウ</t>
    </rPh>
    <phoneticPr fontId="8"/>
  </si>
  <si>
    <t>厚生労働省院内感染対策サーベイランス事業(JANIS)へ登録している拠点病院等の割合</t>
  </si>
  <si>
    <t>IMRTを提供しているがん診療連携拠点病院の割合</t>
  </si>
  <si>
    <t>専従の放射線治療に携わる専門的な知識及び技能を有する常勤の医師が１人以上配置されているがん診療連携拠点病院の割合</t>
  </si>
  <si>
    <t>常勤の診療放射線技師が２人以上配置されているがん診療連携拠点病院の割合</t>
  </si>
  <si>
    <t>専従の放射線治療に関する専門資格を有する常勤の看護師が放射線治療部門に１人以上配置されているがん診療連携拠点病院の割合</t>
  </si>
  <si>
    <t>専任のがん薬物療法に関する専門資格を有する常勤の薬剤師が１人以上配置されているがん診療連携拠点病院の割合</t>
  </si>
  <si>
    <t>薬物療法に携わる専門的な知識及び技能を有する常勤の医師が１人以上配置されている拠点病院等の割合（がん診療連携拠点病院：専従の薬物療法に携わる専門的な知識及び技能を有する常勤の医師が１人以上配置されている割合、地域がん診療病院：専任の薬物療法に携わる専門的な知識及び技能を有する常勤の医師が１人以上配置されている割合をそれぞれ評価）</t>
  </si>
  <si>
    <t>がん看護又はがん薬物療法に関する専門資格を有する常勤の看護師が外来化学療法室に１人以上配置されている拠点病院等の割合（がん診療連携拠点病院：専従のがん看護又はがん薬物療法に関する専門資格を有する常勤の看護師が外来化学療法室に１人以上配置されている割合、地域がん診療病院：専任のがん看護又はがん薬物療法に関する専門資格を有する常勤の看護師が外来化学療法室に１人以上配置されている割合をそれぞれ評価）</t>
  </si>
  <si>
    <t>免疫関連有害事象を含む有害事象に対して、他診療科や他病院と連携等して対応している拠点病院等の割合</t>
  </si>
  <si>
    <t>自施設で対応できるがんについて提供可能な診療内容を病院HP等でわかりやすく広報している拠点病院等の割合</t>
    <phoneticPr fontId="8"/>
  </si>
  <si>
    <t>地域における相談支援や緩和ケアの提供体制・連携体制について協議し、体制整備を行った都道府県の数</t>
  </si>
  <si>
    <t>がん患者の口腔健康管理のため院内又は地域の歯科医師と連携して対応している拠点病院等の割合</t>
  </si>
  <si>
    <t>「栄養サポートチーム加算」を算定している拠点病院等の割合</t>
  </si>
  <si>
    <t>リハビリテーションに携わる専門的な知識及び技能を有する医師が配置されているがん診療連携拠点病院の割合</t>
  </si>
  <si>
    <t>がんのリハビリテーションに係る業務に携わる専門的な知識及び技能を有する療法士等を配置しているがん診療連携拠点病院の割合</t>
  </si>
  <si>
    <t>がん相談支援センターでのアピアランスケアの相談件数</t>
  </si>
  <si>
    <t>リンパ浮腫外来が設置されている拠点病院等の割合</t>
  </si>
  <si>
    <t>ストーマ外来が設置されている拠点病院等の割合</t>
  </si>
  <si>
    <t>拠点病院等の緩和ケアチーム新規診療症例数</t>
  </si>
  <si>
    <t>緩和ケア外来の新規診療患者数</t>
  </si>
  <si>
    <t>拠点病院等１施設あたりの地域連携推進のための多施設合同会議の開催数</t>
  </si>
  <si>
    <t>緩和ケア外来への地域の医療機関からの年間新規紹介患者数</t>
  </si>
  <si>
    <t>がん・生殖医療の意思決定支援に関する人材育成を実施している拠点病院等の割合</t>
  </si>
  <si>
    <t>がん相談支援センターにおける「妊孕性・生殖機能」に関する相談件数</t>
  </si>
  <si>
    <t>希少がん診療を積極的に受け入れている拠点病院等の数と他施設へ紹介する拠点病院等の数</t>
  </si>
  <si>
    <t>希少がんに対する臨床試験を実施している拠点病院等の数</t>
  </si>
  <si>
    <t>希少がん診療を積極的に受け入れている拠点病院等における治療開始数</t>
  </si>
  <si>
    <t>難治性がん*8に関するHP等の整備を行っている拠点病院等の数</t>
  </si>
  <si>
    <t>難治性がん*8診療を積極的に受け入れている拠点病院等の数と他施設へ紹介する拠点病院の数</t>
  </si>
  <si>
    <t>難治性がん*8に対して臨床試験を行っている拠点病院等の数</t>
  </si>
  <si>
    <t>難治性がん*8診療を積極的に受け入れている拠点病院等における治療開始数</t>
  </si>
  <si>
    <t>都道府県協議会でフォローアップの連携体制について議論している都道府県数</t>
  </si>
  <si>
    <t>多職種からなるAYA支援チームを設置している拠点病院等の割合</t>
  </si>
  <si>
    <t>当該がん医療圏において、地域の医療機関や在宅療養支援診療所等の医療・介護従事者とがんに関する医療提供体制や社会的支援、緩和ケアについて情報を共有し、役割分担や支援等について検討を行っている拠点病院等の割合</t>
  </si>
  <si>
    <t>意思決定能力を含む機能評価を行い、各種ガイドラインに沿って、個別の状況を踏まえた対応をしている拠点病院等の割合</t>
  </si>
  <si>
    <t>臨床試験に参加していない地域の患者さんやご家族向けの問い合わせ窓口を設置している拠点病院等の割合</t>
  </si>
  <si>
    <t>がん相談支援センターでの自施設・他施設からの新規相談件数（全国の拠点病院等での総数）</t>
  </si>
  <si>
    <t>相談員研修を受講したがん相談支援センターの相談員の数</t>
  </si>
  <si>
    <t>上記の内、フォローアップ研修を受講したがん相談支援センターの相談員の数</t>
  </si>
  <si>
    <t>拠点病院等１施設あたりの連携している患者団体の数</t>
  </si>
  <si>
    <t>拠点病院等１施設あたりの体験を語り合う場の開催数</t>
  </si>
  <si>
    <t>拠点病院等のがん相談支援センターにおける就労に関する相談件数</t>
  </si>
  <si>
    <t>拠点病院等における就労の専門家による相談会の回数</t>
  </si>
  <si>
    <t>拠点病院等におけるアピアランスに関する相談件数</t>
  </si>
  <si>
    <t>自殺リスクに関する研修を実施した拠点病院等の割合</t>
  </si>
  <si>
    <t>情報取得や意思疎通に配慮が必要な者に対するマニュアルを作成している拠点病院等の割合</t>
  </si>
  <si>
    <t>患者とその家族が利用可能なインターネット環境を整備ししている拠点病院等の割合</t>
  </si>
  <si>
    <t>セカンドオピニオンを提示する場合は、必要に応じてオンラインでの相談を受け付けることができる体制を確保している拠点病院等の割合</t>
  </si>
  <si>
    <t>集学的治療等の内容や治療前後の生活における注意点等に関する、冊子や視聴覚教材等がオンラインでも確認できる拠点病院等の割合</t>
    <phoneticPr fontId="8"/>
  </si>
  <si>
    <t>通し番号</t>
    <rPh sb="0" eb="1">
      <t>トオ</t>
    </rPh>
    <rPh sb="2" eb="4">
      <t>バンゴウ</t>
    </rPh>
    <phoneticPr fontId="2"/>
  </si>
  <si>
    <t>令和５年９月１日時点で満たせていない要件
(通し番号を入力すれば、自動入力されます。)</t>
    <rPh sb="0" eb="2">
      <t>レイワ</t>
    </rPh>
    <rPh sb="3" eb="4">
      <t>ネン</t>
    </rPh>
    <rPh sb="5" eb="6">
      <t>ガツ</t>
    </rPh>
    <rPh sb="7" eb="8">
      <t>ニチ</t>
    </rPh>
    <rPh sb="8" eb="10">
      <t>ジテン</t>
    </rPh>
    <rPh sb="11" eb="12">
      <t>ミ</t>
    </rPh>
    <rPh sb="18" eb="20">
      <t>ヨウケン</t>
    </rPh>
    <rPh sb="22" eb="23">
      <t>トオ</t>
    </rPh>
    <rPh sb="24" eb="26">
      <t>バンゴウ</t>
    </rPh>
    <rPh sb="27" eb="29">
      <t>ニュウリョク</t>
    </rPh>
    <rPh sb="33" eb="35">
      <t>ジドウ</t>
    </rPh>
    <rPh sb="35" eb="37">
      <t>ニュウリョク</t>
    </rPh>
    <phoneticPr fontId="2"/>
  </si>
  <si>
    <t>現状の説明</t>
    <rPh sb="0" eb="2">
      <t>ゲンジョウ</t>
    </rPh>
    <rPh sb="3" eb="5">
      <t>セツメイ</t>
    </rPh>
    <phoneticPr fontId="2"/>
  </si>
  <si>
    <t>充足見込み時期</t>
    <rPh sb="0" eb="2">
      <t>ジュウソク</t>
    </rPh>
    <rPh sb="2" eb="4">
      <t>ミコ</t>
    </rPh>
    <rPh sb="5" eb="7">
      <t>ジキ</t>
    </rPh>
    <phoneticPr fontId="2"/>
  </si>
  <si>
    <t>北海道</t>
    <rPh sb="0" eb="2">
      <t>ホッカイ</t>
    </rPh>
    <rPh sb="2" eb="3">
      <t>ドウ</t>
    </rPh>
    <phoneticPr fontId="8"/>
  </si>
  <si>
    <t>青森県</t>
    <rPh sb="0" eb="3">
      <t>アオモリケン</t>
    </rPh>
    <phoneticPr fontId="8"/>
  </si>
  <si>
    <t>岩手県</t>
    <rPh sb="0" eb="2">
      <t>イワテ</t>
    </rPh>
    <rPh sb="2" eb="3">
      <t>ケン</t>
    </rPh>
    <phoneticPr fontId="8"/>
  </si>
  <si>
    <t>宮城県</t>
    <rPh sb="0" eb="2">
      <t>ミヤギ</t>
    </rPh>
    <rPh sb="2" eb="3">
      <t>ケン</t>
    </rPh>
    <phoneticPr fontId="8"/>
  </si>
  <si>
    <t>秋田県</t>
    <rPh sb="0" eb="3">
      <t>アキタケン</t>
    </rPh>
    <phoneticPr fontId="8"/>
  </si>
  <si>
    <t>山形県</t>
    <rPh sb="0" eb="3">
      <t>ヤマガタケン</t>
    </rPh>
    <phoneticPr fontId="8"/>
  </si>
  <si>
    <t>福島県</t>
    <rPh sb="0" eb="3">
      <t>フクシマケン</t>
    </rPh>
    <phoneticPr fontId="8"/>
  </si>
  <si>
    <t>茨城県</t>
    <rPh sb="0" eb="3">
      <t>イバラキケン</t>
    </rPh>
    <phoneticPr fontId="8"/>
  </si>
  <si>
    <t>栃木県</t>
    <rPh sb="0" eb="3">
      <t>トチギケン</t>
    </rPh>
    <phoneticPr fontId="8"/>
  </si>
  <si>
    <t>群馬県</t>
    <rPh sb="0" eb="3">
      <t>グンマケン</t>
    </rPh>
    <phoneticPr fontId="8"/>
  </si>
  <si>
    <t>埼玉県</t>
  </si>
  <si>
    <t>千葉県</t>
    <rPh sb="0" eb="2">
      <t>チバ</t>
    </rPh>
    <rPh sb="2" eb="3">
      <t>ケン</t>
    </rPh>
    <phoneticPr fontId="8"/>
  </si>
  <si>
    <t>東京都</t>
    <rPh sb="0" eb="3">
      <t>トウキョウト</t>
    </rPh>
    <phoneticPr fontId="8"/>
  </si>
  <si>
    <t>神奈川県</t>
    <rPh sb="0" eb="4">
      <t>カナガワケン</t>
    </rPh>
    <phoneticPr fontId="8"/>
  </si>
  <si>
    <t>新潟県</t>
    <rPh sb="0" eb="3">
      <t>ニイガタケン</t>
    </rPh>
    <phoneticPr fontId="8"/>
  </si>
  <si>
    <t>富山県</t>
    <rPh sb="0" eb="3">
      <t>トヤマケン</t>
    </rPh>
    <phoneticPr fontId="8"/>
  </si>
  <si>
    <t>石川県</t>
    <rPh sb="0" eb="2">
      <t>イシカワ</t>
    </rPh>
    <rPh sb="2" eb="3">
      <t>ケン</t>
    </rPh>
    <phoneticPr fontId="8"/>
  </si>
  <si>
    <t>福井県</t>
    <rPh sb="0" eb="3">
      <t>フクイケン</t>
    </rPh>
    <phoneticPr fontId="8"/>
  </si>
  <si>
    <t>山梨県</t>
    <rPh sb="0" eb="3">
      <t>ヤマナシケン</t>
    </rPh>
    <phoneticPr fontId="8"/>
  </si>
  <si>
    <t>長野県</t>
    <rPh sb="0" eb="3">
      <t>ナガノケン</t>
    </rPh>
    <phoneticPr fontId="8"/>
  </si>
  <si>
    <t>岐阜県</t>
    <rPh sb="0" eb="3">
      <t>ギフケン</t>
    </rPh>
    <phoneticPr fontId="8"/>
  </si>
  <si>
    <t>静岡県</t>
    <rPh sb="0" eb="2">
      <t>シズオカ</t>
    </rPh>
    <rPh sb="2" eb="3">
      <t>ケン</t>
    </rPh>
    <phoneticPr fontId="8"/>
  </si>
  <si>
    <t>愛知県</t>
    <rPh sb="0" eb="3">
      <t>アイチケン</t>
    </rPh>
    <phoneticPr fontId="8"/>
  </si>
  <si>
    <t>三重県</t>
    <rPh sb="0" eb="2">
      <t>ミエ</t>
    </rPh>
    <rPh sb="2" eb="3">
      <t>ケン</t>
    </rPh>
    <phoneticPr fontId="8"/>
  </si>
  <si>
    <t>滋賀県</t>
    <rPh sb="0" eb="3">
      <t>シガケン</t>
    </rPh>
    <phoneticPr fontId="8"/>
  </si>
  <si>
    <t>京都府</t>
    <rPh sb="0" eb="3">
      <t>キョウトフ</t>
    </rPh>
    <phoneticPr fontId="8"/>
  </si>
  <si>
    <t>大阪府</t>
    <rPh sb="0" eb="3">
      <t>オオサカフ</t>
    </rPh>
    <phoneticPr fontId="8"/>
  </si>
  <si>
    <t>兵庫県</t>
    <rPh sb="0" eb="3">
      <t>ヒョウゴケン</t>
    </rPh>
    <phoneticPr fontId="8"/>
  </si>
  <si>
    <t>奈良県</t>
    <rPh sb="0" eb="3">
      <t>ナラケン</t>
    </rPh>
    <phoneticPr fontId="8"/>
  </si>
  <si>
    <t>和歌山県</t>
    <rPh sb="0" eb="4">
      <t>ワカヤマケン</t>
    </rPh>
    <phoneticPr fontId="8"/>
  </si>
  <si>
    <t>鳥取県</t>
    <rPh sb="0" eb="3">
      <t>トットリケン</t>
    </rPh>
    <phoneticPr fontId="8"/>
  </si>
  <si>
    <t>島根県</t>
    <rPh sb="0" eb="3">
      <t>シマネケン</t>
    </rPh>
    <phoneticPr fontId="8"/>
  </si>
  <si>
    <t>岡山県</t>
    <rPh sb="0" eb="3">
      <t>オカヤマケン</t>
    </rPh>
    <phoneticPr fontId="8"/>
  </si>
  <si>
    <t>広島県</t>
    <rPh sb="0" eb="3">
      <t>ヒロシマケン</t>
    </rPh>
    <phoneticPr fontId="8"/>
  </si>
  <si>
    <t>山口県</t>
    <rPh sb="0" eb="3">
      <t>ヤマグチケン</t>
    </rPh>
    <phoneticPr fontId="8"/>
  </si>
  <si>
    <t>徳島県</t>
    <rPh sb="0" eb="3">
      <t>トクシマケン</t>
    </rPh>
    <phoneticPr fontId="8"/>
  </si>
  <si>
    <t>香川県</t>
    <rPh sb="0" eb="3">
      <t>カガワケン</t>
    </rPh>
    <phoneticPr fontId="8"/>
  </si>
  <si>
    <t>愛媛県</t>
    <rPh sb="0" eb="3">
      <t>エヒメケン</t>
    </rPh>
    <phoneticPr fontId="8"/>
  </si>
  <si>
    <t>高知県</t>
    <rPh sb="0" eb="3">
      <t>コウチケン</t>
    </rPh>
    <phoneticPr fontId="8"/>
  </si>
  <si>
    <t>福岡県</t>
    <rPh sb="0" eb="3">
      <t>フクオカケン</t>
    </rPh>
    <phoneticPr fontId="8"/>
  </si>
  <si>
    <t>佐賀県</t>
    <rPh sb="0" eb="3">
      <t>サガケン</t>
    </rPh>
    <phoneticPr fontId="8"/>
  </si>
  <si>
    <t>長崎県</t>
    <rPh sb="0" eb="3">
      <t>ナガサキケン</t>
    </rPh>
    <phoneticPr fontId="8"/>
  </si>
  <si>
    <t>熊本県</t>
    <rPh sb="0" eb="3">
      <t>クマモトケン</t>
    </rPh>
    <phoneticPr fontId="8"/>
  </si>
  <si>
    <t>大分県</t>
    <rPh sb="0" eb="3">
      <t>オオイタケン</t>
    </rPh>
    <phoneticPr fontId="8"/>
  </si>
  <si>
    <t>宮崎県</t>
    <rPh sb="0" eb="3">
      <t>ミヤザキケン</t>
    </rPh>
    <phoneticPr fontId="8"/>
  </si>
  <si>
    <t>鹿児島県</t>
    <rPh sb="0" eb="4">
      <t>カゴシマケン</t>
    </rPh>
    <phoneticPr fontId="8"/>
  </si>
  <si>
    <t>沖縄県</t>
    <rPh sb="0" eb="3">
      <t>オキナワケン</t>
    </rPh>
    <phoneticPr fontId="8"/>
  </si>
  <si>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8"/>
  </si>
  <si>
    <t>■</t>
    <phoneticPr fontId="8"/>
  </si>
  <si>
    <t>以下のような行為はデータ抽出時に不具合を起こす原因となります。</t>
    <rPh sb="12" eb="14">
      <t>チュウシュツ</t>
    </rPh>
    <rPh sb="14" eb="15">
      <t>ジ</t>
    </rPh>
    <rPh sb="16" eb="19">
      <t>フグアイ</t>
    </rPh>
    <rPh sb="20" eb="21">
      <t>オコ</t>
    </rPh>
    <rPh sb="23" eb="25">
      <t>ゲンイン</t>
    </rPh>
    <phoneticPr fontId="8"/>
  </si>
  <si>
    <t>・行や列の挿入や削除</t>
    <rPh sb="1" eb="2">
      <t>ギョウ</t>
    </rPh>
    <rPh sb="3" eb="4">
      <t>レツ</t>
    </rPh>
    <rPh sb="5" eb="7">
      <t>ソウニュウ</t>
    </rPh>
    <rPh sb="8" eb="10">
      <t>サクジョ</t>
    </rPh>
    <phoneticPr fontId="8"/>
  </si>
  <si>
    <t>・基本フォーマットと異なるセルの貼り付け</t>
    <rPh sb="1" eb="3">
      <t>キホン</t>
    </rPh>
    <rPh sb="10" eb="11">
      <t>コト</t>
    </rPh>
    <rPh sb="16" eb="17">
      <t>ハ</t>
    </rPh>
    <rPh sb="18" eb="19">
      <t>ツ</t>
    </rPh>
    <phoneticPr fontId="8"/>
  </si>
  <si>
    <t>・シート名の変更</t>
    <rPh sb="4" eb="5">
      <t>メイ</t>
    </rPh>
    <rPh sb="6" eb="8">
      <t>ヘンコウ</t>
    </rPh>
    <phoneticPr fontId="8"/>
  </si>
  <si>
    <r>
      <t>・シートの</t>
    </r>
    <r>
      <rPr>
        <sz val="11"/>
        <rFont val="ＭＳ Ｐゴシック"/>
        <family val="3"/>
        <charset val="128"/>
      </rPr>
      <t>コピー・移動・挿入・削除</t>
    </r>
    <rPh sb="9" eb="11">
      <t>イドウ</t>
    </rPh>
    <rPh sb="12" eb="14">
      <t>ソウニュウ</t>
    </rPh>
    <rPh sb="15" eb="17">
      <t>サクジョ</t>
    </rPh>
    <phoneticPr fontId="8"/>
  </si>
  <si>
    <r>
      <t>※以上による不具合を防ぐため、シートとブックにはパスワードが設定されています。作業用にパスワードを解除したファイルを提供しておりますが、</t>
    </r>
    <r>
      <rPr>
        <b/>
        <u/>
        <sz val="11"/>
        <color rgb="FFFF0000"/>
        <rFont val="ＭＳ Ｐゴシック"/>
        <family val="3"/>
        <charset val="128"/>
        <scheme val="minor"/>
      </rPr>
      <t>パスワードを解除した作業用ファイルによる提出は受け付けません。</t>
    </r>
    <rPh sb="1" eb="3">
      <t>イジョウ</t>
    </rPh>
    <rPh sb="6" eb="9">
      <t>フグアイ</t>
    </rPh>
    <rPh sb="10" eb="11">
      <t>フセ</t>
    </rPh>
    <rPh sb="30" eb="32">
      <t>セッテイ</t>
    </rPh>
    <rPh sb="39" eb="42">
      <t>サギョウヨウ</t>
    </rPh>
    <rPh sb="49" eb="51">
      <t>カイジョ</t>
    </rPh>
    <rPh sb="58" eb="60">
      <t>テイキョウ</t>
    </rPh>
    <rPh sb="74" eb="76">
      <t>カイジョ</t>
    </rPh>
    <rPh sb="78" eb="81">
      <t>サギョウヨウ</t>
    </rPh>
    <rPh sb="88" eb="90">
      <t>テイシュツ</t>
    </rPh>
    <rPh sb="91" eb="92">
      <t>ウ</t>
    </rPh>
    <rPh sb="93" eb="94">
      <t>ツ</t>
    </rPh>
    <phoneticPr fontId="8"/>
  </si>
  <si>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8"/>
  </si>
  <si>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8"/>
  </si>
  <si>
    <t>提出前に不備がないか確認してください。</t>
    <phoneticPr fontId="8"/>
  </si>
  <si>
    <t>表紙や各シートで入力チェック欄を設けています。</t>
    <rPh sb="0" eb="2">
      <t>ヒョウシ</t>
    </rPh>
    <rPh sb="3" eb="4">
      <t>カク</t>
    </rPh>
    <rPh sb="8" eb="10">
      <t>ニュウリョク</t>
    </rPh>
    <rPh sb="14" eb="15">
      <t>ラン</t>
    </rPh>
    <rPh sb="16" eb="17">
      <t>モウ</t>
    </rPh>
    <phoneticPr fontId="8"/>
  </si>
  <si>
    <t>□</t>
    <phoneticPr fontId="8"/>
  </si>
  <si>
    <t>入力チェック欄を機能させるために</t>
    <phoneticPr fontId="8"/>
  </si>
  <si>
    <t>・「表紙」シートに病院名を記載してください。なお、記載する病院名はセル選択時に表示されるメッセージを確認してください。また、新規推薦以外の場合は、昨年度入力した病院名から変更しないでください。</t>
    <rPh sb="2" eb="4">
      <t>ヒョウシ</t>
    </rPh>
    <rPh sb="9" eb="11">
      <t>ビョウイン</t>
    </rPh>
    <rPh sb="11" eb="12">
      <t>メイ</t>
    </rPh>
    <rPh sb="13" eb="15">
      <t>キサイ</t>
    </rPh>
    <rPh sb="35" eb="38">
      <t>センタクジ</t>
    </rPh>
    <rPh sb="39" eb="41">
      <t>ヒョウジ</t>
    </rPh>
    <rPh sb="50" eb="52">
      <t>カクニン</t>
    </rPh>
    <rPh sb="62" eb="64">
      <t>シンキ</t>
    </rPh>
    <rPh sb="64" eb="66">
      <t>スイセン</t>
    </rPh>
    <rPh sb="66" eb="68">
      <t>イガイ</t>
    </rPh>
    <rPh sb="69" eb="71">
      <t>バアイ</t>
    </rPh>
    <rPh sb="73" eb="76">
      <t>サクネンド</t>
    </rPh>
    <rPh sb="76" eb="78">
      <t>ニュウリョク</t>
    </rPh>
    <rPh sb="80" eb="82">
      <t>ビョウイン</t>
    </rPh>
    <rPh sb="82" eb="83">
      <t>メイ</t>
    </rPh>
    <rPh sb="85" eb="87">
      <t>ヘンコウ</t>
    </rPh>
    <phoneticPr fontId="8"/>
  </si>
  <si>
    <t>・過去の現況報告書で提出された情報をもとに、一定の水準以上の数字を記入された場合は、確認を促すアラートが表示されます。アラートが表示された場合は、入力された数字をご確認の上で記載してください。数字に問題なければアラートが表示された場合でもそのまま記載していただいて問題ありません。</t>
    <phoneticPr fontId="8"/>
  </si>
  <si>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8"/>
  </si>
  <si>
    <t>※提出前には表紙を見て、「未入力」の文字がないか、別添ファイルの添付漏れがないか、確認をしてください。</t>
    <phoneticPr fontId="8"/>
  </si>
  <si>
    <t>各シート</t>
    <phoneticPr fontId="8"/>
  </si>
  <si>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8"/>
  </si>
  <si>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8"/>
  </si>
  <si>
    <t>自由記載</t>
    <rPh sb="0" eb="2">
      <t>ジユウ</t>
    </rPh>
    <rPh sb="2" eb="4">
      <t>キサイ</t>
    </rPh>
    <phoneticPr fontId="8"/>
  </si>
  <si>
    <t>数値入力</t>
    <rPh sb="0" eb="2">
      <t>スウチ</t>
    </rPh>
    <rPh sb="2" eb="4">
      <t>ニュウリョク</t>
    </rPh>
    <phoneticPr fontId="8"/>
  </si>
  <si>
    <t>選択肢から入力</t>
    <rPh sb="0" eb="3">
      <t>センタクシ</t>
    </rPh>
    <rPh sb="5" eb="7">
      <t>ニュウリョク</t>
    </rPh>
    <phoneticPr fontId="8"/>
  </si>
  <si>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8"/>
  </si>
  <si>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8"/>
  </si>
  <si>
    <t>別添ファイル</t>
    <rPh sb="0" eb="2">
      <t>ベッテン</t>
    </rPh>
    <phoneticPr fontId="8"/>
  </si>
  <si>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例）別紙7_別添.xls</t>
    </r>
    <rPh sb="14" eb="16">
      <t>ベッシ</t>
    </rPh>
    <rPh sb="16" eb="18">
      <t>バンゴウ</t>
    </rPh>
    <rPh sb="30" eb="31">
      <t>レイ</t>
    </rPh>
    <rPh sb="32" eb="34">
      <t>ベッシ</t>
    </rPh>
    <rPh sb="36" eb="38">
      <t>ベッテン</t>
    </rPh>
    <phoneticPr fontId="8"/>
  </si>
  <si>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8"/>
  </si>
  <si>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8"/>
  </si>
  <si>
    <t>病院名（正式名称）</t>
    <rPh sb="0" eb="2">
      <t>ビョウイン</t>
    </rPh>
    <rPh sb="4" eb="6">
      <t>セイシキ</t>
    </rPh>
    <rPh sb="6" eb="8">
      <t>メイショウ</t>
    </rPh>
    <phoneticPr fontId="8"/>
  </si>
  <si>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8"/>
  </si>
  <si>
    <t>病院名（略称）</t>
    <rPh sb="0" eb="2">
      <t>ビョウイン</t>
    </rPh>
    <rPh sb="4" eb="6">
      <t>リャクショウ</t>
    </rPh>
    <phoneticPr fontId="8"/>
  </si>
  <si>
    <t>入力済／未入力あり</t>
    <rPh sb="0" eb="2">
      <t>ニュウリョク</t>
    </rPh>
    <rPh sb="2" eb="3">
      <t>ス</t>
    </rPh>
    <rPh sb="4" eb="7">
      <t>ミニュウリョク</t>
    </rPh>
    <phoneticPr fontId="8"/>
  </si>
  <si>
    <t>様式3</t>
    <rPh sb="0" eb="2">
      <t>ヨウシキ</t>
    </rPh>
    <phoneticPr fontId="8"/>
  </si>
  <si>
    <t>連絡先</t>
    <rPh sb="0" eb="2">
      <t>レンラク</t>
    </rPh>
    <rPh sb="2" eb="3">
      <t>サキ</t>
    </rPh>
    <phoneticPr fontId="8"/>
  </si>
  <si>
    <t>様式4</t>
    <rPh sb="0" eb="2">
      <t>ヨウシキ</t>
    </rPh>
    <phoneticPr fontId="8"/>
  </si>
  <si>
    <t>全般事項</t>
    <rPh sb="0" eb="2">
      <t>ゼンパン</t>
    </rPh>
    <rPh sb="2" eb="4">
      <t>ジコウ</t>
    </rPh>
    <phoneticPr fontId="8"/>
  </si>
  <si>
    <t>機能別</t>
    <rPh sb="0" eb="2">
      <t>キノウ</t>
    </rPh>
    <rPh sb="2" eb="3">
      <t>ベツ</t>
    </rPh>
    <phoneticPr fontId="8"/>
  </si>
  <si>
    <t>【添付資料】</t>
    <rPh sb="1" eb="3">
      <t>テンプ</t>
    </rPh>
    <rPh sb="3" eb="5">
      <t>シリョウ</t>
    </rPh>
    <phoneticPr fontId="8"/>
  </si>
  <si>
    <t>各別紙に「記載の有無」「別添資料の有無」をチェックする欄があり、このシートに反映されます。</t>
    <phoneticPr fontId="8"/>
  </si>
  <si>
    <t>入力済／未入力あり／不要</t>
    <rPh sb="0" eb="2">
      <t>ニュウリョク</t>
    </rPh>
    <rPh sb="2" eb="3">
      <t>ス</t>
    </rPh>
    <rPh sb="4" eb="7">
      <t>ミニュウリョク</t>
    </rPh>
    <rPh sb="10" eb="12">
      <t>フヨウ</t>
    </rPh>
    <phoneticPr fontId="8"/>
  </si>
  <si>
    <t>別添資料
有無</t>
    <rPh sb="0" eb="2">
      <t>ベッテン</t>
    </rPh>
    <rPh sb="2" eb="4">
      <t>シリョウ</t>
    </rPh>
    <rPh sb="5" eb="7">
      <t>ウム</t>
    </rPh>
    <phoneticPr fontId="8"/>
  </si>
  <si>
    <t>資料番号</t>
    <rPh sb="0" eb="2">
      <t>シリョウ</t>
    </rPh>
    <rPh sb="2" eb="4">
      <t>バンゴウ</t>
    </rPh>
    <phoneticPr fontId="8"/>
  </si>
  <si>
    <t>対象</t>
    <rPh sb="0" eb="2">
      <t>タイショウ</t>
    </rPh>
    <phoneticPr fontId="8"/>
  </si>
  <si>
    <t>内容</t>
    <rPh sb="0" eb="1">
      <t>ウチ</t>
    </rPh>
    <rPh sb="1" eb="2">
      <t>カタチ</t>
    </rPh>
    <phoneticPr fontId="8"/>
  </si>
  <si>
    <t>本体ファイル</t>
    <rPh sb="0" eb="2">
      <t>ホンタイ</t>
    </rPh>
    <phoneticPr fontId="8"/>
  </si>
  <si>
    <t>別紙1</t>
    <rPh sb="0" eb="2">
      <t>ベッシ</t>
    </rPh>
    <phoneticPr fontId="8"/>
  </si>
  <si>
    <t>未充足要件がある施設のみ</t>
    <rPh sb="0" eb="3">
      <t>ミジュウソク</t>
    </rPh>
    <rPh sb="3" eb="5">
      <t>ヨウケン</t>
    </rPh>
    <rPh sb="8" eb="10">
      <t>シセツ</t>
    </rPh>
    <phoneticPr fontId="8"/>
  </si>
  <si>
    <t>別紙2</t>
    <rPh sb="0" eb="2">
      <t>ベッシ</t>
    </rPh>
    <phoneticPr fontId="8"/>
  </si>
  <si>
    <t>全ての施設</t>
    <rPh sb="0" eb="1">
      <t>スベ</t>
    </rPh>
    <rPh sb="3" eb="5">
      <t>シセツ</t>
    </rPh>
    <phoneticPr fontId="8"/>
  </si>
  <si>
    <t>専門とするがんの診療状況</t>
    <rPh sb="0" eb="2">
      <t>センモン</t>
    </rPh>
    <rPh sb="8" eb="10">
      <t>シンリョウ</t>
    </rPh>
    <rPh sb="10" eb="12">
      <t>ジョウキョウ</t>
    </rPh>
    <phoneticPr fontId="8"/>
  </si>
  <si>
    <t>別紙3</t>
    <rPh sb="0" eb="2">
      <t>ベッシ</t>
    </rPh>
    <phoneticPr fontId="8"/>
  </si>
  <si>
    <t>別紙4</t>
    <rPh sb="0" eb="2">
      <t>ベッシ</t>
    </rPh>
    <phoneticPr fontId="8"/>
  </si>
  <si>
    <t>カンファレンス</t>
    <phoneticPr fontId="8"/>
  </si>
  <si>
    <t>別紙5</t>
    <rPh sb="0" eb="2">
      <t>ベッシ</t>
    </rPh>
    <phoneticPr fontId="8"/>
  </si>
  <si>
    <t>緩和ケア外来の状況</t>
    <rPh sb="0" eb="2">
      <t>カンワ</t>
    </rPh>
    <rPh sb="4" eb="6">
      <t>ガイライ</t>
    </rPh>
    <rPh sb="7" eb="9">
      <t>ジョウキョウ</t>
    </rPh>
    <phoneticPr fontId="8"/>
  </si>
  <si>
    <t>別紙6</t>
    <rPh sb="0" eb="2">
      <t>ベッシ</t>
    </rPh>
    <phoneticPr fontId="8"/>
  </si>
  <si>
    <t>緩和ケア病棟</t>
    <rPh sb="0" eb="2">
      <t>カンワ</t>
    </rPh>
    <rPh sb="4" eb="6">
      <t>ビョウトウ</t>
    </rPh>
    <phoneticPr fontId="8"/>
  </si>
  <si>
    <t>別紙7</t>
    <rPh sb="0" eb="2">
      <t>ベッシ</t>
    </rPh>
    <phoneticPr fontId="8"/>
  </si>
  <si>
    <t>地域緩和ケア連携体制</t>
    <rPh sb="0" eb="2">
      <t>チイキ</t>
    </rPh>
    <rPh sb="2" eb="4">
      <t>カンワ</t>
    </rPh>
    <rPh sb="6" eb="8">
      <t>レンケイ</t>
    </rPh>
    <rPh sb="8" eb="10">
      <t>タイセイ</t>
    </rPh>
    <phoneticPr fontId="8"/>
  </si>
  <si>
    <t>別紙8</t>
    <rPh sb="0" eb="2">
      <t>ベッシ</t>
    </rPh>
    <phoneticPr fontId="8"/>
  </si>
  <si>
    <t>緩和ケアチームのメンバー</t>
    <rPh sb="0" eb="2">
      <t>カンワ</t>
    </rPh>
    <phoneticPr fontId="8"/>
  </si>
  <si>
    <t>別紙9</t>
    <rPh sb="0" eb="2">
      <t>ベッシ</t>
    </rPh>
    <phoneticPr fontId="8"/>
  </si>
  <si>
    <t>インターネット環境の整備状況</t>
    <rPh sb="7" eb="9">
      <t>カンキョウ</t>
    </rPh>
    <rPh sb="10" eb="12">
      <t>セイビ</t>
    </rPh>
    <rPh sb="12" eb="14">
      <t>ジョウキョウ</t>
    </rPh>
    <phoneticPr fontId="8"/>
  </si>
  <si>
    <t>別紙10</t>
    <rPh sb="0" eb="2">
      <t>ベッシ</t>
    </rPh>
    <phoneticPr fontId="8"/>
  </si>
  <si>
    <t>患者の特性に応じた支援</t>
    <rPh sb="0" eb="2">
      <t>カンジャ</t>
    </rPh>
    <rPh sb="3" eb="5">
      <t>トクセイ</t>
    </rPh>
    <rPh sb="6" eb="7">
      <t>オウ</t>
    </rPh>
    <rPh sb="9" eb="11">
      <t>シエン</t>
    </rPh>
    <phoneticPr fontId="8"/>
  </si>
  <si>
    <t>別紙11</t>
    <rPh sb="0" eb="2">
      <t>ベッシ</t>
    </rPh>
    <phoneticPr fontId="8"/>
  </si>
  <si>
    <t>がん相談支援に関する内容</t>
    <rPh sb="2" eb="4">
      <t>ソウダン</t>
    </rPh>
    <rPh sb="4" eb="6">
      <t>シエン</t>
    </rPh>
    <rPh sb="7" eb="8">
      <t>カン</t>
    </rPh>
    <rPh sb="10" eb="12">
      <t>ナイヨウ</t>
    </rPh>
    <phoneticPr fontId="8"/>
  </si>
  <si>
    <t>別紙12</t>
    <rPh sb="0" eb="2">
      <t>ベッシ</t>
    </rPh>
    <phoneticPr fontId="8"/>
  </si>
  <si>
    <t>がん相談支援センターの問い合わせ窓口・がん患者カウンセリングの設定</t>
  </si>
  <si>
    <t>別紙13</t>
    <rPh sb="0" eb="2">
      <t>ベッシ</t>
    </rPh>
    <phoneticPr fontId="8"/>
  </si>
  <si>
    <t>がん相談支援センターの体制</t>
    <phoneticPr fontId="8"/>
  </si>
  <si>
    <t>別紙14</t>
    <rPh sb="0" eb="2">
      <t>ベッシ</t>
    </rPh>
    <phoneticPr fontId="8"/>
  </si>
  <si>
    <t>院内外のがん患者等からの相談に対応するための連携協力体制の状況</t>
    <rPh sb="0" eb="2">
      <t>インナイ</t>
    </rPh>
    <rPh sb="2" eb="3">
      <t>ソト</t>
    </rPh>
    <rPh sb="6" eb="9">
      <t>カンジャナド</t>
    </rPh>
    <rPh sb="12" eb="14">
      <t>ソウダン</t>
    </rPh>
    <rPh sb="15" eb="17">
      <t>タイオウ</t>
    </rPh>
    <rPh sb="22" eb="24">
      <t>レンケイ</t>
    </rPh>
    <rPh sb="24" eb="26">
      <t>キョウリョク</t>
    </rPh>
    <rPh sb="26" eb="28">
      <t>タイセイ</t>
    </rPh>
    <rPh sb="29" eb="31">
      <t>ジョウキョウ</t>
    </rPh>
    <phoneticPr fontId="8"/>
  </si>
  <si>
    <t>別紙15</t>
    <rPh sb="0" eb="2">
      <t>ベッシ</t>
    </rPh>
    <phoneticPr fontId="8"/>
  </si>
  <si>
    <t>がんの診療に関連した専門外来の問い合わせ窓口</t>
    <phoneticPr fontId="8"/>
  </si>
  <si>
    <t>別紙16</t>
    <rPh sb="0" eb="2">
      <t>ベッシ</t>
    </rPh>
    <phoneticPr fontId="8"/>
  </si>
  <si>
    <t>院内がん登録部門の体制</t>
    <phoneticPr fontId="8"/>
  </si>
  <si>
    <t>別紙17</t>
    <rPh sb="0" eb="2">
      <t>ベッシ</t>
    </rPh>
    <phoneticPr fontId="8"/>
  </si>
  <si>
    <t>臨床試験・治験に関する窓口</t>
    <rPh sb="0" eb="2">
      <t>リンショウ</t>
    </rPh>
    <rPh sb="2" eb="4">
      <t>シケン</t>
    </rPh>
    <rPh sb="5" eb="7">
      <t>チケン</t>
    </rPh>
    <rPh sb="8" eb="9">
      <t>カン</t>
    </rPh>
    <rPh sb="11" eb="13">
      <t>マドグチ</t>
    </rPh>
    <phoneticPr fontId="8"/>
  </si>
  <si>
    <t>別紙19</t>
    <rPh sb="0" eb="2">
      <t>ベッシ</t>
    </rPh>
    <phoneticPr fontId="8"/>
  </si>
  <si>
    <t>チーム医療の提供体制</t>
    <rPh sb="3" eb="5">
      <t>イリョウ</t>
    </rPh>
    <rPh sb="6" eb="10">
      <t>テイキョウタイセイ</t>
    </rPh>
    <phoneticPr fontId="8"/>
  </si>
  <si>
    <t>別紙20</t>
    <rPh sb="0" eb="2">
      <t>ベッシ</t>
    </rPh>
    <phoneticPr fontId="8"/>
  </si>
  <si>
    <t>医療安全管理・第三者評価の状況</t>
    <rPh sb="0" eb="2">
      <t>イリョウ</t>
    </rPh>
    <rPh sb="2" eb="4">
      <t>アンゼン</t>
    </rPh>
    <rPh sb="4" eb="6">
      <t>カンリ</t>
    </rPh>
    <rPh sb="7" eb="10">
      <t>ダイサンシャ</t>
    </rPh>
    <rPh sb="10" eb="12">
      <t>ヒョウカ</t>
    </rPh>
    <rPh sb="13" eb="15">
      <t>ジョウキョウ</t>
    </rPh>
    <phoneticPr fontId="8"/>
  </si>
  <si>
    <t>別紙21</t>
    <rPh sb="0" eb="2">
      <t>ベッシ</t>
    </rPh>
    <phoneticPr fontId="8"/>
  </si>
  <si>
    <t>問い合わせ先</t>
    <phoneticPr fontId="8"/>
  </si>
  <si>
    <t>病院名
（表紙の病院名を反映）</t>
    <phoneticPr fontId="8"/>
  </si>
  <si>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8"/>
  </si>
  <si>
    <t>保険医療機関コード（10桁）</t>
    <rPh sb="0" eb="2">
      <t>ホケン</t>
    </rPh>
    <rPh sb="2" eb="4">
      <t>イリョウ</t>
    </rPh>
    <rPh sb="4" eb="6">
      <t>キカン</t>
    </rPh>
    <phoneticPr fontId="8"/>
  </si>
  <si>
    <t>所属部署名・役職</t>
    <phoneticPr fontId="8"/>
  </si>
  <si>
    <t>担当者名</t>
    <phoneticPr fontId="8"/>
  </si>
  <si>
    <t>電話</t>
    <phoneticPr fontId="8"/>
  </si>
  <si>
    <t>e-mail</t>
    <phoneticPr fontId="8"/>
  </si>
  <si>
    <t>印刷範囲外</t>
    <rPh sb="0" eb="2">
      <t>インサツ</t>
    </rPh>
    <rPh sb="2" eb="4">
      <t>ハンイ</t>
    </rPh>
    <rPh sb="4" eb="5">
      <t>ガイ</t>
    </rPh>
    <phoneticPr fontId="8"/>
  </si>
  <si>
    <t>※印刷範囲外です。メモ書きとして使えますが、提出前には個人情報などの記載がないことをご確認ください。</t>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8"/>
  </si>
  <si>
    <t>２．病院概要</t>
    <rPh sb="2" eb="4">
      <t>ビョウイン</t>
    </rPh>
    <rPh sb="4" eb="6">
      <t>ガイヨウ</t>
    </rPh>
    <phoneticPr fontId="8"/>
  </si>
  <si>
    <t>(1)病院名　(表紙シートの病院名を反映）</t>
    <rPh sb="3" eb="5">
      <t>ビョウイン</t>
    </rPh>
    <rPh sb="5" eb="6">
      <t>メイ</t>
    </rPh>
    <rPh sb="8" eb="10">
      <t>ヒョウシ</t>
    </rPh>
    <rPh sb="14" eb="16">
      <t>ビョウイン</t>
    </rPh>
    <rPh sb="16" eb="17">
      <t>メイ</t>
    </rPh>
    <rPh sb="18" eb="20">
      <t>ハンエイ</t>
    </rPh>
    <phoneticPr fontId="8"/>
  </si>
  <si>
    <t>よみがな</t>
    <phoneticPr fontId="8"/>
  </si>
  <si>
    <t>(2)所在地等</t>
    <rPh sb="6" eb="7">
      <t>トウ</t>
    </rPh>
    <phoneticPr fontId="8"/>
  </si>
  <si>
    <t>郵便番号</t>
    <rPh sb="0" eb="2">
      <t>ユウビン</t>
    </rPh>
    <rPh sb="2" eb="4">
      <t>バンゴウ</t>
    </rPh>
    <phoneticPr fontId="8"/>
  </si>
  <si>
    <t>〒</t>
    <phoneticPr fontId="8" type="Hiragana"/>
  </si>
  <si>
    <t>住所</t>
  </si>
  <si>
    <t>電話番号（代表）</t>
    <rPh sb="0" eb="2">
      <t>デンワ</t>
    </rPh>
    <rPh sb="2" eb="4">
      <t>バンゴウ</t>
    </rPh>
    <rPh sb="5" eb="7">
      <t>ダイヒョウ</t>
    </rPh>
    <phoneticPr fontId="8"/>
  </si>
  <si>
    <t>FAX番号（代表）</t>
    <rPh sb="3" eb="5">
      <t>バンゴウ</t>
    </rPh>
    <rPh sb="6" eb="8">
      <t>ダイヒョウ</t>
    </rPh>
    <phoneticPr fontId="8"/>
  </si>
  <si>
    <t>e-mail（代表）</t>
    <rPh sb="7" eb="9">
      <t>ダイヒョウ</t>
    </rPh>
    <phoneticPr fontId="8"/>
  </si>
  <si>
    <t>HPアドレス</t>
    <phoneticPr fontId="8"/>
  </si>
  <si>
    <t>所属するがん医療圏</t>
    <rPh sb="0" eb="2">
      <t>ショゾク</t>
    </rPh>
    <rPh sb="6" eb="8">
      <t>イリョウ</t>
    </rPh>
    <rPh sb="8" eb="9">
      <t>ケン</t>
    </rPh>
    <phoneticPr fontId="8"/>
  </si>
  <si>
    <t>所属する２次医療圏</t>
    <rPh sb="0" eb="2">
      <t>ショゾク</t>
    </rPh>
    <rPh sb="5" eb="6">
      <t>ジ</t>
    </rPh>
    <rPh sb="6" eb="8">
      <t>イリョウ</t>
    </rPh>
    <rPh sb="8" eb="9">
      <t>ケン</t>
    </rPh>
    <phoneticPr fontId="8"/>
  </si>
  <si>
    <t>(3)病床数等</t>
    <phoneticPr fontId="8" type="Hiragana"/>
  </si>
  <si>
    <t>①病床数</t>
    <rPh sb="1" eb="3">
      <t>ビョウショウ</t>
    </rPh>
    <rPh sb="3" eb="4">
      <t>スウ</t>
    </rPh>
    <phoneticPr fontId="8"/>
  </si>
  <si>
    <t>min</t>
    <phoneticPr fontId="8" type="Hiragana"/>
  </si>
  <si>
    <t>MAX</t>
    <phoneticPr fontId="8" type="Hiragana"/>
  </si>
  <si>
    <t>総数</t>
    <rPh sb="0" eb="2">
      <t>ソウスウ</t>
    </rPh>
    <phoneticPr fontId="8"/>
  </si>
  <si>
    <t>床</t>
    <rPh sb="0" eb="1">
      <t>ユカ</t>
    </rPh>
    <phoneticPr fontId="8"/>
  </si>
  <si>
    <t>　うち療養病床</t>
    <rPh sb="3" eb="5">
      <t>リョウヨウ</t>
    </rPh>
    <rPh sb="5" eb="7">
      <t>ビョウショウ</t>
    </rPh>
    <phoneticPr fontId="8"/>
  </si>
  <si>
    <t>　うち一般病床</t>
    <rPh sb="3" eb="5">
      <t>イッパン</t>
    </rPh>
    <rPh sb="5" eb="7">
      <t>ビョウショウ</t>
    </rPh>
    <phoneticPr fontId="8"/>
  </si>
  <si>
    <t>　うち特別療養環境室としている病床</t>
    <rPh sb="3" eb="5">
      <t>トクベツ</t>
    </rPh>
    <rPh sb="5" eb="7">
      <t>リョウヨウ</t>
    </rPh>
    <rPh sb="7" eb="9">
      <t>カンキョウ</t>
    </rPh>
    <rPh sb="9" eb="10">
      <t>シツ</t>
    </rPh>
    <rPh sb="15" eb="17">
      <t>ビョウショウ</t>
    </rPh>
    <phoneticPr fontId="8"/>
  </si>
  <si>
    <t>　うち集中治療室（※特定集中治療室管理料を届け出ているものに限る）</t>
    <rPh sb="3" eb="5">
      <t>しゅうちゅう</t>
    </rPh>
    <rPh sb="5" eb="7">
      <t>ちりょう</t>
    </rPh>
    <rPh sb="7" eb="8">
      <t>しつ</t>
    </rPh>
    <rPh sb="10" eb="12">
      <t>とくてい</t>
    </rPh>
    <rPh sb="12" eb="14">
      <t>しゅうちゅう</t>
    </rPh>
    <rPh sb="14" eb="17">
      <t>ちりょうしつ</t>
    </rPh>
    <rPh sb="17" eb="19">
      <t>かんり</t>
    </rPh>
    <rPh sb="19" eb="20">
      <t>りょう</t>
    </rPh>
    <rPh sb="21" eb="22">
      <t>とど</t>
    </rPh>
    <rPh sb="23" eb="24">
      <t>で</t>
    </rPh>
    <rPh sb="30" eb="31">
      <t>かぎ</t>
    </rPh>
    <phoneticPr fontId="8" type="Hiragana"/>
  </si>
  <si>
    <t>②外来化学療法室</t>
  </si>
  <si>
    <t>(4)職員数</t>
    <phoneticPr fontId="8"/>
  </si>
  <si>
    <t>総職員数（事務職員含む、常勤職員の人数）</t>
    <phoneticPr fontId="8"/>
  </si>
  <si>
    <t>人</t>
    <rPh sb="0" eb="1">
      <t>ヒト</t>
    </rPh>
    <phoneticPr fontId="8"/>
  </si>
  <si>
    <t>・ 常勤：原則として病院で定めた勤務時間の全てを勤務する者をいう。病院で定めた医師の１週間の勤務時間が、32時間未満の場合は、
　　　　　32時間以上勤務している者を常勤とし、その他は非常勤とする。</t>
  </si>
  <si>
    <t>①職種別内訳</t>
    <phoneticPr fontId="8"/>
  </si>
  <si>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8"/>
  </si>
  <si>
    <t>非常勤</t>
    <phoneticPr fontId="8"/>
  </si>
  <si>
    <t>常勤</t>
    <phoneticPr fontId="8"/>
  </si>
  <si>
    <t>※（常勤換算）</t>
    <phoneticPr fontId="8"/>
  </si>
  <si>
    <t>医師</t>
  </si>
  <si>
    <t>歯科医師</t>
    <rPh sb="0" eb="2">
      <t>シカ</t>
    </rPh>
    <rPh sb="2" eb="4">
      <t>イシ</t>
    </rPh>
    <phoneticPr fontId="8"/>
  </si>
  <si>
    <t>薬剤師</t>
    <rPh sb="0" eb="3">
      <t>ヤクザイシ</t>
    </rPh>
    <phoneticPr fontId="8"/>
  </si>
  <si>
    <t>保健師</t>
    <rPh sb="0" eb="2">
      <t>ホケン</t>
    </rPh>
    <rPh sb="2" eb="3">
      <t>シ</t>
    </rPh>
    <phoneticPr fontId="8"/>
  </si>
  <si>
    <t>助産師</t>
    <rPh sb="0" eb="3">
      <t>ジョサンシ</t>
    </rPh>
    <phoneticPr fontId="8"/>
  </si>
  <si>
    <t>看護師</t>
    <rPh sb="0" eb="2">
      <t>カンゴ</t>
    </rPh>
    <rPh sb="2" eb="3">
      <t>シ</t>
    </rPh>
    <phoneticPr fontId="8"/>
  </si>
  <si>
    <t>准看護師</t>
    <rPh sb="0" eb="1">
      <t>ジュン</t>
    </rPh>
    <rPh sb="1" eb="3">
      <t>カンゴ</t>
    </rPh>
    <rPh sb="3" eb="4">
      <t>シ</t>
    </rPh>
    <phoneticPr fontId="8"/>
  </si>
  <si>
    <t>理学療法士</t>
    <rPh sb="0" eb="2">
      <t>リガク</t>
    </rPh>
    <rPh sb="2" eb="4">
      <t>リョウホウ</t>
    </rPh>
    <rPh sb="4" eb="5">
      <t>シ</t>
    </rPh>
    <phoneticPr fontId="8"/>
  </si>
  <si>
    <t>作業療法士</t>
    <rPh sb="0" eb="2">
      <t>サギョウ</t>
    </rPh>
    <rPh sb="2" eb="4">
      <t>リョウホウ</t>
    </rPh>
    <rPh sb="4" eb="5">
      <t>シ</t>
    </rPh>
    <phoneticPr fontId="8"/>
  </si>
  <si>
    <t>視能訓練士</t>
    <rPh sb="0" eb="1">
      <t>シ</t>
    </rPh>
    <rPh sb="1" eb="2">
      <t>ノウ</t>
    </rPh>
    <rPh sb="2" eb="4">
      <t>クンレン</t>
    </rPh>
    <rPh sb="4" eb="5">
      <t>シ</t>
    </rPh>
    <phoneticPr fontId="8"/>
  </si>
  <si>
    <t>言語聴覚士</t>
    <rPh sb="0" eb="2">
      <t>ゲンゴ</t>
    </rPh>
    <rPh sb="2" eb="4">
      <t>チョウカク</t>
    </rPh>
    <rPh sb="4" eb="5">
      <t>シ</t>
    </rPh>
    <phoneticPr fontId="8"/>
  </si>
  <si>
    <t>義肢装具士</t>
    <rPh sb="0" eb="2">
      <t>ギシ</t>
    </rPh>
    <rPh sb="2" eb="4">
      <t>ソウグ</t>
    </rPh>
    <rPh sb="4" eb="5">
      <t>シ</t>
    </rPh>
    <phoneticPr fontId="8"/>
  </si>
  <si>
    <t>歯科衛生士</t>
    <rPh sb="0" eb="2">
      <t>シカ</t>
    </rPh>
    <rPh sb="2" eb="4">
      <t>エイセイ</t>
    </rPh>
    <rPh sb="4" eb="5">
      <t>シ</t>
    </rPh>
    <phoneticPr fontId="8"/>
  </si>
  <si>
    <t>歯科技工士</t>
    <rPh sb="0" eb="2">
      <t>シカ</t>
    </rPh>
    <rPh sb="2" eb="5">
      <t>ギコウシ</t>
    </rPh>
    <phoneticPr fontId="8"/>
  </si>
  <si>
    <t>診療放射線技師</t>
    <rPh sb="0" eb="2">
      <t>シンリョウ</t>
    </rPh>
    <rPh sb="2" eb="5">
      <t>ホウシャセン</t>
    </rPh>
    <rPh sb="5" eb="7">
      <t>ギシ</t>
    </rPh>
    <phoneticPr fontId="8"/>
  </si>
  <si>
    <t>臨床検査技師</t>
    <rPh sb="0" eb="2">
      <t>リンショウ</t>
    </rPh>
    <rPh sb="2" eb="4">
      <t>ケンサ</t>
    </rPh>
    <rPh sb="4" eb="6">
      <t>ギシ</t>
    </rPh>
    <phoneticPr fontId="8"/>
  </si>
  <si>
    <t>衛生検査技師</t>
    <rPh sb="0" eb="2">
      <t>エイセイ</t>
    </rPh>
    <rPh sb="2" eb="4">
      <t>ケンサ</t>
    </rPh>
    <rPh sb="4" eb="6">
      <t>ギシ</t>
    </rPh>
    <phoneticPr fontId="8"/>
  </si>
  <si>
    <t>臨床工学技士</t>
    <rPh sb="0" eb="2">
      <t>リンショウ</t>
    </rPh>
    <rPh sb="2" eb="4">
      <t>コウガク</t>
    </rPh>
    <rPh sb="4" eb="6">
      <t>ギシ</t>
    </rPh>
    <phoneticPr fontId="8"/>
  </si>
  <si>
    <t>管理栄養士</t>
    <rPh sb="0" eb="2">
      <t>カンリ</t>
    </rPh>
    <rPh sb="2" eb="4">
      <t>エイヨウ</t>
    </rPh>
    <rPh sb="4" eb="5">
      <t>シ</t>
    </rPh>
    <phoneticPr fontId="8"/>
  </si>
  <si>
    <t>栄養士</t>
    <rPh sb="0" eb="3">
      <t>エイヨウシ</t>
    </rPh>
    <phoneticPr fontId="8"/>
  </si>
  <si>
    <t>社会福祉士</t>
    <rPh sb="0" eb="5">
      <t>シャカイフクシシ</t>
    </rPh>
    <phoneticPr fontId="8"/>
  </si>
  <si>
    <t>精神保健福祉士</t>
    <rPh sb="0" eb="2">
      <t>セイシン</t>
    </rPh>
    <rPh sb="2" eb="4">
      <t>ホケン</t>
    </rPh>
    <rPh sb="4" eb="6">
      <t>フクシ</t>
    </rPh>
    <rPh sb="6" eb="7">
      <t>シ</t>
    </rPh>
    <phoneticPr fontId="8"/>
  </si>
  <si>
    <t>公認心理師</t>
    <rPh sb="0" eb="2">
      <t>コウニン</t>
    </rPh>
    <rPh sb="2" eb="4">
      <t>シンリ</t>
    </rPh>
    <rPh sb="4" eb="5">
      <t>シ</t>
    </rPh>
    <phoneticPr fontId="8"/>
  </si>
  <si>
    <t>介護福祉士</t>
    <rPh sb="0" eb="2">
      <t>カイゴ</t>
    </rPh>
    <rPh sb="2" eb="4">
      <t>フクシ</t>
    </rPh>
    <rPh sb="4" eb="5">
      <t>シ</t>
    </rPh>
    <phoneticPr fontId="8"/>
  </si>
  <si>
    <t>救命救急士</t>
    <rPh sb="0" eb="2">
      <t>キュウメイ</t>
    </rPh>
    <rPh sb="2" eb="4">
      <t>キュウキュウ</t>
    </rPh>
    <rPh sb="4" eb="5">
      <t>シ</t>
    </rPh>
    <phoneticPr fontId="8"/>
  </si>
  <si>
    <t>※②～④については、複数の資格を持つものは、両方にカウントする。</t>
    <phoneticPr fontId="8"/>
  </si>
  <si>
    <t>非常勤</t>
    <rPh sb="0" eb="3">
      <t>ヒジョウキン</t>
    </rPh>
    <phoneticPr fontId="8"/>
  </si>
  <si>
    <t>常勤</t>
    <rPh sb="0" eb="2">
      <t>ジョウキン</t>
    </rPh>
    <phoneticPr fontId="8"/>
  </si>
  <si>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8"/>
  </si>
  <si>
    <t>※（常勤換算）</t>
    <rPh sb="2" eb="4">
      <t>ジョウキン</t>
    </rPh>
    <rPh sb="4" eb="6">
      <t>カンサン</t>
    </rPh>
    <phoneticPr fontId="8"/>
  </si>
  <si>
    <t>一般社団法人　日本内科学会　内科専門医</t>
  </si>
  <si>
    <t>人</t>
  </si>
  <si>
    <t>公益社団法人　日本小児科学会　小児科専門医</t>
  </si>
  <si>
    <t>公益社団法人  日本皮膚科学会　皮膚科専門医</t>
  </si>
  <si>
    <t>公益社団法人　日本精神神経学会　精神科専門医</t>
  </si>
  <si>
    <t>一般社団法人　日本外科学会　外科専門医</t>
  </si>
  <si>
    <t>公益社団法人　日本整形外科学会　整形外科専門医</t>
  </si>
  <si>
    <t>公益社団法人  日本産科婦人科学会　産婦人科専門医</t>
  </si>
  <si>
    <t>公益社団法人　日本婦人科腫瘍学会　婦人科腫瘍専門医</t>
  </si>
  <si>
    <t>公益財団法人  日本眼科学会 　眼科専門医</t>
  </si>
  <si>
    <t>一般社団法人  日本耳鼻咽喉科頭頚部外科学会 　耳鼻咽喉科専門医</t>
  </si>
  <si>
    <t>特定非営利活動法人　日本頭頸部外科学会　頭頸部がん専門医</t>
  </si>
  <si>
    <t>一般社団法人  日本泌尿器科学会　泌尿器科専門医</t>
  </si>
  <si>
    <t>一般社団法人  日本泌尿器科学会/日本泌尿器内視鏡学会　泌尿器腹腔鏡技術認定医</t>
  </si>
  <si>
    <t>一般社団法人　日本脳神経外科学会　脳神経外科専門医</t>
  </si>
  <si>
    <t>公益社団法人  日本医学放射線学会　 放射線科専門医</t>
  </si>
  <si>
    <t>一般財団法人  日本インターベンショナルラジオロジー学会　IVR専門医</t>
  </si>
  <si>
    <t>一般社団法人　日本核医学会　核医学専門医</t>
  </si>
  <si>
    <t>一般社団法人　日本核医学会　PET核医学認定医</t>
  </si>
  <si>
    <t>公益社団法人　日本麻酔科学会　麻酔科専門医</t>
  </si>
  <si>
    <t>一般財団法人  日本ペインクリニック学会　ペインクリニック専門医</t>
  </si>
  <si>
    <t>一般社団法人　日本集中治療医学会　集中治療専門医</t>
  </si>
  <si>
    <t>一般社団法人  日本病理学会 　病理専門医</t>
  </si>
  <si>
    <t>公益社団法人　日本臨床細胞学会　細胞診専門医</t>
  </si>
  <si>
    <t>一般社団法人　日本臨床検査医学会　臨床検査専門医</t>
  </si>
  <si>
    <t>一般社団法人  日本救急医学会　救急科専門医</t>
  </si>
  <si>
    <t>一般社団法人　日本形成外科学会　形成外科専門医</t>
  </si>
  <si>
    <t>一般社団法人　日本形成外科学会　皮膚腫瘍外科指導専門医</t>
  </si>
  <si>
    <t>公益社団法人　日本リハビリテーション医学会　リハビリテーション科専門医</t>
  </si>
  <si>
    <t>一般社団法人　日本内科学会　総合内科専門医</t>
  </si>
  <si>
    <t>一般社団法人　日本消化器病学会　消化器病専門医</t>
  </si>
  <si>
    <t>一般社団法人　日本循環器学会　循環器専門医</t>
  </si>
  <si>
    <t>一般社団法人　日本呼吸器学会　呼吸器専門医</t>
  </si>
  <si>
    <t>特定非営利活動法人　日本呼吸器内視鏡学会　気管支鏡専門医</t>
  </si>
  <si>
    <t>一般社団法人　日本血液学会　血液専門医</t>
  </si>
  <si>
    <t>一般社団法人　日本造血・免疫細胞療法学会　造血細胞移植認定医</t>
  </si>
  <si>
    <t>一般社団法人 日本内分泌学会・日本糖尿病学会　内分泌代謝・糖尿病内科領域専門医</t>
  </si>
  <si>
    <t>一般社団法人　日本神経学会　神経内科専門医</t>
  </si>
  <si>
    <t>特定非営利活動法人　日本脳神経血管内治療学会　脳血管内治療専門医</t>
  </si>
  <si>
    <t>一般社団法人　日本脳卒中学会　専門医</t>
  </si>
  <si>
    <t>一般社団法人　日本腎臓学会　腎臓専門医</t>
  </si>
  <si>
    <t>一般社団法人　日本透析医学会　透析専門医</t>
  </si>
  <si>
    <t>膠原病・リウマチ内科領域専門医</t>
  </si>
  <si>
    <t>一般社団法人　日本リウマチ学会　リウマチ専門医</t>
  </si>
  <si>
    <t>一般社団法人　日本消化器外科学会　消化器外科専門医</t>
  </si>
  <si>
    <t>一般社団法人　日本消化器外科学会　消化器がん外科治療認定医</t>
  </si>
  <si>
    <t>一般社団法人  日本肝胆膵外科学会　高度技能指導医</t>
  </si>
  <si>
    <t>一般社団法人  日本肝胆膵外科学会　高度技能専門医</t>
  </si>
  <si>
    <t>一般社団法人　日本大腸肛門病学会　大腸肛門病専門医</t>
  </si>
  <si>
    <t>呼吸器外科専門医合同委員会　呼吸器外科専門医</t>
  </si>
  <si>
    <t>特定非営利活動法人  日本気管食道科学会　気管食道科専門医</t>
  </si>
  <si>
    <t>心臓血管外科専門医認定機構　心臓血管外科専門医</t>
  </si>
  <si>
    <t>一般社団法人　日本乳癌学会　乳腺専門医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</si>
  <si>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</si>
  <si>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</si>
  <si>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公益社団法人  日本医学放射線学会　 放射線診断専門医</t>
  </si>
  <si>
    <t>公益社団法人　日本医学放射線学会　 放射線治療専門医</t>
  </si>
  <si>
    <t>一般社団法人  日本アレルギー学会　アレルギー専門医</t>
  </si>
  <si>
    <t>一般社団法人　日本感染症学会　感染症専門医</t>
  </si>
  <si>
    <t>一般社団法人　日本がん治療認定医機構　がん治療認定医</t>
  </si>
  <si>
    <t>特定非営利活動法人　日本臨床腫瘍学会　がん薬物療法専門医</t>
  </si>
  <si>
    <t>一般社団法人　日本内分泌外科学会　内分泌外科専門医</t>
  </si>
  <si>
    <t>一般社団法人　日本肝臓学会　肝臓専門医</t>
  </si>
  <si>
    <t>一般社団法人　日本消化器内視鏡学会　消化器内視鏡専門医</t>
  </si>
  <si>
    <t>一般社団法人　日本内分泌学会　内分泌代謝科専門医</t>
  </si>
  <si>
    <t>一般社団法人　日本糖尿病学会　糖尿病専門医</t>
  </si>
  <si>
    <t>一般社団法人　日本内視鏡外科学会　呼吸器外科領域　技術認定取得者</t>
    <rPh sb="29" eb="32">
      <t>しゅとくしゃ</t>
    </rPh>
    <phoneticPr fontId="8" type="Hiragana"/>
  </si>
  <si>
    <t>一般社団法人　日本内視鏡外科学会　産科婦人科領域　技術認定取得者</t>
    <phoneticPr fontId="8" type="Hiragana"/>
  </si>
  <si>
    <t>一般社団法人　日本内視鏡外科学会　消化器・一般外科領域　技術認定取得者</t>
    <phoneticPr fontId="8" type="Hiragana"/>
  </si>
  <si>
    <t>一般社団法人　日本内視鏡外科学会　泌尿器科領域　技術認定取得者</t>
    <phoneticPr fontId="8" type="Hiragana"/>
  </si>
  <si>
    <t>特定非営利活動法人　日本緩和医療学会　緩和医療専門医</t>
  </si>
  <si>
    <t>一般社団法人  日本禁煙学会　認定専門指導者</t>
  </si>
  <si>
    <t>一般社団法人　日本生殖医学会　生殖医療専門医</t>
  </si>
  <si>
    <t>一般社団法人　日本がん・生殖医療学会　認定がん・生殖医療ナビゲーター</t>
  </si>
  <si>
    <t>一般社団法人　日本人類遺伝学会　臨床遺伝専門医</t>
  </si>
  <si>
    <t>一般社団法人　日本超音波医学会　超音波専門医</t>
  </si>
  <si>
    <t>人</t>
    <rPh sb="0" eb="1">
      <t>ニン</t>
    </rPh>
    <phoneticPr fontId="8"/>
  </si>
  <si>
    <t>公益社団法人　日本口腔外科学会　口腔外科専門医（医師）</t>
  </si>
  <si>
    <t>一般社団法人　日本病理学会　口腔病理専門医（医師）</t>
  </si>
  <si>
    <t>公益社団法人　日本口腔外科学会　口腔外科専門医（歯科医師）</t>
  </si>
  <si>
    <t>一般社団法人　日本病理学会　口腔病理専門医（歯科医師）</t>
  </si>
  <si>
    <t>看護師（公益社団法人日本看護協会認定）</t>
  </si>
  <si>
    <t>がん看護専門看護師</t>
  </si>
  <si>
    <t>精神看護専門看護師</t>
  </si>
  <si>
    <t>地域看護専門看護師</t>
  </si>
  <si>
    <t>老人看護専門看護師</t>
  </si>
  <si>
    <t>急性・重症患者看護専門看護師</t>
  </si>
  <si>
    <t>感染症看護専門看護師</t>
  </si>
  <si>
    <t>家族支援専門看護師</t>
  </si>
  <si>
    <t>在宅看護専門看護師</t>
  </si>
  <si>
    <t>遺伝看護専門看護師</t>
  </si>
  <si>
    <t>放射線看護専門看護師</t>
  </si>
  <si>
    <t>クリティカルケア認定看護師　または 救急看護認定看護師　または 集中ケア認定看護師</t>
  </si>
  <si>
    <t>緩和ケア認定看護師　または　がん性疼痛看護認定看護師</t>
  </si>
  <si>
    <t>がん薬物療法看護認定看護師　または がん化学療法看護認定看護師</t>
  </si>
  <si>
    <t>在宅ケア認定看護師　または 訪問看護認定看護師</t>
  </si>
  <si>
    <t>生殖看護認定看護師　または 不妊症看護認定看護師</t>
  </si>
  <si>
    <t>摂食嚥下障害看護認定看護師　または 摂食・嚥下障害看護認定看護師</t>
  </si>
  <si>
    <t>皮膚排泄ケア認定看護師</t>
  </si>
  <si>
    <t>感染管理認定看護師</t>
  </si>
  <si>
    <t>手術看護認定看護師</t>
  </si>
  <si>
    <t>乳癌看護認定看護師</t>
  </si>
  <si>
    <t>認知症看護認定看護師</t>
  </si>
  <si>
    <t>がん放射線療法看護認定看護師</t>
  </si>
  <si>
    <t>③その他専門的技術・知識を有する医療従事者</t>
    <rPh sb="3" eb="4">
      <t>ホカ</t>
    </rPh>
    <rPh sb="6" eb="7">
      <t>テキ</t>
    </rPh>
    <rPh sb="7" eb="9">
      <t>ギジュツ</t>
    </rPh>
    <rPh sb="10" eb="12">
      <t>チシキ</t>
    </rPh>
    <rPh sb="13" eb="14">
      <t>ユウ</t>
    </rPh>
    <rPh sb="16" eb="21">
      <t>イリョウジュウジシャ</t>
    </rPh>
    <phoneticPr fontId="8"/>
  </si>
  <si>
    <t>一般社団法人　日本臨床腫瘍薬学会　外来がん治療認定薬剤師</t>
  </si>
  <si>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8"/>
  </si>
  <si>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8"/>
  </si>
  <si>
    <t>一般社団法人　日本緩和医療薬学会　緩和薬物療法認定薬剤師</t>
  </si>
  <si>
    <t>特定非営利活動法人　日本乳がん検診精度管理中央機構
検診マンモグラフィ撮影診療放射線技師</t>
  </si>
  <si>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8"/>
  </si>
  <si>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8"/>
  </si>
  <si>
    <t>一般財団法人　医学物理士認定機構　医学物理士</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</si>
  <si>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8"/>
  </si>
  <si>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</si>
  <si>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</si>
  <si>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</si>
  <si>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8"/>
  </si>
  <si>
    <t>一般社団法人　日本生殖心理学会　がん・生殖医療専門心理士</t>
    <phoneticPr fontId="8" type="Hiragana"/>
  </si>
  <si>
    <t>④その他の従事者</t>
    <rPh sb="3" eb="4">
      <t>タ</t>
    </rPh>
    <rPh sb="5" eb="8">
      <t>ジュウジシャ</t>
    </rPh>
    <phoneticPr fontId="8"/>
  </si>
  <si>
    <t>診療録管理部門の職員</t>
    <rPh sb="0" eb="3">
      <t>シンリョウロク</t>
    </rPh>
    <rPh sb="3" eb="5">
      <t>カンリ</t>
    </rPh>
    <rPh sb="5" eb="7">
      <t>ブモン</t>
    </rPh>
    <rPh sb="8" eb="10">
      <t>ショクイン</t>
    </rPh>
    <phoneticPr fontId="8"/>
  </si>
  <si>
    <t>公益財団法人　日本臨床心理士資格認定協会　臨床心理士</t>
    <phoneticPr fontId="8"/>
  </si>
  <si>
    <r>
      <rPr>
        <sz val="14"/>
        <color rgb="FF000000"/>
        <rFont val="ＭＳ Ｐゴシック"/>
        <family val="3"/>
        <charset val="128"/>
      </rPr>
      <t>臨</t>
    </r>
    <r>
      <rPr>
        <sz val="12"/>
        <color rgb="FF000000"/>
        <rFont val="ＭＳ Ｐゴシック"/>
        <family val="3"/>
        <charset val="128"/>
      </rPr>
      <t>床試験コーディネータ</t>
    </r>
    <r>
      <rPr>
        <sz val="14"/>
        <color rgb="FF000000"/>
        <rFont val="ＭＳ Ｐゴシック"/>
        <family val="3"/>
        <charset val="128"/>
      </rPr>
      <t>ー</t>
    </r>
  </si>
  <si>
    <t>(5)その他　</t>
    <rPh sb="5" eb="6">
      <t>タ</t>
    </rPh>
    <phoneticPr fontId="8"/>
  </si>
  <si>
    <t>①夜間（深夜も含む）救急対応の可否</t>
    <rPh sb="1" eb="3">
      <t>ヤカン</t>
    </rPh>
    <rPh sb="4" eb="6">
      <t>シンヤ</t>
    </rPh>
    <rPh sb="7" eb="8">
      <t>フク</t>
    </rPh>
    <rPh sb="10" eb="12">
      <t>キュウキュウ</t>
    </rPh>
    <rPh sb="12" eb="14">
      <t>タイオウ</t>
    </rPh>
    <rPh sb="15" eb="17">
      <t>カヒ</t>
    </rPh>
    <phoneticPr fontId="8"/>
  </si>
  <si>
    <t>（可／否）</t>
    <rPh sb="1" eb="2">
      <t>カ</t>
    </rPh>
    <rPh sb="3" eb="4">
      <t>ヒ</t>
    </rPh>
    <phoneticPr fontId="8"/>
  </si>
  <si>
    <t>②各種委員会の設置状況</t>
    <rPh sb="1" eb="3">
      <t>カクシュ</t>
    </rPh>
    <rPh sb="3" eb="6">
      <t>イインカイ</t>
    </rPh>
    <rPh sb="7" eb="9">
      <t>セッチ</t>
    </rPh>
    <rPh sb="9" eb="11">
      <t>ジョウキョウ</t>
    </rPh>
    <phoneticPr fontId="8"/>
  </si>
  <si>
    <t>倫理審査委員会</t>
    <rPh sb="0" eb="2">
      <t>リンリ</t>
    </rPh>
    <rPh sb="2" eb="4">
      <t>シンサ</t>
    </rPh>
    <rPh sb="4" eb="7">
      <t>イインカイ</t>
    </rPh>
    <phoneticPr fontId="8"/>
  </si>
  <si>
    <t>（あり／なし）</t>
    <phoneticPr fontId="8"/>
  </si>
  <si>
    <t>年</t>
    <rPh sb="0" eb="1">
      <t>ネン</t>
    </rPh>
    <phoneticPr fontId="8"/>
  </si>
  <si>
    <t>治験審査委員会</t>
    <rPh sb="0" eb="2">
      <t>チケン</t>
    </rPh>
    <rPh sb="2" eb="4">
      <t>シンサ</t>
    </rPh>
    <rPh sb="4" eb="7">
      <t>イインカイ</t>
    </rPh>
    <phoneticPr fontId="8"/>
  </si>
  <si>
    <t>医療安全委員会</t>
    <rPh sb="0" eb="2">
      <t>イリョウ</t>
    </rPh>
    <rPh sb="2" eb="4">
      <t>アンゼン</t>
    </rPh>
    <rPh sb="4" eb="7">
      <t>イインカイ</t>
    </rPh>
    <phoneticPr fontId="8"/>
  </si>
  <si>
    <t>(6)患者数・診療件数の状況</t>
    <rPh sb="7" eb="9">
      <t>シンリョウ</t>
    </rPh>
    <rPh sb="9" eb="11">
      <t>ケンスウ</t>
    </rPh>
    <phoneticPr fontId="8"/>
  </si>
  <si>
    <t>①</t>
    <phoneticPr fontId="8"/>
  </si>
  <si>
    <t>患者数等</t>
    <phoneticPr fontId="8"/>
  </si>
  <si>
    <t>年間入院患者延べ数※１</t>
    <rPh sb="0" eb="2">
      <t>ネンカン</t>
    </rPh>
    <rPh sb="2" eb="4">
      <t>ニュウイン</t>
    </rPh>
    <rPh sb="4" eb="6">
      <t>カンジャ</t>
    </rPh>
    <rPh sb="6" eb="7">
      <t>ノ</t>
    </rPh>
    <rPh sb="8" eb="9">
      <t>スウ</t>
    </rPh>
    <phoneticPr fontId="8"/>
  </si>
  <si>
    <t>年間入院がん患者延べ数※２</t>
  </si>
  <si>
    <t>年間入院患者延べ数に占めるがん患者の割合</t>
    <rPh sb="0" eb="2">
      <t>ネンカン</t>
    </rPh>
    <rPh sb="2" eb="4">
      <t>ニュウイン</t>
    </rPh>
    <rPh sb="4" eb="6">
      <t>カンジャ</t>
    </rPh>
    <rPh sb="6" eb="7">
      <t>ノ</t>
    </rPh>
    <rPh sb="8" eb="9">
      <t>スウ</t>
    </rPh>
    <rPh sb="10" eb="11">
      <t>シ</t>
    </rPh>
    <rPh sb="15" eb="17">
      <t>カンジャ</t>
    </rPh>
    <rPh sb="18" eb="20">
      <t>ワリアイ</t>
    </rPh>
    <phoneticPr fontId="8"/>
  </si>
  <si>
    <t>％</t>
    <phoneticPr fontId="8"/>
  </si>
  <si>
    <t>年間外来がん患者延べ数※3</t>
    <rPh sb="0" eb="2">
      <t>ネンカン</t>
    </rPh>
    <rPh sb="2" eb="4">
      <t>ガイライ</t>
    </rPh>
    <rPh sb="6" eb="8">
      <t>カンジャ</t>
    </rPh>
    <rPh sb="8" eb="9">
      <t>ノ</t>
    </rPh>
    <rPh sb="10" eb="11">
      <t>カズ</t>
    </rPh>
    <phoneticPr fontId="8"/>
  </si>
  <si>
    <t>年間院内死亡がん患者数</t>
    <rPh sb="0" eb="2">
      <t>ねんかん</t>
    </rPh>
    <rPh sb="2" eb="4">
      <t>いんない</t>
    </rPh>
    <rPh sb="4" eb="6">
      <t>しぼう</t>
    </rPh>
    <rPh sb="8" eb="11">
      <t>かんじゃすう</t>
    </rPh>
    <phoneticPr fontId="8" type="Hiragana"/>
  </si>
  <si>
    <t>②</t>
    <phoneticPr fontId="8"/>
  </si>
  <si>
    <t>検査等の実施状況</t>
    <rPh sb="0" eb="2">
      <t>ケンサ</t>
    </rPh>
    <rPh sb="2" eb="3">
      <t>トウ</t>
    </rPh>
    <rPh sb="4" eb="6">
      <t>ジッシ</t>
    </rPh>
    <rPh sb="6" eb="8">
      <t>ジョウキョウ</t>
    </rPh>
    <phoneticPr fontId="8"/>
  </si>
  <si>
    <t>ア</t>
    <phoneticPr fontId="8"/>
  </si>
  <si>
    <t>病理診断の件数</t>
    <rPh sb="0" eb="1">
      <t>ビョウ</t>
    </rPh>
    <rPh sb="1" eb="2">
      <t>リ</t>
    </rPh>
    <rPh sb="2" eb="4">
      <t>シンダン</t>
    </rPh>
    <rPh sb="5" eb="7">
      <t>ケンスウ</t>
    </rPh>
    <phoneticPr fontId="8"/>
  </si>
  <si>
    <t>病理組織診断</t>
    <rPh sb="2" eb="4">
      <t>ソシキ</t>
    </rPh>
    <phoneticPr fontId="8"/>
  </si>
  <si>
    <t>件</t>
    <rPh sb="0" eb="1">
      <t>ケン</t>
    </rPh>
    <phoneticPr fontId="8"/>
  </si>
  <si>
    <t>病理細胞診断</t>
    <rPh sb="0" eb="2">
      <t>びょうり</t>
    </rPh>
    <phoneticPr fontId="8" type="Hiragana"/>
  </si>
  <si>
    <t>病理組織迅速組織顕微鏡検査</t>
    <phoneticPr fontId="8" type="Hiragana"/>
  </si>
  <si>
    <t>手術等の状況</t>
    <rPh sb="0" eb="2">
      <t>シュジュツ</t>
    </rPh>
    <rPh sb="2" eb="3">
      <t>トウ</t>
    </rPh>
    <rPh sb="4" eb="6">
      <t>ジョウキョウ</t>
    </rPh>
    <phoneticPr fontId="8"/>
  </si>
  <si>
    <t xml:space="preserve"> </t>
    <phoneticPr fontId="8" type="Hiragana"/>
  </si>
  <si>
    <t>うち、内視鏡手術用支援機器を用いるもの（ロボット支援手術）</t>
    <phoneticPr fontId="8" type="Hiragana"/>
  </si>
  <si>
    <t>肺がん（C34$、D02.2）の手術件数</t>
    <rPh sb="16" eb="18">
      <t>シュジュツ</t>
    </rPh>
    <rPh sb="18" eb="20">
      <t>ケンスウ</t>
    </rPh>
    <phoneticPr fontId="8"/>
  </si>
  <si>
    <t>開胸手術　K511$、K514$、K518$</t>
    <rPh sb="0" eb="1">
      <t>カイ</t>
    </rPh>
    <rPh sb="1" eb="2">
      <t>キョウ</t>
    </rPh>
    <rPh sb="2" eb="4">
      <t>シュジュツ</t>
    </rPh>
    <phoneticPr fontId="8"/>
  </si>
  <si>
    <t>胸腔鏡下手術　K514-2$</t>
    <phoneticPr fontId="8"/>
  </si>
  <si>
    <t>　</t>
    <phoneticPr fontId="8"/>
  </si>
  <si>
    <t>　※以下、放射線治療件数に関する項目は、必ず放射線治療責任医師の確認を取って記入すること。</t>
  </si>
  <si>
    <t>体外照射</t>
  </si>
  <si>
    <t>定位照射（脳）</t>
  </si>
  <si>
    <t>定位照射（体幹部）</t>
  </si>
  <si>
    <t>強度変調放射線治療（IMRT）</t>
  </si>
  <si>
    <t>粒子線治療（重粒子線、陽子線治療）</t>
    <rPh sb="0" eb="3">
      <t>リュウシセン</t>
    </rPh>
    <rPh sb="3" eb="5">
      <t>チリョウ</t>
    </rPh>
    <rPh sb="6" eb="10">
      <t>ジュウリュウシセン</t>
    </rPh>
    <rPh sb="11" eb="14">
      <t>ヨウシセン</t>
    </rPh>
    <rPh sb="14" eb="16">
      <t>チリョウ</t>
    </rPh>
    <phoneticPr fontId="8"/>
  </si>
  <si>
    <t>密封小線源治療</t>
    <rPh sb="0" eb="2">
      <t>ミップウ</t>
    </rPh>
    <rPh sb="2" eb="5">
      <t>ショウセンゲン</t>
    </rPh>
    <rPh sb="5" eb="7">
      <t>チリョウ</t>
    </rPh>
    <phoneticPr fontId="8"/>
  </si>
  <si>
    <t>核医学治療</t>
    <rPh sb="0" eb="1">
      <t>カク</t>
    </rPh>
    <rPh sb="1" eb="3">
      <t>イガク</t>
    </rPh>
    <rPh sb="3" eb="5">
      <t>チリョウ</t>
    </rPh>
    <phoneticPr fontId="8"/>
  </si>
  <si>
    <t>乳がん</t>
    <rPh sb="0" eb="1">
      <t>ニュウ</t>
    </rPh>
    <phoneticPr fontId="8"/>
  </si>
  <si>
    <t>緩和ケアチームに対する新規診療症例の状況（重複可）（令和４年1月1日～12月31日）</t>
    <phoneticPr fontId="8" type="Hiragana"/>
  </si>
  <si>
    <t>身体症状の緩和を行った症例数</t>
    <rPh sb="0" eb="2">
      <t>シンタイ</t>
    </rPh>
    <rPh sb="2" eb="4">
      <t>ショウジョウ</t>
    </rPh>
    <rPh sb="5" eb="7">
      <t>カンワ</t>
    </rPh>
    <rPh sb="8" eb="9">
      <t>オコナ</t>
    </rPh>
    <rPh sb="11" eb="13">
      <t>ショウレイ</t>
    </rPh>
    <rPh sb="13" eb="14">
      <t>スウ</t>
    </rPh>
    <phoneticPr fontId="8"/>
  </si>
  <si>
    <t>精神症状の緩和を行った症例数</t>
    <rPh sb="0" eb="2">
      <t>セイシン</t>
    </rPh>
    <rPh sb="2" eb="4">
      <t>ショウジョウ</t>
    </rPh>
    <rPh sb="5" eb="7">
      <t>カンワ</t>
    </rPh>
    <rPh sb="8" eb="9">
      <t>オコナ</t>
    </rPh>
    <rPh sb="11" eb="13">
      <t>ショウレイ</t>
    </rPh>
    <rPh sb="13" eb="14">
      <t>スウ</t>
    </rPh>
    <phoneticPr fontId="8"/>
  </si>
  <si>
    <t>社会的苦痛に対する緩和を行った症例数</t>
    <phoneticPr fontId="8"/>
  </si>
  <si>
    <t>　上記のうち、精巣内精子採取術（Onco-TESE）を行った患者の人数</t>
    <rPh sb="1" eb="3">
      <t>じょうき</t>
    </rPh>
    <rPh sb="33" eb="35">
      <t>にんずう</t>
    </rPh>
    <phoneticPr fontId="8" type="Hiragana"/>
  </si>
  <si>
    <t>成人のがん患者の造血器腫瘍に対する自家移植を自施設で行う体制を有している。</t>
  </si>
  <si>
    <t>（はい／いいえ）</t>
  </si>
  <si>
    <t>成人のがん患者の造血器腫瘍に対する同種移植を自施設で行う体制を有している。</t>
    <rPh sb="0" eb="2">
      <t>せいじん</t>
    </rPh>
    <rPh sb="5" eb="7">
      <t>かんじゃ</t>
    </rPh>
    <rPh sb="8" eb="11">
      <t>ぞうけつき</t>
    </rPh>
    <rPh sb="11" eb="13">
      <t>しゅよう</t>
    </rPh>
    <rPh sb="14" eb="15">
      <t>たい</t>
    </rPh>
    <rPh sb="17" eb="19">
      <t>どうしゅ</t>
    </rPh>
    <rPh sb="19" eb="21">
      <t>いしょく</t>
    </rPh>
    <rPh sb="22" eb="23">
      <t>じ</t>
    </rPh>
    <rPh sb="23" eb="25">
      <t>しせつ</t>
    </rPh>
    <rPh sb="26" eb="27">
      <t>おこな</t>
    </rPh>
    <rPh sb="28" eb="30">
      <t>たいせい</t>
    </rPh>
    <rPh sb="31" eb="32">
      <t>ゆう</t>
    </rPh>
    <phoneticPr fontId="8" type="Hiragana"/>
  </si>
  <si>
    <t>成人のがん患者の固形腫瘍に対する自家移植を自施設で行う体制を有している。</t>
    <rPh sb="0" eb="2">
      <t>せいじん</t>
    </rPh>
    <rPh sb="5" eb="7">
      <t>かんじゃ</t>
    </rPh>
    <rPh sb="8" eb="10">
      <t>こけい</t>
    </rPh>
    <rPh sb="10" eb="12">
      <t>しゅよう</t>
    </rPh>
    <rPh sb="13" eb="14">
      <t>たい</t>
    </rPh>
    <rPh sb="16" eb="18">
      <t>じか</t>
    </rPh>
    <rPh sb="18" eb="20">
      <t>いしょく</t>
    </rPh>
    <rPh sb="21" eb="22">
      <t>じ</t>
    </rPh>
    <rPh sb="22" eb="24">
      <t>しせつ</t>
    </rPh>
    <rPh sb="25" eb="26">
      <t>おこな</t>
    </rPh>
    <rPh sb="27" eb="29">
      <t>たいせい</t>
    </rPh>
    <rPh sb="30" eb="31">
      <t>ゆう</t>
    </rPh>
    <phoneticPr fontId="8" type="Hiragana"/>
  </si>
  <si>
    <t>成人のがん患者の固形腫瘍に対する同種移植を自施設で行う体制を有している。</t>
    <rPh sb="0" eb="2">
      <t>せいじん</t>
    </rPh>
    <rPh sb="5" eb="7">
      <t>かんじゃ</t>
    </rPh>
    <rPh sb="8" eb="10">
      <t>こけい</t>
    </rPh>
    <rPh sb="10" eb="12">
      <t>しゅよう</t>
    </rPh>
    <rPh sb="13" eb="14">
      <t>たい</t>
    </rPh>
    <rPh sb="16" eb="18">
      <t>どうしゅ</t>
    </rPh>
    <rPh sb="18" eb="20">
      <t>いしょく</t>
    </rPh>
    <rPh sb="21" eb="22">
      <t>じ</t>
    </rPh>
    <rPh sb="22" eb="24">
      <t>しせつ</t>
    </rPh>
    <rPh sb="25" eb="26">
      <t>おこな</t>
    </rPh>
    <rPh sb="27" eb="29">
      <t>たいせい</t>
    </rPh>
    <rPh sb="30" eb="31">
      <t>ゆう</t>
    </rPh>
    <phoneticPr fontId="8" type="Hiragana"/>
  </si>
  <si>
    <t>小児のがん患者の造血器腫瘍に対する自家移植を自施設で行う体制を有している。</t>
    <rPh sb="0" eb="2">
      <t>しょうに</t>
    </rPh>
    <rPh sb="5" eb="7">
      <t>かんじゃ</t>
    </rPh>
    <rPh sb="8" eb="11">
      <t>ぞうけつき</t>
    </rPh>
    <rPh sb="11" eb="13">
      <t>しゅよう</t>
    </rPh>
    <rPh sb="14" eb="15">
      <t>たい</t>
    </rPh>
    <rPh sb="17" eb="19">
      <t>じか</t>
    </rPh>
    <rPh sb="19" eb="21">
      <t>いしょく</t>
    </rPh>
    <rPh sb="22" eb="23">
      <t>じ</t>
    </rPh>
    <rPh sb="23" eb="25">
      <t>しせつ</t>
    </rPh>
    <rPh sb="26" eb="27">
      <t>おこな</t>
    </rPh>
    <rPh sb="28" eb="30">
      <t>たいせい</t>
    </rPh>
    <rPh sb="31" eb="32">
      <t>ゆう</t>
    </rPh>
    <phoneticPr fontId="8" type="Hiragana"/>
  </si>
  <si>
    <t>小児のがん患者の造血器腫瘍に対する同種移植を自施設で行う体制を有している。</t>
    <rPh sb="0" eb="2">
      <t>しょうに</t>
    </rPh>
    <rPh sb="5" eb="7">
      <t>かんじゃ</t>
    </rPh>
    <rPh sb="8" eb="11">
      <t>ぞうけつき</t>
    </rPh>
    <rPh sb="11" eb="13">
      <t>しゅよう</t>
    </rPh>
    <rPh sb="14" eb="15">
      <t>たい</t>
    </rPh>
    <rPh sb="17" eb="19">
      <t>どうしゅ</t>
    </rPh>
    <rPh sb="19" eb="21">
      <t>いしょく</t>
    </rPh>
    <rPh sb="22" eb="23">
      <t>じ</t>
    </rPh>
    <rPh sb="23" eb="25">
      <t>しせつ</t>
    </rPh>
    <rPh sb="26" eb="27">
      <t>おこな</t>
    </rPh>
    <rPh sb="28" eb="30">
      <t>たいせい</t>
    </rPh>
    <rPh sb="31" eb="32">
      <t>ゆう</t>
    </rPh>
    <phoneticPr fontId="8" type="Hiragana"/>
  </si>
  <si>
    <t>小児のがん患者の固形腫瘍に対する自家移植を自施設で行う体制を有している。</t>
    <rPh sb="0" eb="2">
      <t>しょうに</t>
    </rPh>
    <rPh sb="5" eb="7">
      <t>かんじゃ</t>
    </rPh>
    <rPh sb="8" eb="10">
      <t>こけい</t>
    </rPh>
    <rPh sb="10" eb="12">
      <t>しゅよう</t>
    </rPh>
    <rPh sb="13" eb="14">
      <t>たい</t>
    </rPh>
    <rPh sb="16" eb="18">
      <t>じか</t>
    </rPh>
    <rPh sb="18" eb="20">
      <t>いしょく</t>
    </rPh>
    <rPh sb="21" eb="22">
      <t>じ</t>
    </rPh>
    <rPh sb="22" eb="24">
      <t>しせつ</t>
    </rPh>
    <rPh sb="25" eb="26">
      <t>おこな</t>
    </rPh>
    <rPh sb="27" eb="29">
      <t>たいせい</t>
    </rPh>
    <rPh sb="30" eb="31">
      <t>ゆう</t>
    </rPh>
    <phoneticPr fontId="8" type="Hiragana"/>
  </si>
  <si>
    <t>小児のがん患者の固形腫瘍に対する同種移植を自施設で行う体制を有している。</t>
    <rPh sb="0" eb="2">
      <t>しょうに</t>
    </rPh>
    <rPh sb="5" eb="7">
      <t>かんじゃ</t>
    </rPh>
    <rPh sb="8" eb="10">
      <t>こけい</t>
    </rPh>
    <rPh sb="10" eb="12">
      <t>しゅよう</t>
    </rPh>
    <rPh sb="13" eb="14">
      <t>たい</t>
    </rPh>
    <rPh sb="16" eb="18">
      <t>どうしゅ</t>
    </rPh>
    <rPh sb="18" eb="20">
      <t>いしょく</t>
    </rPh>
    <rPh sb="21" eb="22">
      <t>じ</t>
    </rPh>
    <rPh sb="22" eb="24">
      <t>しせつ</t>
    </rPh>
    <rPh sb="25" eb="26">
      <t>おこな</t>
    </rPh>
    <rPh sb="27" eb="29">
      <t>たいせい</t>
    </rPh>
    <rPh sb="30" eb="31">
      <t>ゆう</t>
    </rPh>
    <phoneticPr fontId="8" type="Hiragana"/>
  </si>
  <si>
    <t>成人のがん患者の造血器腫瘍に対するCAR-T療法を自施設で行う体制を有している。</t>
  </si>
  <si>
    <t>小児のがん患者の造血器腫瘍に対するCAR-T療法を自施設で行う体制を有している。</t>
    <rPh sb="0" eb="2">
      <t>しょうに</t>
    </rPh>
    <rPh sb="5" eb="7">
      <t>かんじゃ</t>
    </rPh>
    <rPh sb="8" eb="11">
      <t>ぞうけつき</t>
    </rPh>
    <rPh sb="11" eb="13">
      <t>しゅよう</t>
    </rPh>
    <rPh sb="14" eb="15">
      <t>たい</t>
    </rPh>
    <rPh sb="22" eb="24">
      <t>りょうほう</t>
    </rPh>
    <rPh sb="25" eb="26">
      <t>じ</t>
    </rPh>
    <rPh sb="26" eb="28">
      <t>しせつ</t>
    </rPh>
    <rPh sb="29" eb="30">
      <t>おこな</t>
    </rPh>
    <rPh sb="31" eb="33">
      <t>たいせい</t>
    </rPh>
    <rPh sb="34" eb="35">
      <t>ゆう</t>
    </rPh>
    <phoneticPr fontId="8" type="Hiragana"/>
  </si>
  <si>
    <t>(9)小児がん患者への対応について</t>
    <rPh sb="3" eb="5">
      <t>ショウニ</t>
    </rPh>
    <rPh sb="7" eb="9">
      <t>カンジャ</t>
    </rPh>
    <rPh sb="11" eb="13">
      <t>タイオウ</t>
    </rPh>
    <phoneticPr fontId="8"/>
  </si>
  <si>
    <t>院内学級を開催している（院内学級とは、ここでは院内に設置された小・中学特別支援学級、特別支援学校を指す）。</t>
  </si>
  <si>
    <t>小児がん患者と家族が利用できる宿泊施設を院内に整備している。</t>
  </si>
  <si>
    <t>小児がん患者と家族が利用できる宿泊施設を院外に整備している。</t>
  </si>
  <si>
    <t xml:space="preserve">小児がん患者と家族が利用できる院外の最寄宿泊施設院から自施設までの移動時間（該当施設がない場合には０を記入）
</t>
    <rPh sb="38" eb="40">
      <t>がいとう</t>
    </rPh>
    <rPh sb="40" eb="42">
      <t>しせつ</t>
    </rPh>
    <rPh sb="45" eb="47">
      <t>ばあい</t>
    </rPh>
    <rPh sb="51" eb="53">
      <t>きにゅう</t>
    </rPh>
    <phoneticPr fontId="8" type="Hiragana"/>
  </si>
  <si>
    <t>分</t>
    <rPh sb="0" eb="1">
      <t>フン</t>
    </rPh>
    <phoneticPr fontId="8"/>
  </si>
  <si>
    <t>(10)その他の施設について</t>
    <rPh sb="6" eb="7">
      <t>ほか</t>
    </rPh>
    <rPh sb="8" eb="10">
      <t>しせつ</t>
    </rPh>
    <phoneticPr fontId="8" type="Hiragana"/>
  </si>
  <si>
    <t>集中治療室を設置している。</t>
  </si>
  <si>
    <t>緩和ケア病棟を有している。</t>
    <rPh sb="0" eb="2">
      <t>カンワ</t>
    </rPh>
    <rPh sb="4" eb="6">
      <t>ビョウトウ</t>
    </rPh>
    <rPh sb="7" eb="8">
      <t>ユウ</t>
    </rPh>
    <phoneticPr fontId="8"/>
  </si>
  <si>
    <t>(11)その他</t>
    <rPh sb="6" eb="7">
      <t>ほか</t>
    </rPh>
    <phoneticPr fontId="8" type="Hiragana"/>
  </si>
  <si>
    <t>がん検診後の精密検査を実施している。</t>
    <rPh sb="2" eb="4">
      <t>けんしん</t>
    </rPh>
    <rPh sb="4" eb="5">
      <t>あと</t>
    </rPh>
    <rPh sb="6" eb="8">
      <t>せいみつ</t>
    </rPh>
    <rPh sb="8" eb="10">
      <t>けんさ</t>
    </rPh>
    <rPh sb="11" eb="13">
      <t>じっし</t>
    </rPh>
    <phoneticPr fontId="8" type="Hiragana"/>
  </si>
  <si>
    <t>未入力あり</t>
    <rPh sb="0" eb="3">
      <t>ミニュウリョク</t>
    </rPh>
    <phoneticPr fontId="8"/>
  </si>
  <si>
    <t>○</t>
    <phoneticPr fontId="8"/>
  </si>
  <si>
    <t>×</t>
    <phoneticPr fontId="8"/>
  </si>
  <si>
    <t>医療機関名</t>
    <rPh sb="0" eb="2">
      <t>イリョウ</t>
    </rPh>
    <rPh sb="2" eb="4">
      <t>キカン</t>
    </rPh>
    <rPh sb="4" eb="5">
      <t>メイ</t>
    </rPh>
    <phoneticPr fontId="8"/>
  </si>
  <si>
    <t>要件</t>
    <rPh sb="0" eb="2">
      <t>ヨウケン</t>
    </rPh>
    <phoneticPr fontId="8"/>
  </si>
  <si>
    <t>要件区分</t>
    <rPh sb="0" eb="2">
      <t>ヨウケン</t>
    </rPh>
    <rPh sb="2" eb="4">
      <t>クブン</t>
    </rPh>
    <phoneticPr fontId="8"/>
  </si>
  <si>
    <t>令和５年９月１日時点の状況</t>
    <rPh sb="0" eb="2">
      <t>レイワ</t>
    </rPh>
    <rPh sb="3" eb="4">
      <t>ネン</t>
    </rPh>
    <rPh sb="5" eb="6">
      <t>ガツ</t>
    </rPh>
    <rPh sb="7" eb="8">
      <t>ニチ</t>
    </rPh>
    <rPh sb="8" eb="10">
      <t>ジテン</t>
    </rPh>
    <rPh sb="11" eb="13">
      <t>ジョウキョウ</t>
    </rPh>
    <phoneticPr fontId="8"/>
  </si>
  <si>
    <t>備考欄</t>
    <rPh sb="0" eb="2">
      <t>ビコウ</t>
    </rPh>
    <rPh sb="2" eb="3">
      <t>ラン</t>
    </rPh>
    <phoneticPr fontId="8"/>
  </si>
  <si>
    <t>※印刷範囲外です。メモ書きとして使えますが、提出前には個人情報などの</t>
    <phoneticPr fontId="8"/>
  </si>
  <si>
    <t>診療体制</t>
    <phoneticPr fontId="8"/>
  </si>
  <si>
    <t>（１）</t>
    <phoneticPr fontId="8"/>
  </si>
  <si>
    <t>診療機能</t>
  </si>
  <si>
    <t>集学的治療等の提供体制及び標準的治療等の提供</t>
  </si>
  <si>
    <t>医師からの診断結果や病状の説明時及び治療方針の決定時等には、以下の体制を整備している。</t>
  </si>
  <si>
    <t>ⅰ</t>
  </si>
  <si>
    <t>患者とその家族の希望を踏まえ、看護師や公認心理師等が同席している。</t>
  </si>
  <si>
    <t>ⅱ</t>
  </si>
  <si>
    <t>治療プロセス全体に関して、患者とともに考えながら方針を決定している。</t>
  </si>
  <si>
    <t>ⅲ</t>
  </si>
  <si>
    <t>標準治療として複数の診療科が関与する選択肢がある場合に、その知見のある診療科の受診ができる体制を確保している。</t>
    <phoneticPr fontId="8"/>
  </si>
  <si>
    <t>がん患者の病態に応じたより適切ながん医療を提供できるよう、以下のカンファレンスをそれぞれ必要に応じて定期的に開催している。</t>
  </si>
  <si>
    <t>個別もしくは少数の診療科の医師を主体とした日常的なカンファレンス</t>
  </si>
  <si>
    <t>各診療科で日常的に開催している場合は”はい”を選択してください。</t>
    <rPh sb="0" eb="1">
      <t>カク</t>
    </rPh>
    <rPh sb="1" eb="4">
      <t>シンリョウカ</t>
    </rPh>
    <rPh sb="5" eb="7">
      <t>ニチジョウ</t>
    </rPh>
    <rPh sb="7" eb="8">
      <t>テキ</t>
    </rPh>
    <rPh sb="9" eb="11">
      <t>カイサイ</t>
    </rPh>
    <rPh sb="15" eb="17">
      <t>バアイ</t>
    </rPh>
    <rPh sb="23" eb="25">
      <t>センタク</t>
    </rPh>
    <phoneticPr fontId="8"/>
  </si>
  <si>
    <t>個別もしくは少数の診療科の医師に加え、看護師、薬剤師、必要に応じて公認心理師や緩和ケアチームを代表する者等を加えた、症例への対応方針を検討するカンファレンス</t>
  </si>
  <si>
    <t>手術、放射線診断、放射線治療、薬物療法、病理診断及び緩和ケア等に携わる専門的な知識及び技能を有する医師とその他の専門を異にする医師等による、骨転移・原発不明がん・希少がんなどに関して臓器横断的にがん患者の診断及び治療方針等を意見交換・共有・検討・確認等するためのカンファレンス</t>
  </si>
  <si>
    <t>・一ヶ月当たりの開催回数を記載してください。（●回/月）</t>
    <phoneticPr fontId="8"/>
  </si>
  <si>
    <t>ⅳ</t>
  </si>
  <si>
    <t>臨床倫理的、社会的な問題を解決するための、具体的な事例に則した、患者支援の充実や多職種間の連携強化を目的とした院内全体の多職種によるカンファレンス</t>
    <phoneticPr fontId="8"/>
  </si>
  <si>
    <t>・一ヶ月当たりの開催回数を記載してください。（●回/月）
・別紙４に詳細を記載してください。</t>
    <rPh sb="1" eb="4">
      <t>イッカゲツ</t>
    </rPh>
    <rPh sb="4" eb="5">
      <t>ア</t>
    </rPh>
    <rPh sb="8" eb="10">
      <t>カイサイ</t>
    </rPh>
    <rPh sb="10" eb="12">
      <t>カイスウ</t>
    </rPh>
    <rPh sb="13" eb="15">
      <t>キサイ</t>
    </rPh>
    <rPh sb="24" eb="25">
      <t>カイ</t>
    </rPh>
    <rPh sb="26" eb="27">
      <t>ツキ</t>
    </rPh>
    <phoneticPr fontId="8"/>
  </si>
  <si>
    <t>検討した内容について、診療録に記録の上、関係者間で共有している。</t>
    <phoneticPr fontId="8"/>
  </si>
  <si>
    <t>院内の緩和ケアチーム、口腔ケアチーム、栄養サポートチーム、感染防止対策チーム等の専門チームへ、医師だけではなく、看護師や薬剤師等他の診療従事者からも介入依頼ができる体制を整備している。</t>
    <rPh sb="0" eb="2">
      <t>インナイ</t>
    </rPh>
    <phoneticPr fontId="8"/>
  </si>
  <si>
    <t>保険適用外の免疫療法等について、治験、先進医療、臨床研究法（平成29年法律第16号）で定める特定臨床研究または再生医療等の安全性の確保等に関する法律（平成25年法律第85号）に基づき提供される再生医療等の枠組み以外の形では、実施・推奨していない。</t>
  </si>
  <si>
    <t>-</t>
    <phoneticPr fontId="8"/>
  </si>
  <si>
    <t>術中迅速病理診断が可能な体制を確保している。（なお、当該体制は遠隔病理診断でも可とする。）</t>
  </si>
  <si>
    <t>術中迅速病理診断を遠隔病理診断で対応依頼することがある。</t>
    <rPh sb="0" eb="2">
      <t>ジュッチュウ</t>
    </rPh>
    <rPh sb="2" eb="4">
      <t>ジンソク</t>
    </rPh>
    <rPh sb="4" eb="6">
      <t>ビョウリ</t>
    </rPh>
    <rPh sb="6" eb="8">
      <t>シンダン</t>
    </rPh>
    <rPh sb="16" eb="18">
      <t>タイオウ</t>
    </rPh>
    <rPh sb="18" eb="20">
      <t>イライ</t>
    </rPh>
    <phoneticPr fontId="8"/>
  </si>
  <si>
    <t>-</t>
  </si>
  <si>
    <t>術後管理体制の一環として、手術部位感染に関するサーベイランスを実施している。</t>
  </si>
  <si>
    <t>厚生労働省院内感染対策サーベイランス事業（ＪＡＮＩＳ）へ登録している。</t>
  </si>
  <si>
    <t>強度変調放射線治療を提供している。</t>
    <phoneticPr fontId="8"/>
  </si>
  <si>
    <t>外来での核医学治療（RI内用療法）を提供している。</t>
    <rPh sb="18" eb="20">
      <t>テイキョウ</t>
    </rPh>
    <phoneticPr fontId="8"/>
  </si>
  <si>
    <t>密封小線源治療について、地域の医療機関と連携し、役割分担している。</t>
  </si>
  <si>
    <t>現行ガイドライン上、出力線量測定頻度は３年に１回以上で可。</t>
    <rPh sb="10" eb="12">
      <t>シュツリョク</t>
    </rPh>
    <rPh sb="12" eb="14">
      <t>センリョウ</t>
    </rPh>
    <rPh sb="14" eb="16">
      <t>ソクテイ</t>
    </rPh>
    <rPh sb="16" eb="18">
      <t>ヒンド</t>
    </rPh>
    <rPh sb="24" eb="26">
      <t>イジョウ</t>
    </rPh>
    <phoneticPr fontId="8"/>
  </si>
  <si>
    <t>免疫関連有害事象を含む有害事象に対して、他診療科や他病院と連携する等して対応している。</t>
    <phoneticPr fontId="8"/>
  </si>
  <si>
    <t>薬物療法のレジメンを審査し、組織的に管理する委員会を設置している。</t>
  </si>
  <si>
    <t>緩和ケアの提供体制</t>
  </si>
  <si>
    <t>がん診療に携わる全ての診療従事者により、全てのがん患者に対し入院、外来を問わず日常診療の定期的な確認項目に組み込むなど頻回に苦痛の把握に努め、必要な緩和ケアの提供を行っている。</t>
  </si>
  <si>
    <t>診断や治療方針の変更時には、ライフステージ、就学・就労、経済状況、家族との関係性等、がん患者とその家族にとって重要な問題について、患者の希望を踏まえて配慮や支援ができるよう努めている。</t>
  </si>
  <si>
    <t>別紙８に詳細を記載してください。</t>
    <rPh sb="0" eb="2">
      <t>ベッシ</t>
    </rPh>
    <rPh sb="4" eb="6">
      <t>ショウサイ</t>
    </rPh>
    <rPh sb="7" eb="9">
      <t>キサイ</t>
    </rPh>
    <phoneticPr fontId="8"/>
  </si>
  <si>
    <t>定期的に病棟ラウンド及びカンファレンスを行い、依頼を受けていないがん患者も含めて苦痛の把握に努めるとともに、適切な症状緩和について協議し、必要に応じて主体的に助言や指導等を行っている。</t>
  </si>
  <si>
    <t>主治医及び看護師、公認心理師等と協働し、適切な支援を実施している。</t>
    <phoneticPr fontId="8"/>
  </si>
  <si>
    <t>患者が必要な緩和ケアを受けられるよう、緩和ケア外来の設置など外来において専門的な緩和ケアを提供できる体制を整備している。</t>
  </si>
  <si>
    <t>別紙５に詳細を記載してください。</t>
    <rPh sb="0" eb="2">
      <t>ベッシ</t>
    </rPh>
    <rPh sb="4" eb="6">
      <t>ショウサイ</t>
    </rPh>
    <rPh sb="7" eb="9">
      <t>キサイ</t>
    </rPh>
    <phoneticPr fontId="8"/>
  </si>
  <si>
    <t>自施設のがん患者に限らず、他施設でがん診療を受けている、または受けていた患者についても受入れを行っている。</t>
  </si>
  <si>
    <t>緩和ケア外来等への患者紹介について、地域の医療機関に対して広報等を行っている。</t>
  </si>
  <si>
    <t>医療用麻薬等の鎮痛薬の初回使用時や用量の増減時には、医師からの説明とともに薬剤師や看護師等により、外来・病棟を問わず医療用麻薬等を自己管理できるよう指導している。</t>
  </si>
  <si>
    <t>その際には、自記式の服薬記録を整備活用している。</t>
  </si>
  <si>
    <t>院内の診療従事者と緩和ケアチームとの連携を以下により確保している。</t>
    <phoneticPr fontId="8"/>
  </si>
  <si>
    <t>緩和ケアチームへがん患者の診療を依頼する手順等、評価された苦痛に対する対応を明確化し、院内の全ての診療従事者に周知するとともに、患者とその家族に緩和ケアに関する診療方針を提示している。</t>
  </si>
  <si>
    <t>緩和ケアの提供体制について緩和ケアチームへ情報を集約するために、がん治療を行う病棟や外来部門に、緩和ケアチームと各部署をつなぐ役割を担うリンクナースなどを配置している。</t>
    <phoneticPr fontId="8"/>
  </si>
  <si>
    <t>リンクナース：医療施設において、各種専門チームや委員会と病棟看護師等をつなぐ役割を持つ看護師をいう。</t>
    <phoneticPr fontId="8"/>
  </si>
  <si>
    <t>患者や家族に対し、必要に応じて、アドバンス・ケア・プランニングを含めた意思決定支援を提供できる体制を整備している。</t>
    <phoneticPr fontId="8"/>
  </si>
  <si>
    <t>アドバンス・ケア・プランニング：人生の最終段階の医療・ケアについて、本人が家族等や医療・ケアチームと事前に繰り返し話し合うプロセスのこと。</t>
    <phoneticPr fontId="8"/>
  </si>
  <si>
    <t>かかりつけ医等の協力・連携を得て、主治医及び看護師が緩和ケアチームと共に、退院後の居宅における緩和ケアに関する療養上必要な説明及び指導を行っている。</t>
  </si>
  <si>
    <t>疼痛緩和のための専門的な治療の提供体制等について、以下の通り確保している。</t>
    <phoneticPr fontId="8"/>
  </si>
  <si>
    <t>別紙７に詳細を記載してください。</t>
    <rPh sb="0" eb="2">
      <t>ベッシ</t>
    </rPh>
    <rPh sb="4" eb="6">
      <t>ショウサイ</t>
    </rPh>
    <rPh sb="7" eb="9">
      <t>キサイ</t>
    </rPh>
    <phoneticPr fontId="8"/>
  </si>
  <si>
    <t>難治性疼痛に対する神経ブロック等について、自施設における麻酔科医等との連携等の対応方針を定めている。</t>
  </si>
  <si>
    <t>自施設で実施が困難なために、外部の医療機関と連携して実施する場合には、その詳細な連携体制を確認している。</t>
  </si>
  <si>
    <t>自施設で実施が可能である。</t>
    <rPh sb="0" eb="1">
      <t>ジ</t>
    </rPh>
    <rPh sb="1" eb="3">
      <t>シセツ</t>
    </rPh>
    <rPh sb="7" eb="9">
      <t>カノウ</t>
    </rPh>
    <phoneticPr fontId="8"/>
  </si>
  <si>
    <t>連携する外部の医療機関に患者を紹介して実施している。</t>
    <rPh sb="0" eb="2">
      <t>レンケイ</t>
    </rPh>
    <rPh sb="4" eb="6">
      <t>ガイブ</t>
    </rPh>
    <rPh sb="7" eb="9">
      <t>イリョウ</t>
    </rPh>
    <rPh sb="9" eb="11">
      <t>キカン</t>
    </rPh>
    <rPh sb="12" eb="14">
      <t>カンジャ</t>
    </rPh>
    <rPh sb="15" eb="17">
      <t>ショウカイ</t>
    </rPh>
    <rPh sb="19" eb="21">
      <t>ジッシ</t>
    </rPh>
    <phoneticPr fontId="8"/>
  </si>
  <si>
    <t>ホームページ等で、神経ブロック等の自施設における実施状況や連携医療機関名等、その実施体制について分かりやすく公表している。</t>
  </si>
  <si>
    <t>緩和的放射線治療を患者に提供できる体制を整備している。</t>
  </si>
  <si>
    <t>自施設の診療従事者に対し、緩和的放射線治療の院内での連携体制について周知していることに加え、連携する医療機関に対し、患者の受入れ等について周知している。</t>
  </si>
  <si>
    <t>ホームページ等で、自施設におけるこれらの実施体制等について分かりやすく公表している。</t>
  </si>
  <si>
    <t>全てのがん患者に対して苦痛の把握と適切な対応がなされるよう緩和ケアに係る診療や相談支援、患者からのＰＲＯ（患者報告アウトカム）、医療用麻薬の処方量など、院内の緩和ケアに係る情報を把握し、検討・改善する場を設置している。</t>
    <phoneticPr fontId="8"/>
  </si>
  <si>
    <t>PRO：自覚症状やＱＯＬに関する対応の評価のために行う患者の主観的な報告をまとめた評価のこと。</t>
    <phoneticPr fontId="8"/>
  </si>
  <si>
    <t>それを踏まえて自施設において組織的な改善策を講じる等、緩和ケアの提供体制の改善に努めている。</t>
  </si>
  <si>
    <t>地域連携の推進体制</t>
  </si>
  <si>
    <t>がん患者の紹介、逆紹介に積極的に取り組むとともに、以下の体制を整備している。</t>
  </si>
  <si>
    <t>緩和ケアの提供に関して、当該がん医療圏内の緩和ケア病棟や在宅緩和ケアが提供できる診療所等のマップやリストを作成する等、患者やその家族に対し常に地域の緩和ケア提供体制について情報提供できる体制を整備している。</t>
  </si>
  <si>
    <t>希少がんに関して、専門家による適切な集学的治療が提供されるよう、他の拠点病院等及び地域の医療機関との連携及び情報提供ができる体制を整備している。</t>
  </si>
  <si>
    <t>高齢のがん患者や障害を持つがん患者について、患者や家族の意思決定支援の体制を整え、地域の医療機関との連携等を図り総合的に支援している。</t>
  </si>
  <si>
    <t>介護施設に入居する高齢者ががんと診断された場合に、介護施設等と治療・緩和ケア・看取り等において連携する体制を整備している。</t>
  </si>
  <si>
    <t>地域の医療機関の医師と診断及び治療に関する相互的な連携協力体制・教育体制を整備している。</t>
  </si>
  <si>
    <t>がん患者に対して、周術期の口腔健康管理や、治療中の副作用・合併症対策、口腔リハビリテーションなど、必要に応じて院内又は地域の歯科医師と連携して対応している。</t>
  </si>
  <si>
    <t>地域連携時には、がん疼痛等の症状が十分に緩和された状態での退院に努め、退院後も在宅診療の主治医等の相談に対応するなど、院内での緩和ケアに関する治療が在宅診療でも継続して実施できる体制を整備している。</t>
  </si>
  <si>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</si>
  <si>
    <t>都道府県や地域の患者会等と連携を図り、患者会等の求めに応じてピア・サポートの質の向上に対する支援等に取り組んでいる。</t>
    <phoneticPr fontId="8"/>
  </si>
  <si>
    <t>ピア・サポート：患者・経験者やその家族がピア（仲間）として体験を共有し、共に考えることで、患者や家族等を支援すること。</t>
    <phoneticPr fontId="8"/>
  </si>
  <si>
    <t xml:space="preserve">セカンドオピニオンに関する体制 </t>
  </si>
  <si>
    <t>医師からの診断結果や病状の説明時及び治療方針の決定時等において、すべてのがん患者とその家族に対して、他施設でセカンドオピニオンを受けられることについて説明している。</t>
  </si>
  <si>
    <t>説明の際、心理的な障壁を取り除くことができるよう留意している。</t>
    <rPh sb="0" eb="2">
      <t>セツメイ</t>
    </rPh>
    <phoneticPr fontId="8"/>
  </si>
  <si>
    <t>セカンドオピニオンを提示する場合は、必要に応じてオンラインでの相談を受け付けることができる体制を確保している。</t>
  </si>
  <si>
    <t>それぞれの特性に応じた診療等の提供体制</t>
    <phoneticPr fontId="8"/>
  </si>
  <si>
    <t>小児がん患者で長期フォローアップ中の患者については、小児がん拠点病院や連携する医療機関と情報を共有する体制を整備している。</t>
  </si>
  <si>
    <t>別紙10に詳細を記載してください。</t>
    <rPh sb="0" eb="2">
      <t>ベッシ</t>
    </rPh>
    <rPh sb="5" eb="7">
      <t>ショウサイ</t>
    </rPh>
    <rPh sb="8" eb="10">
      <t>キサイ</t>
    </rPh>
    <phoneticPr fontId="8"/>
  </si>
  <si>
    <t>それらの相談に応じる多職種からなるＡＹＡ世代支援チームを設置している。</t>
    <phoneticPr fontId="8"/>
  </si>
  <si>
    <t>別紙10に詳細を記載してください。</t>
  </si>
  <si>
    <t>高齢者のがんに関して、併存症の治療との両立が図れるよう、関係する診療科と連携する体制を確保している。</t>
  </si>
  <si>
    <t>意思決定能力を含む機能評価を行い、各種ガイドラインに沿って、個別の状況を踏まえた対応をしている。</t>
    <phoneticPr fontId="8"/>
  </si>
  <si>
    <t>高齢のがん患者に関して、必要に応じて高齢者総合機能評価を行っている。</t>
    <rPh sb="5" eb="7">
      <t>カンジャ</t>
    </rPh>
    <rPh sb="8" eb="9">
      <t>カン</t>
    </rPh>
    <rPh sb="12" eb="14">
      <t>ヒツヨウ</t>
    </rPh>
    <rPh sb="15" eb="16">
      <t>オウ</t>
    </rPh>
    <rPh sb="18" eb="21">
      <t>コウレイシャ</t>
    </rPh>
    <rPh sb="21" eb="23">
      <t>ソウゴウ</t>
    </rPh>
    <rPh sb="23" eb="25">
      <t>キノウ</t>
    </rPh>
    <rPh sb="25" eb="27">
      <t>ヒョウカ</t>
    </rPh>
    <rPh sb="28" eb="29">
      <t>オコナ</t>
    </rPh>
    <phoneticPr fontId="8"/>
  </si>
  <si>
    <t>別紙10に詳細を記載してください。</t>
    <phoneticPr fontId="8"/>
  </si>
  <si>
    <t>医療機関としてのＢＣＰを策定している。</t>
    <phoneticPr fontId="8"/>
  </si>
  <si>
    <t>（２）</t>
    <phoneticPr fontId="8"/>
  </si>
  <si>
    <t>診療従事者</t>
  </si>
  <si>
    <t>常勤：原則として病院で定めた勤務時間の全てを勤務する者をいう。病院で定めた医師の１週間の勤務時間が、32時間未満の場合は、32時間以上勤務している者を常勤とし、その他は非常勤とする。
※一人以上の配置が必要です。</t>
    <rPh sb="0" eb="2">
      <t>ジョウキン</t>
    </rPh>
    <rPh sb="93" eb="95">
      <t>ヒトリ</t>
    </rPh>
    <rPh sb="95" eb="97">
      <t>イジョウ</t>
    </rPh>
    <rPh sb="98" eb="100">
      <t>ハイチ</t>
    </rPh>
    <rPh sb="101" eb="103">
      <t>ヒツヨウ</t>
    </rPh>
    <phoneticPr fontId="8"/>
  </si>
  <si>
    <t>※一人以上の配置が必要です。</t>
  </si>
  <si>
    <t>リハビリテーションに携わる専門的な知識および技能を有する医師の人数</t>
    <phoneticPr fontId="8"/>
  </si>
  <si>
    <t>※一人以上の配置が必要です。</t>
    <phoneticPr fontId="8"/>
  </si>
  <si>
    <t>専任の薬物療法に携わる専門的な知識及び技能を有する常勤の薬剤師の人数</t>
    <rPh sb="32" eb="34">
      <t>ニンズウ</t>
    </rPh>
    <phoneticPr fontId="8"/>
  </si>
  <si>
    <t>外来化学療法室に配置されている、専従の薬物療法に携わる専門的な知識及び技能を有する常勤の看護師の人数</t>
    <rPh sb="8" eb="10">
      <t>ハイチ</t>
    </rPh>
    <rPh sb="48" eb="50">
      <t>ニンズウ</t>
    </rPh>
    <phoneticPr fontId="8"/>
  </si>
  <si>
    <t>緩和ケアチームに配置されている、専従の緩和ケアに携わる専門的な知識及び技能を有する常勤の看護師の人数</t>
    <rPh sb="8" eb="10">
      <t>ハイチ</t>
    </rPh>
    <rPh sb="48" eb="50">
      <t>ニンズウ</t>
    </rPh>
    <phoneticPr fontId="8"/>
  </si>
  <si>
    <t>緩和ケアチームに配置されている、緩和ケアに携わる専門的な知識及び技能を有する薬剤師の人数　　（他部署との兼任を可とする。）</t>
    <rPh sb="8" eb="10">
      <t>ハイチ</t>
    </rPh>
    <rPh sb="42" eb="44">
      <t>ニンズウ</t>
    </rPh>
    <phoneticPr fontId="8"/>
  </si>
  <si>
    <t>緩和ケアチームに配置されている、相談支援に携わる専門的な知識及び技能を有する者の人数　　（他部署との兼任を可とする。）</t>
    <rPh sb="8" eb="10">
      <t>ハイチ</t>
    </rPh>
    <rPh sb="40" eb="42">
      <t>ニンズウ</t>
    </rPh>
    <phoneticPr fontId="8"/>
  </si>
  <si>
    <t>緩和ケアチームに協力する、公認心理師等の医療心理に携わる専門的な知識及び技能を有する者の人数</t>
    <rPh sb="44" eb="46">
      <t>ニンズウ</t>
    </rPh>
    <phoneticPr fontId="8"/>
  </si>
  <si>
    <t>がんのリハビリテーションに係る業務に携わる専門的な知識および技能を有する理学療法士、作業療法士、言語聴覚士等の人数</t>
    <rPh sb="55" eb="57">
      <t>ニンズウ</t>
    </rPh>
    <phoneticPr fontId="8"/>
  </si>
  <si>
    <t>がんのリハビリテーションに係る業務に携わる専門的な知識および技能を有する理学療法士の人数</t>
    <rPh sb="36" eb="38">
      <t>リガク</t>
    </rPh>
    <rPh sb="38" eb="41">
      <t>リョウホウシ</t>
    </rPh>
    <rPh sb="42" eb="44">
      <t>ニンズウ</t>
    </rPh>
    <phoneticPr fontId="8"/>
  </si>
  <si>
    <t>がんのリハビリテーションに係る業務に携わる専門的な知識および技能を有する作業療法士の人数</t>
    <rPh sb="36" eb="38">
      <t>サギョウ</t>
    </rPh>
    <rPh sb="38" eb="41">
      <t>リョウホウシ</t>
    </rPh>
    <rPh sb="42" eb="44">
      <t>ニンズウ</t>
    </rPh>
    <phoneticPr fontId="8"/>
  </si>
  <si>
    <t>がんのリハビリテーションに係る業務に携わる専門的な知識および技能を有する言語聴覚士の人数</t>
    <rPh sb="36" eb="38">
      <t>ゲンゴ</t>
    </rPh>
    <rPh sb="38" eb="41">
      <t>チョウカクシ</t>
    </rPh>
    <phoneticPr fontId="8"/>
  </si>
  <si>
    <t>（３）</t>
    <phoneticPr fontId="8"/>
  </si>
  <si>
    <t>その他の環境整備等</t>
    <phoneticPr fontId="8"/>
  </si>
  <si>
    <t>患者とその家族が利用可能なインターネット環境を整備している。</t>
  </si>
  <si>
    <t>別紙９に詳細を記載してください。</t>
    <rPh sb="4" eb="6">
      <t>ショウサイ</t>
    </rPh>
    <phoneticPr fontId="8"/>
  </si>
  <si>
    <t>集学的治療等の内容や治療前後の生活における注意点等に関して、冊子や視聴覚教材等を用いてがん患者及びその家族が自主的に確認できる環境を整備している。</t>
    <phoneticPr fontId="8"/>
  </si>
  <si>
    <t>その冊子や視聴覚教材等はオンラインでも確認できる。</t>
    <phoneticPr fontId="8"/>
  </si>
  <si>
    <t>がん治療に伴う外見の変化について、がん患者及びその家族に対する説明やアピアランスケアに関する情報提供・相談に応じられる体制を整備している。</t>
  </si>
  <si>
    <t>がん患者の自殺リスクに対し、院内で共通したフローを使用し、対応方法や関係機関との連携について明確にしている。</t>
    <phoneticPr fontId="8"/>
  </si>
  <si>
    <t>別紙14に詳細を記載してください。</t>
    <rPh sb="0" eb="2">
      <t>ベッシ</t>
    </rPh>
    <rPh sb="5" eb="7">
      <t>ショウサイ</t>
    </rPh>
    <rPh sb="8" eb="10">
      <t>キサイ</t>
    </rPh>
    <phoneticPr fontId="8"/>
  </si>
  <si>
    <t>自施設に精神科、心療内科等がある。</t>
    <phoneticPr fontId="8"/>
  </si>
  <si>
    <t>自施設でがん患者の自殺リスクに対応できる。</t>
    <rPh sb="0" eb="1">
      <t>ジ</t>
    </rPh>
    <rPh sb="1" eb="3">
      <t>シセツ</t>
    </rPh>
    <rPh sb="6" eb="8">
      <t>カンジャ</t>
    </rPh>
    <rPh sb="9" eb="11">
      <t>ジサツ</t>
    </rPh>
    <rPh sb="15" eb="17">
      <t>タイオウ</t>
    </rPh>
    <phoneticPr fontId="8"/>
  </si>
  <si>
    <t>自施設に精神科、心療内科等がない場合は、地域の医療機関と連携体制を確保している。</t>
    <phoneticPr fontId="8"/>
  </si>
  <si>
    <t>自施設に精神科はあるが、自施設単体で対応できない場合も回答してください。</t>
  </si>
  <si>
    <t>診療実績</t>
    <rPh sb="0" eb="2">
      <t>シンリョウ</t>
    </rPh>
    <rPh sb="2" eb="4">
      <t>ジッセキ</t>
    </rPh>
    <phoneticPr fontId="8"/>
  </si>
  <si>
    <t>計上方法：入院、外来は問わない自施設初回治療分。症例区分20および30の数をいう。</t>
    <phoneticPr fontId="8"/>
  </si>
  <si>
    <t>計上方法：医科診療報酬点数表第２章第 10 部に掲げる悪性腫瘍手術をいう。（病理診断により悪性腫瘍であることが確認された場合に限る。）なお、内視鏡的切除も含む。</t>
    <rPh sb="0" eb="2">
      <t>ケイジョウ</t>
    </rPh>
    <rPh sb="2" eb="4">
      <t>ホウホウ</t>
    </rPh>
    <rPh sb="5" eb="7">
      <t>イカ</t>
    </rPh>
    <rPh sb="7" eb="9">
      <t>シンリョウ</t>
    </rPh>
    <rPh sb="9" eb="11">
      <t>ホウシュウ</t>
    </rPh>
    <phoneticPr fontId="8"/>
  </si>
  <si>
    <t>計上方法：経口または静注による全身投与を対象とする。ただし内分泌療法単独の場合は含めない。なお、患者数については1レジメンあたりを1人として計上する。</t>
    <rPh sb="0" eb="2">
      <t>ケイジョウ</t>
    </rPh>
    <rPh sb="2" eb="4">
      <t>ホウホウ</t>
    </rPh>
    <phoneticPr fontId="8"/>
  </si>
  <si>
    <t>計上方法：患者数については同一入院期間内であれば複数回介入しても1人として計上する。</t>
    <rPh sb="0" eb="2">
      <t>ケイジョウ</t>
    </rPh>
    <rPh sb="2" eb="4">
      <t>ホウホウ</t>
    </rPh>
    <phoneticPr fontId="8"/>
  </si>
  <si>
    <t>当該がん医療圏に居住するがん患者の診療実績の割合（％）</t>
    <rPh sb="17" eb="19">
      <t>シンリョウ</t>
    </rPh>
    <rPh sb="19" eb="21">
      <t>ジッセキ</t>
    </rPh>
    <rPh sb="22" eb="24">
      <t>ワリアイ</t>
    </rPh>
    <phoneticPr fontId="8"/>
  </si>
  <si>
    <t>右隣シート「(参考)診療割合算出表」を適宜ご参照ください。</t>
    <rPh sb="0" eb="2">
      <t>ミギドナリ</t>
    </rPh>
    <rPh sb="7" eb="9">
      <t>サンコウ</t>
    </rPh>
    <rPh sb="10" eb="12">
      <t>シンリョウ</t>
    </rPh>
    <rPh sb="12" eb="14">
      <t>ワリアイ</t>
    </rPh>
    <rPh sb="14" eb="16">
      <t>サンシュツ</t>
    </rPh>
    <rPh sb="16" eb="17">
      <t>ヒョウ</t>
    </rPh>
    <rPh sb="19" eb="21">
      <t>テキギ</t>
    </rPh>
    <rPh sb="22" eb="24">
      <t>サンショウ</t>
    </rPh>
    <phoneticPr fontId="8"/>
  </si>
  <si>
    <t>人材育成等</t>
    <phoneticPr fontId="8"/>
  </si>
  <si>
    <t>（１）</t>
  </si>
  <si>
    <t>特に、診療の質を高めるために必要な、各種学会が認定する資格等の取得についても積極的に支援している。</t>
  </si>
  <si>
    <t>広告可能な資格を有する者のがん診療への配置状況について積極的に公表している。</t>
    <phoneticPr fontId="8"/>
  </si>
  <si>
    <t>（２）</t>
  </si>
  <si>
    <t>病院長は、自施設においてがん医療に携わる専門的な知識及び技能を有する医師等の専門性及び活動実績等を定期的に評価し、当該医師等がその専門性を十分に発揮できる体制を整備している。</t>
  </si>
  <si>
    <t>（３）</t>
  </si>
  <si>
    <t>受講率を現況報告において以下の通り報告する。</t>
    <rPh sb="12" eb="14">
      <t>イカ</t>
    </rPh>
    <rPh sb="15" eb="16">
      <t>トオ</t>
    </rPh>
    <phoneticPr fontId="8"/>
  </si>
  <si>
    <t>うち当該研修会修了者数</t>
  </si>
  <si>
    <t>受講率（％）</t>
    <phoneticPr fontId="8"/>
  </si>
  <si>
    <t>１年以上自施設に所属するがん診療に携わる医師・歯科医師の人数（初期臨床研修医を除く）</t>
    <rPh sb="31" eb="33">
      <t>ショキ</t>
    </rPh>
    <phoneticPr fontId="8"/>
  </si>
  <si>
    <t>医師・歯科医師と協働し、緩和ケアに従事するその他の診療従事者についても受講を促している。</t>
    <phoneticPr fontId="8"/>
  </si>
  <si>
    <t>研修修了者について、患者とその家族に対してわかりやすく情報提供している。</t>
    <rPh sb="29" eb="31">
      <t>テイキョウ</t>
    </rPh>
    <phoneticPr fontId="8"/>
  </si>
  <si>
    <t>（４）</t>
  </si>
  <si>
    <t>連携する地域の医療施設におけるがん診療に携わる医師に対して、緩和ケアに関する研修の受講勧奨を行っている。</t>
  </si>
  <si>
    <t>（５）</t>
  </si>
  <si>
    <t>（６）</t>
  </si>
  <si>
    <t>自施設の診療従事者等に、がん対策の目的や意義、がん患者やその家族が利用できる制度や関係機関との連携体制、自施設で提供している診療・患者支援の体制について学ぶ機会を年１回以上確保している。</t>
  </si>
  <si>
    <t>自施設のがん診療に携わる全ての診療従事者が受講している。</t>
    <phoneticPr fontId="8"/>
  </si>
  <si>
    <t>令和４年１月１日～12月31日の開催回数</t>
    <rPh sb="0" eb="2">
      <t>レイワ</t>
    </rPh>
    <rPh sb="3" eb="4">
      <t>ネン</t>
    </rPh>
    <rPh sb="5" eb="6">
      <t>ガツ</t>
    </rPh>
    <rPh sb="7" eb="8">
      <t>ニチ</t>
    </rPh>
    <rPh sb="11" eb="12">
      <t>ガツ</t>
    </rPh>
    <rPh sb="14" eb="15">
      <t>ニチ</t>
    </rPh>
    <rPh sb="16" eb="18">
      <t>カイサイ</t>
    </rPh>
    <rPh sb="18" eb="20">
      <t>カイスウ</t>
    </rPh>
    <phoneticPr fontId="8"/>
  </si>
  <si>
    <t>令和４年１月１日～12月31日の期間に実施した研修のうち、代表的な内容を一つ記載してください。</t>
    <rPh sb="16" eb="18">
      <t>キカン</t>
    </rPh>
    <rPh sb="19" eb="21">
      <t>ジッシ</t>
    </rPh>
    <rPh sb="23" eb="25">
      <t>ケンシュウ</t>
    </rPh>
    <rPh sb="29" eb="31">
      <t>ダイヒョウ</t>
    </rPh>
    <rPh sb="31" eb="32">
      <t>テキ</t>
    </rPh>
    <rPh sb="33" eb="35">
      <t>ナイヨウ</t>
    </rPh>
    <rPh sb="36" eb="37">
      <t>ヒト</t>
    </rPh>
    <rPh sb="38" eb="40">
      <t>キサイ</t>
    </rPh>
    <phoneticPr fontId="8"/>
  </si>
  <si>
    <t>（７）</t>
  </si>
  <si>
    <t>院内の看護師を対象として、がん看護に関する総合的な研修を定期的に実施している。</t>
  </si>
  <si>
    <t>他の診療従事者についても、各々の専門に応じた研修を定期的に実施するまたは、他の施設等で実施されている研修に参加させている。</t>
    <phoneticPr fontId="8"/>
  </si>
  <si>
    <t>（８）</t>
  </si>
  <si>
    <t>医科歯科連携による口腔健康管理を推進するために、歯科医師等を対象とするがん患者の口腔健康管理等の研修の実施に協力している。</t>
  </si>
  <si>
    <t>相談支援及び情報の収集提供</t>
    <phoneticPr fontId="8"/>
  </si>
  <si>
    <t>がん相談支援センター</t>
  </si>
  <si>
    <t>別紙11に詳細を記載してください。</t>
    <rPh sb="0" eb="2">
      <t>ベッシ</t>
    </rPh>
    <rPh sb="5" eb="7">
      <t>ショウサイ</t>
    </rPh>
    <rPh sb="8" eb="10">
      <t>キサイ</t>
    </rPh>
    <phoneticPr fontId="8"/>
  </si>
  <si>
    <t>必要に応じてオンラインでの相談を受け付けるなど、情報通信技術等も活用している。</t>
  </si>
  <si>
    <t>コミュニケーションに配慮が必要な者や、日本語を母国語としていない者等への配慮を適切に実施できる体制を確保している。</t>
    <phoneticPr fontId="8"/>
  </si>
  <si>
    <t>情報取得や意思疎通に配慮が必要な者に対するマニュアルを作成している</t>
    <phoneticPr fontId="8"/>
  </si>
  <si>
    <t>相談支援に携わる者は、対応の質の向上のために、がん相談支援センター相談員研修等により定期的な知識の更新に努めている。</t>
  </si>
  <si>
    <t>別紙12に詳細を記載してください。</t>
    <rPh sb="0" eb="2">
      <t>ベッシ</t>
    </rPh>
    <rPh sb="5" eb="7">
      <t>ショウサイ</t>
    </rPh>
    <rPh sb="8" eb="10">
      <t>キサイ</t>
    </rPh>
    <phoneticPr fontId="8"/>
  </si>
  <si>
    <t>別紙14に詳細を記載してください。</t>
    <phoneticPr fontId="8"/>
  </si>
  <si>
    <t>がん相談支援センターについて周知するため、以下の体制を整備している。</t>
  </si>
  <si>
    <t>外来初診時から治療開始までを目処に、がん患者及びその家族が必ず一度はがん相談支援センターを訪問（必ずしも具体的な相談を伴わない、場所等の確認も含む）することができる体制を整備している。</t>
    <phoneticPr fontId="8"/>
  </si>
  <si>
    <t>別紙13に具体的な取り組みを記載してください。</t>
    <rPh sb="0" eb="2">
      <t>ベッシ</t>
    </rPh>
    <rPh sb="5" eb="8">
      <t>グタイテキ</t>
    </rPh>
    <rPh sb="9" eb="10">
      <t>ト</t>
    </rPh>
    <rPh sb="11" eb="12">
      <t>ク</t>
    </rPh>
    <rPh sb="14" eb="16">
      <t>キサイ</t>
    </rPh>
    <phoneticPr fontId="8"/>
  </si>
  <si>
    <t>院内の見やすい場所にがん相談支援センターについて分かりやすく掲示している。</t>
  </si>
  <si>
    <t>地域の住民や医療・在宅・介護福祉等の関係機関に対し、がん相談支援センターに関する広報を行っている。</t>
  </si>
  <si>
    <t>自施設に通院していない者からの相談にも対応している。</t>
    <phoneticPr fontId="8"/>
  </si>
  <si>
    <t>がん相談支援センターを初めて訪れた者の数を把握し、認知度の継続的な改善に努めている。</t>
  </si>
  <si>
    <t>がん相談支援センターの業務内容について、相談者からフィードバックを得る体制を整備している。</t>
  </si>
  <si>
    <t>患者からの相談に対し、必要に応じて速やかに院内の診療従事者が対応できるよう、病院長もしくはそれに準じる者が統括するなど、がん相談支援センターと院内の診療従事者が協働する体制を整備している。</t>
  </si>
  <si>
    <t>その際には、一定の研修を受けたピア・サポーターを活用する、もしくは十分な経験を持つ患者団体等と連携して実施するよう努めている。</t>
    <phoneticPr fontId="8"/>
  </si>
  <si>
    <t>オンライン環境でも開催できる。</t>
    <phoneticPr fontId="8"/>
  </si>
  <si>
    <t>院内がん登録</t>
  </si>
  <si>
    <t>がん登録等の推進に関する法律（平成25年法律第111号）第44条第１項の規定に基づき定められた、院内がん登録の実施に係る指針（平成27年厚生労働省告示第470号）に即して院内がん登録を実施している。</t>
  </si>
  <si>
    <t>毎年、最新の登録情報や予後を含めた情報を国立がん研究センターに提供している。</t>
  </si>
  <si>
    <t>情報提供・普及啓発</t>
  </si>
  <si>
    <t>希少がんへの治療及び支援を自施設もしくは連携する施設への紹介等で提供できる。</t>
    <rPh sb="0" eb="2">
      <t>キショウ</t>
    </rPh>
    <rPh sb="6" eb="8">
      <t>チリョウ</t>
    </rPh>
    <rPh sb="8" eb="9">
      <t>オヨ</t>
    </rPh>
    <rPh sb="10" eb="12">
      <t>シエン</t>
    </rPh>
    <rPh sb="13" eb="14">
      <t>ジ</t>
    </rPh>
    <rPh sb="14" eb="16">
      <t>シセツ</t>
    </rPh>
    <rPh sb="20" eb="22">
      <t>レンケイ</t>
    </rPh>
    <rPh sb="24" eb="26">
      <t>シセツ</t>
    </rPh>
    <rPh sb="28" eb="30">
      <t>ショウカイ</t>
    </rPh>
    <rPh sb="30" eb="31">
      <t>ナド</t>
    </rPh>
    <rPh sb="32" eb="34">
      <t>テイキョウ</t>
    </rPh>
    <phoneticPr fontId="8"/>
  </si>
  <si>
    <t>小児がんへの治療及び支援を自施設もしくは連携する施設への紹介等で提供できる。</t>
    <phoneticPr fontId="8"/>
  </si>
  <si>
    <t>AYA世代のがんへの治療及び支援を自施設もしくは連携する施設への紹介等で提供できる。</t>
    <rPh sb="3" eb="5">
      <t>セダイ</t>
    </rPh>
    <phoneticPr fontId="8"/>
  </si>
  <si>
    <t>がんゲノム医療への治療及び支援を自施設もしくは連携する施設への紹介等で提供できる。</t>
    <rPh sb="5" eb="7">
      <t>イリョウ</t>
    </rPh>
    <phoneticPr fontId="8"/>
  </si>
  <si>
    <t>大規模災害や感染症の流行などにより自院の診療状況に変化が生じた場合には、速やかに情報公開をするよう努めている。</t>
    <phoneticPr fontId="8"/>
  </si>
  <si>
    <t>当該がん医療圏内のがん診療に関する情報について、病院ホームページ等でわかりやすく広報している。</t>
  </si>
  <si>
    <t>地域を対象として、緩和ケアやがん教育、患者向け・一般向けのガイドラインの活用法等に関する普及啓発に努めている。</t>
    <phoneticPr fontId="8"/>
  </si>
  <si>
    <t>参加中の治験についてその対象であるがんの種類及び薬剤名等を広報している。</t>
  </si>
  <si>
    <t>患者に対して治験も含めた医薬品等の臨床研究、先進医療、患者申出療養等に関する適切な情報提供を行うとともに、必要に応じて適切な医療機関に紹介している。</t>
  </si>
  <si>
    <t>別紙17に詳細を記載してください。</t>
    <rPh sb="0" eb="2">
      <t>ベッシ</t>
    </rPh>
    <rPh sb="5" eb="7">
      <t>ショウサイ</t>
    </rPh>
    <rPh sb="8" eb="10">
      <t>キサイ</t>
    </rPh>
    <phoneticPr fontId="8"/>
  </si>
  <si>
    <t>がん教育について、当該がん医療圏における学校や職域より依頼があった際には、外部講師として診療従事者を派遣し、がんに関する正しい知識の普及啓発に努めている。</t>
  </si>
  <si>
    <t>がん教育の実施に当たっては、児童生徒が当事者である場合や、身近にがん患者を持つ場合等があることを踏まえ、対象者へ十分な配慮を行っている。</t>
    <phoneticPr fontId="8"/>
  </si>
  <si>
    <t>臨床研究及び調査研究</t>
    <phoneticPr fontId="8"/>
  </si>
  <si>
    <t>政策的公衆衛生的に必要性の高い調査研究に協力している。</t>
  </si>
  <si>
    <t>治験を含む医薬品等の臨床研究を行う場合は、臨床研究コーディネーター（ＣＲＣ）を配置すること。</t>
    <phoneticPr fontId="8"/>
  </si>
  <si>
    <t>委託も可</t>
    <rPh sb="0" eb="2">
      <t>イタク</t>
    </rPh>
    <rPh sb="3" eb="4">
      <t>カ</t>
    </rPh>
    <phoneticPr fontId="8"/>
  </si>
  <si>
    <t>治験を含む医薬品等の臨床研究を行っている。</t>
  </si>
  <si>
    <t>臨床研究コーディネーターを配置している。</t>
    <rPh sb="0" eb="2">
      <t>リンショウ</t>
    </rPh>
    <rPh sb="2" eb="4">
      <t>ケンキュウ</t>
    </rPh>
    <rPh sb="13" eb="15">
      <t>ハイチ</t>
    </rPh>
    <phoneticPr fontId="8"/>
  </si>
  <si>
    <t>臨床研究コーディネーターとして勤務している者の人数</t>
    <rPh sb="15" eb="17">
      <t>キンム</t>
    </rPh>
    <rPh sb="21" eb="22">
      <t>モノ</t>
    </rPh>
    <rPh sb="23" eb="25">
      <t>ニンズウ</t>
    </rPh>
    <phoneticPr fontId="8"/>
  </si>
  <si>
    <t>治験を除く医薬品等の臨床研究を行う場合は、臨床研究法に則った体制を整備すること。</t>
    <phoneticPr fontId="8"/>
  </si>
  <si>
    <t>治験を除く医薬品等の臨床研究を行っている。</t>
    <phoneticPr fontId="8"/>
  </si>
  <si>
    <t>臨床研究法に則った体制を整備している。</t>
    <phoneticPr fontId="8"/>
  </si>
  <si>
    <t>医療の質の改善の取組及び安全管理</t>
  </si>
  <si>
    <t>自施設の診療機能や診療実績、地域連携に関する実績や活動状況の他、がん患者の療養生活の質について把握・評価し、課題認識を院内の関係者で共有した上で、組織的な改善策を講じている。</t>
  </si>
  <si>
    <t>その際にはQuality Indicatorを利用するなどして、ＰＤＣＡサイクルが確保できるよう工夫をしている。</t>
  </si>
  <si>
    <t>医療法等に基づく医療安全にかかる適切な体制を確保している。</t>
  </si>
  <si>
    <t>日本医療機能評価機構の審査等の第三者による評価を受けている。</t>
  </si>
  <si>
    <t>第三者の名称</t>
    <rPh sb="0" eb="3">
      <t>ダイサンシャ</t>
    </rPh>
    <rPh sb="4" eb="6">
      <t>メイショウ</t>
    </rPh>
    <phoneticPr fontId="8"/>
  </si>
  <si>
    <t>カ</t>
    <phoneticPr fontId="8"/>
  </si>
  <si>
    <t>専任：専任とは当該診療の実施を専ら担当していることをいう。この場合において、「専ら担当している」とは、その他診療を兼任していても差し支えないものとする。ただし、その就業時間の少なくとも５割以上、当該診療に従事している必要があるものとする。
※一人以上の配置が必要です。</t>
    <phoneticPr fontId="8"/>
  </si>
  <si>
    <t>緩和ケアチームに配置されている、精神症状の緩和に携わる専門的な知識及び技能を有する医師の人数</t>
    <rPh sb="8" eb="10">
      <t>ハイチ</t>
    </rPh>
    <rPh sb="44" eb="46">
      <t>ニンズウ</t>
    </rPh>
    <phoneticPr fontId="8"/>
  </si>
  <si>
    <t>「当該がん医療圏に居住するがん患者のうち、２割程度について診療実績があること」の算出方法</t>
    <rPh sb="1" eb="3">
      <t>トウガイ</t>
    </rPh>
    <rPh sb="5" eb="8">
      <t>イリョウケン</t>
    </rPh>
    <rPh sb="9" eb="11">
      <t>キョジュウ</t>
    </rPh>
    <rPh sb="15" eb="17">
      <t>カンジャ</t>
    </rPh>
    <rPh sb="22" eb="23">
      <t>ワリ</t>
    </rPh>
    <rPh sb="23" eb="25">
      <t>テイド</t>
    </rPh>
    <rPh sb="29" eb="31">
      <t>シンリョウ</t>
    </rPh>
    <rPh sb="31" eb="33">
      <t>ジッセキ</t>
    </rPh>
    <rPh sb="40" eb="42">
      <t>サンシュツ</t>
    </rPh>
    <rPh sb="42" eb="44">
      <t>ホウホウ</t>
    </rPh>
    <phoneticPr fontId="8"/>
  </si>
  <si>
    <t>１．がん医療圏と二次医療圏が一致している場合</t>
    <rPh sb="4" eb="7">
      <t>イリョウケン</t>
    </rPh>
    <rPh sb="8" eb="10">
      <t>ニジ</t>
    </rPh>
    <rPh sb="10" eb="13">
      <t>イリョウケン</t>
    </rPh>
    <rPh sb="14" eb="16">
      <t>イッチ</t>
    </rPh>
    <rPh sb="20" eb="22">
      <t>バアイ</t>
    </rPh>
    <phoneticPr fontId="8"/>
  </si>
  <si>
    <t>②'</t>
    <phoneticPr fontId="8"/>
  </si>
  <si>
    <t>②の数値に12をかけたもの（年単位への修正）</t>
    <rPh sb="2" eb="4">
      <t>スウチ</t>
    </rPh>
    <rPh sb="14" eb="17">
      <t>ネンタンイ</t>
    </rPh>
    <rPh sb="19" eb="21">
      <t>シュウセイ</t>
    </rPh>
    <phoneticPr fontId="8"/>
  </si>
  <si>
    <t>A.</t>
    <phoneticPr fontId="8"/>
  </si>
  <si>
    <t>①／②'</t>
    <phoneticPr fontId="8"/>
  </si>
  <si>
    <r>
      <t>様式4（機能別）の該当指定要件のA</t>
    </r>
    <r>
      <rPr>
        <b/>
        <u/>
        <sz val="14"/>
        <rFont val="ＭＳ Ｐゴシック"/>
        <family val="3"/>
        <charset val="128"/>
      </rPr>
      <t>のうち満たしていない項目について</t>
    </r>
    <rPh sb="0" eb="2">
      <t>ヨウシキ</t>
    </rPh>
    <rPh sb="4" eb="6">
      <t>キノウ</t>
    </rPh>
    <rPh sb="6" eb="7">
      <t>ベツ</t>
    </rPh>
    <rPh sb="9" eb="11">
      <t>ガイトウ</t>
    </rPh>
    <rPh sb="11" eb="15">
      <t>シテイヨウケン</t>
    </rPh>
    <rPh sb="20" eb="21">
      <t>ミ</t>
    </rPh>
    <rPh sb="27" eb="29">
      <t>コウモク</t>
    </rPh>
    <phoneticPr fontId="7"/>
  </si>
  <si>
    <t>記載の有無：入力済／未入力／不要</t>
    <rPh sb="0" eb="2">
      <t>キサイ</t>
    </rPh>
    <rPh sb="3" eb="5">
      <t>ウム</t>
    </rPh>
    <rPh sb="6" eb="8">
      <t>ニュウリョク</t>
    </rPh>
    <rPh sb="8" eb="9">
      <t>ス</t>
    </rPh>
    <rPh sb="10" eb="13">
      <t>ミニュウリョク</t>
    </rPh>
    <phoneticPr fontId="8"/>
  </si>
  <si>
    <t>病院名：</t>
    <rPh sb="0" eb="2">
      <t>ビョウイン</t>
    </rPh>
    <rPh sb="2" eb="3">
      <t>メイ</t>
    </rPh>
    <phoneticPr fontId="8"/>
  </si>
  <si>
    <t>通し番号</t>
    <rPh sb="0" eb="1">
      <t>トオ</t>
    </rPh>
    <rPh sb="2" eb="4">
      <t>バンゴウ</t>
    </rPh>
    <phoneticPr fontId="8"/>
  </si>
  <si>
    <t>令和５年９月１日時点で満たせていない要件
(通し番号を入力すれば、自動入力されます。)</t>
    <rPh sb="0" eb="2">
      <t>レイワ</t>
    </rPh>
    <rPh sb="3" eb="4">
      <t>ネン</t>
    </rPh>
    <rPh sb="5" eb="6">
      <t>ガツ</t>
    </rPh>
    <rPh sb="7" eb="8">
      <t>ニチ</t>
    </rPh>
    <rPh sb="8" eb="10">
      <t>ジテン</t>
    </rPh>
    <rPh sb="11" eb="12">
      <t>ミ</t>
    </rPh>
    <rPh sb="18" eb="20">
      <t>ヨウケン</t>
    </rPh>
    <rPh sb="22" eb="23">
      <t>トオ</t>
    </rPh>
    <rPh sb="24" eb="26">
      <t>バンゴウ</t>
    </rPh>
    <rPh sb="27" eb="29">
      <t>ニュウリョク</t>
    </rPh>
    <rPh sb="33" eb="35">
      <t>ジドウ</t>
    </rPh>
    <rPh sb="35" eb="37">
      <t>ニュウリョク</t>
    </rPh>
    <phoneticPr fontId="8"/>
  </si>
  <si>
    <t>現状の説明</t>
    <rPh sb="0" eb="2">
      <t>ゲンジョウ</t>
    </rPh>
    <rPh sb="3" eb="5">
      <t>セツメイ</t>
    </rPh>
    <phoneticPr fontId="8"/>
  </si>
  <si>
    <t>充足見込み時期</t>
    <rPh sb="0" eb="2">
      <t>ジュウソク</t>
    </rPh>
    <rPh sb="2" eb="4">
      <t>ミコ</t>
    </rPh>
    <rPh sb="5" eb="7">
      <t>ジキ</t>
    </rPh>
    <phoneticPr fontId="8"/>
  </si>
  <si>
    <t>例</t>
    <rPh sb="0" eb="1">
      <t>レイ</t>
    </rPh>
    <phoneticPr fontId="8"/>
  </si>
  <si>
    <t>令和５年９月１日時点では専任の医師は配置できていない（兼任で配置している）。</t>
    <rPh sb="3" eb="4">
      <t>ネン</t>
    </rPh>
    <phoneticPr fontId="8"/>
  </si>
  <si>
    <t>令和６年３月１日段階での整備を行う予定である。</t>
    <rPh sb="0" eb="2">
      <t>レイワ</t>
    </rPh>
    <rPh sb="3" eb="4">
      <t>ネン</t>
    </rPh>
    <rPh sb="5" eb="6">
      <t>ガツ</t>
    </rPh>
    <rPh sb="7" eb="8">
      <t>ニチ</t>
    </rPh>
    <rPh sb="8" eb="10">
      <t>ダンカイ</t>
    </rPh>
    <rPh sb="12" eb="14">
      <t>セイビ</t>
    </rPh>
    <rPh sb="15" eb="16">
      <t>オコナ</t>
    </rPh>
    <rPh sb="17" eb="19">
      <t>ヨテイ</t>
    </rPh>
    <phoneticPr fontId="8"/>
  </si>
  <si>
    <t>記載の有無：入力済／未入力</t>
    <rPh sb="0" eb="2">
      <t>キサイ</t>
    </rPh>
    <rPh sb="3" eb="5">
      <t>ウム</t>
    </rPh>
    <rPh sb="6" eb="8">
      <t>ニュウリョク</t>
    </rPh>
    <rPh sb="8" eb="9">
      <t>ス</t>
    </rPh>
    <rPh sb="10" eb="11">
      <t>ミ</t>
    </rPh>
    <rPh sb="11" eb="13">
      <t>ニュウリョク</t>
    </rPh>
    <phoneticPr fontId="8"/>
  </si>
  <si>
    <t>病院名：</t>
    <rPh sb="0" eb="2">
      <t>ビョウイン</t>
    </rPh>
    <rPh sb="2" eb="3">
      <t>メイ</t>
    </rPh>
    <phoneticPr fontId="7"/>
  </si>
  <si>
    <t>注１</t>
    <rPh sb="0" eb="1">
      <t>チュウ</t>
    </rPh>
    <phoneticPr fontId="68"/>
  </si>
  <si>
    <t>専門（◎）＝当該がんを特に専門とする医師がおり、当該がんの患者を積極的に集めている</t>
    <phoneticPr fontId="68"/>
  </si>
  <si>
    <t>対応可（○）＝当該がんの標準的な診断/治療が可能</t>
    <phoneticPr fontId="68"/>
  </si>
  <si>
    <t>他施設へ紹介（△）：他の施設に紹介することで対応している</t>
    <phoneticPr fontId="68"/>
  </si>
  <si>
    <t>注２</t>
    <rPh sb="0" eb="1">
      <t>チュウ</t>
    </rPh>
    <phoneticPr fontId="68"/>
  </si>
  <si>
    <t>臨床試験＝治験であればⅠ～Ⅲ相いずれでもよい。</t>
    <rPh sb="5" eb="7">
      <t>チケン</t>
    </rPh>
    <phoneticPr fontId="68"/>
  </si>
  <si>
    <t>↓記載必須</t>
    <rPh sb="1" eb="3">
      <t>キサイ</t>
    </rPh>
    <rPh sb="3" eb="5">
      <t>ヒッス</t>
    </rPh>
    <phoneticPr fontId="68"/>
  </si>
  <si>
    <t>専門◎／対応可〇／他施設へ紹介△（注１）</t>
    <rPh sb="0" eb="2">
      <t>センモン</t>
    </rPh>
    <rPh sb="4" eb="6">
      <t>タイオウ</t>
    </rPh>
    <rPh sb="6" eb="7">
      <t>カ</t>
    </rPh>
    <rPh sb="9" eb="10">
      <t>タ</t>
    </rPh>
    <rPh sb="10" eb="12">
      <t>シセツ</t>
    </rPh>
    <rPh sb="13" eb="15">
      <t>ショウカイ</t>
    </rPh>
    <rPh sb="17" eb="18">
      <t>チュウ</t>
    </rPh>
    <phoneticPr fontId="68"/>
  </si>
  <si>
    <t>臨床試験（注２）の実績の有無</t>
    <rPh sb="0" eb="2">
      <t>リンショウ</t>
    </rPh>
    <rPh sb="2" eb="4">
      <t>シケン</t>
    </rPh>
    <rPh sb="5" eb="6">
      <t>チュウ</t>
    </rPh>
    <rPh sb="9" eb="11">
      <t>ジッセキ</t>
    </rPh>
    <rPh sb="12" eb="14">
      <t>ウム</t>
    </rPh>
    <phoneticPr fontId="68"/>
  </si>
  <si>
    <t>治療開始数</t>
    <rPh sb="0" eb="2">
      <t>チリョウ</t>
    </rPh>
    <rPh sb="2" eb="4">
      <t>カイシ</t>
    </rPh>
    <rPh sb="4" eb="5">
      <t>スウ</t>
    </rPh>
    <phoneticPr fontId="68"/>
  </si>
  <si>
    <t>担当診療科
（複数記載可）</t>
    <rPh sb="0" eb="2">
      <t>タントウ</t>
    </rPh>
    <rPh sb="9" eb="11">
      <t>キサイ</t>
    </rPh>
    <phoneticPr fontId="68"/>
  </si>
  <si>
    <t>備考</t>
    <rPh sb="0" eb="2">
      <t>ビコウ</t>
    </rPh>
    <phoneticPr fontId="68"/>
  </si>
  <si>
    <t>成人（15歳以上）</t>
    <rPh sb="0" eb="2">
      <t>セイジン</t>
    </rPh>
    <rPh sb="5" eb="6">
      <t>サイ</t>
    </rPh>
    <rPh sb="6" eb="8">
      <t>イジョウ</t>
    </rPh>
    <phoneticPr fontId="68"/>
  </si>
  <si>
    <t>診断
(生検等)</t>
    <rPh sb="0" eb="1">
      <t>コトワ</t>
    </rPh>
    <rPh sb="4" eb="6">
      <t>セイケン</t>
    </rPh>
    <rPh sb="6" eb="7">
      <t>ナド</t>
    </rPh>
    <phoneticPr fontId="68"/>
  </si>
  <si>
    <t>初発例への治療</t>
    <rPh sb="0" eb="2">
      <t>ショハツ</t>
    </rPh>
    <rPh sb="2" eb="3">
      <t>レイ</t>
    </rPh>
    <rPh sb="5" eb="7">
      <t>チリョウ</t>
    </rPh>
    <phoneticPr fontId="8"/>
  </si>
  <si>
    <t>再発例
への治療</t>
    <phoneticPr fontId="8"/>
  </si>
  <si>
    <t>2021年</t>
    <rPh sb="4" eb="5">
      <t>ネン</t>
    </rPh>
    <phoneticPr fontId="68"/>
  </si>
  <si>
    <t>2022年</t>
    <rPh sb="4" eb="5">
      <t>ネン</t>
    </rPh>
    <phoneticPr fontId="68"/>
  </si>
  <si>
    <t>手術</t>
    <rPh sb="0" eb="2">
      <t>シュジュツ</t>
    </rPh>
    <phoneticPr fontId="68"/>
  </si>
  <si>
    <t>放射線</t>
    <rPh sb="0" eb="3">
      <t>ホウシャセン</t>
    </rPh>
    <phoneticPr fontId="68"/>
  </si>
  <si>
    <t>薬物療法</t>
    <rPh sb="0" eb="2">
      <t>ヤクブツ</t>
    </rPh>
    <rPh sb="2" eb="4">
      <t>リョウホウ</t>
    </rPh>
    <phoneticPr fontId="68"/>
  </si>
  <si>
    <t>公開の窓口・特記事項など</t>
    <rPh sb="0" eb="2">
      <t>コウカイ</t>
    </rPh>
    <rPh sb="3" eb="5">
      <t>マドグチ</t>
    </rPh>
    <phoneticPr fontId="68"/>
  </si>
  <si>
    <t>気管がん</t>
    <rPh sb="0" eb="1">
      <t>キ</t>
    </rPh>
    <rPh sb="1" eb="2">
      <t>カン</t>
    </rPh>
    <phoneticPr fontId="68"/>
  </si>
  <si>
    <t>非小細胞肺がん</t>
    <rPh sb="0" eb="1">
      <t>ヒ</t>
    </rPh>
    <rPh sb="1" eb="4">
      <t>ショウサイボウ</t>
    </rPh>
    <rPh sb="4" eb="5">
      <t>ハイ</t>
    </rPh>
    <phoneticPr fontId="68"/>
  </si>
  <si>
    <t>小細胞肺がん</t>
    <rPh sb="0" eb="3">
      <t>ショウサイボウ</t>
    </rPh>
    <rPh sb="3" eb="4">
      <t>ハイ</t>
    </rPh>
    <phoneticPr fontId="68"/>
  </si>
  <si>
    <t>胸腺がん</t>
    <rPh sb="0" eb="2">
      <t>キョウセン</t>
    </rPh>
    <phoneticPr fontId="68"/>
  </si>
  <si>
    <t>胸腺腫</t>
    <rPh sb="0" eb="3">
      <t>キョウセンシュ</t>
    </rPh>
    <phoneticPr fontId="68"/>
  </si>
  <si>
    <t>縦隔胚細胞腫瘍</t>
    <rPh sb="0" eb="2">
      <t>ジュウカク</t>
    </rPh>
    <rPh sb="2" eb="7">
      <t>ハイサイボウシュヨウ</t>
    </rPh>
    <phoneticPr fontId="68"/>
  </si>
  <si>
    <t>縦隔腫瘍（上記以外の腫瘍）</t>
    <rPh sb="0" eb="2">
      <t>ジュウカク</t>
    </rPh>
    <rPh sb="2" eb="4">
      <t>シュヨウ</t>
    </rPh>
    <rPh sb="5" eb="7">
      <t>ジョウキ</t>
    </rPh>
    <rPh sb="7" eb="9">
      <t>イガイ</t>
    </rPh>
    <rPh sb="10" eb="12">
      <t>シュヨウ</t>
    </rPh>
    <phoneticPr fontId="68"/>
  </si>
  <si>
    <t>中皮腫（胸膜）</t>
    <rPh sb="0" eb="2">
      <t>チュウヒ</t>
    </rPh>
    <rPh sb="2" eb="3">
      <t>シュ</t>
    </rPh>
    <rPh sb="4" eb="6">
      <t>キョウマク</t>
    </rPh>
    <phoneticPr fontId="68"/>
  </si>
  <si>
    <t>中皮腫（腹膜）</t>
    <rPh sb="0" eb="2">
      <t>チュウヒ</t>
    </rPh>
    <rPh sb="4" eb="6">
      <t>フクマク</t>
    </rPh>
    <phoneticPr fontId="68"/>
  </si>
  <si>
    <t>自施設で対応している診療内容について”○”を、
自施設で対応しない診療内容について”×”を入力してください。</t>
    <rPh sb="0" eb="1">
      <t>ジ</t>
    </rPh>
    <rPh sb="1" eb="3">
      <t>シセツ</t>
    </rPh>
    <rPh sb="4" eb="6">
      <t>タイオウ</t>
    </rPh>
    <rPh sb="10" eb="12">
      <t>シンリョウ</t>
    </rPh>
    <rPh sb="12" eb="14">
      <t>ナイヨウ</t>
    </rPh>
    <phoneticPr fontId="8"/>
  </si>
  <si>
    <t>自施設で対応していない診療内容についての連携先
（施設名・診療内容）</t>
    <rPh sb="0" eb="1">
      <t>ジ</t>
    </rPh>
    <rPh sb="1" eb="3">
      <t>シセツ</t>
    </rPh>
    <rPh sb="4" eb="6">
      <t>タイオウ</t>
    </rPh>
    <rPh sb="11" eb="13">
      <t>シンリョウ</t>
    </rPh>
    <rPh sb="13" eb="15">
      <t>ナイヨウ</t>
    </rPh>
    <rPh sb="20" eb="22">
      <t>レンケイ</t>
    </rPh>
    <rPh sb="22" eb="23">
      <t>サキ</t>
    </rPh>
    <rPh sb="25" eb="27">
      <t>シセツ</t>
    </rPh>
    <rPh sb="27" eb="28">
      <t>メイ</t>
    </rPh>
    <rPh sb="29" eb="31">
      <t>シンリョウ</t>
    </rPh>
    <rPh sb="31" eb="33">
      <t>ナイヨウ</t>
    </rPh>
    <phoneticPr fontId="8"/>
  </si>
  <si>
    <t>手術療法</t>
    <rPh sb="0" eb="2">
      <t>シュジュツ</t>
    </rPh>
    <rPh sb="2" eb="4">
      <t>リョウホウ</t>
    </rPh>
    <phoneticPr fontId="8"/>
  </si>
  <si>
    <t>薬物療法</t>
    <rPh sb="0" eb="2">
      <t>ヤクブツ</t>
    </rPh>
    <rPh sb="2" eb="4">
      <t>リョウホウ</t>
    </rPh>
    <phoneticPr fontId="8"/>
  </si>
  <si>
    <t>放射線療法</t>
    <rPh sb="0" eb="3">
      <t>ホウシャセン</t>
    </rPh>
    <rPh sb="3" eb="5">
      <t>リョウホウ</t>
    </rPh>
    <phoneticPr fontId="8"/>
  </si>
  <si>
    <t>×</t>
  </si>
  <si>
    <t>○</t>
  </si>
  <si>
    <t>カンファレンスについて</t>
    <phoneticPr fontId="7"/>
  </si>
  <si>
    <t>記載の有無：入力済／未入力</t>
    <phoneticPr fontId="8"/>
  </si>
  <si>
    <t>ⅳのカンファレンスについて、検討している症例・テーマ・参加する職種等について自由記載してください。</t>
    <phoneticPr fontId="8"/>
  </si>
  <si>
    <t>定期的な開催が現状難しい場合には、その理由を記載してください。</t>
    <rPh sb="0" eb="2">
      <t>テイキ</t>
    </rPh>
    <rPh sb="2" eb="3">
      <t>テキ</t>
    </rPh>
    <rPh sb="4" eb="6">
      <t>カイサイ</t>
    </rPh>
    <rPh sb="7" eb="9">
      <t>ゲンジョウ</t>
    </rPh>
    <rPh sb="9" eb="10">
      <t>ムズカ</t>
    </rPh>
    <rPh sb="12" eb="14">
      <t>バアイ</t>
    </rPh>
    <rPh sb="19" eb="21">
      <t>リユウ</t>
    </rPh>
    <rPh sb="22" eb="24">
      <t>キサイ</t>
    </rPh>
    <phoneticPr fontId="8"/>
  </si>
  <si>
    <t>緩和ケア外来の状況</t>
    <rPh sb="0" eb="2">
      <t>カンワ</t>
    </rPh>
    <rPh sb="4" eb="6">
      <t>ガイライ</t>
    </rPh>
    <rPh sb="7" eb="9">
      <t>ジョウキョウ</t>
    </rPh>
    <phoneticPr fontId="7"/>
  </si>
  <si>
    <t>緩和ケア外来が設定されている （はい／いいえ）</t>
    <rPh sb="0" eb="2">
      <t>カンワ</t>
    </rPh>
    <rPh sb="7" eb="9">
      <t>セッテイ</t>
    </rPh>
    <phoneticPr fontId="8"/>
  </si>
  <si>
    <t>緩和ケア外来の名称</t>
  </si>
  <si>
    <t>担当診療科名</t>
    <rPh sb="0" eb="2">
      <t>タントウ</t>
    </rPh>
    <rPh sb="2" eb="4">
      <t>シンリョウ</t>
    </rPh>
    <rPh sb="4" eb="5">
      <t>カ</t>
    </rPh>
    <rPh sb="5" eb="6">
      <t>ナ</t>
    </rPh>
    <phoneticPr fontId="8"/>
  </si>
  <si>
    <t>緩和ケア外来の頻度(〇回/週)</t>
    <rPh sb="0" eb="2">
      <t>カンワ</t>
    </rPh>
    <rPh sb="4" eb="6">
      <t>ガイライ</t>
    </rPh>
    <rPh sb="7" eb="9">
      <t>ヒンド</t>
    </rPh>
    <rPh sb="11" eb="12">
      <t>カイ</t>
    </rPh>
    <rPh sb="13" eb="14">
      <t>シュウ</t>
    </rPh>
    <phoneticPr fontId="8"/>
  </si>
  <si>
    <r>
      <t>主な診療内容・特色</t>
    </r>
    <r>
      <rPr>
        <sz val="11"/>
        <rFont val="ＭＳ Ｐゴシック"/>
        <family val="3"/>
        <charset val="128"/>
      </rPr>
      <t>・アピールポイント</t>
    </r>
    <rPh sb="0" eb="1">
      <t>オモ</t>
    </rPh>
    <rPh sb="2" eb="4">
      <t>シンリョウ</t>
    </rPh>
    <rPh sb="4" eb="6">
      <t>ナイヨウ</t>
    </rPh>
    <rPh sb="7" eb="9">
      <t>トクショク</t>
    </rPh>
    <phoneticPr fontId="8"/>
  </si>
  <si>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8"/>
  </si>
  <si>
    <t>見出し</t>
    <rPh sb="0" eb="2">
      <t>ミダ</t>
    </rPh>
    <phoneticPr fontId="8"/>
  </si>
  <si>
    <t>アド
レス</t>
    <phoneticPr fontId="8"/>
  </si>
  <si>
    <t>他施設でがんの診療を受けている、または、診療を受けていた患者さんを受け入れている （はい／いいえ）</t>
    <rPh sb="0" eb="1">
      <t>タ</t>
    </rPh>
    <rPh sb="1" eb="3">
      <t>シセツ</t>
    </rPh>
    <phoneticPr fontId="8"/>
  </si>
  <si>
    <t>■地域の患者さんやご家族向けの問い合わせ窓口が設定されている （はい／いいえ）</t>
    <rPh sb="23" eb="25">
      <t>セッテイ</t>
    </rPh>
    <phoneticPr fontId="8"/>
  </si>
  <si>
    <t>窓口の名称</t>
    <rPh sb="3" eb="5">
      <t>メイショウ</t>
    </rPh>
    <phoneticPr fontId="8"/>
  </si>
  <si>
    <t>電話番号</t>
    <rPh sb="2" eb="4">
      <t>バンゴウ</t>
    </rPh>
    <phoneticPr fontId="8"/>
  </si>
  <si>
    <t>（内線）</t>
    <rPh sb="1" eb="3">
      <t>ナイセン</t>
    </rPh>
    <phoneticPr fontId="8"/>
  </si>
  <si>
    <t>■地域の医療機関向けの問い合わせ窓口が設定されている （はい／いいえ）</t>
    <rPh sb="1" eb="3">
      <t>チイキ</t>
    </rPh>
    <rPh sb="4" eb="6">
      <t>イリョウ</t>
    </rPh>
    <rPh sb="6" eb="8">
      <t>キカン</t>
    </rPh>
    <rPh sb="19" eb="21">
      <t>セッテイ</t>
    </rPh>
    <phoneticPr fontId="8"/>
  </si>
  <si>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8"/>
  </si>
  <si>
    <r>
      <t>以下については、</t>
    </r>
    <r>
      <rPr>
        <u/>
        <sz val="11"/>
        <rFont val="ＭＳ Ｐゴシック"/>
        <family val="3"/>
        <charset val="128"/>
      </rPr>
      <t>自施設でがん診療を受けている患者</t>
    </r>
    <r>
      <rPr>
        <sz val="11"/>
        <rFont val="ＭＳ Ｐゴシック"/>
        <family val="3"/>
        <charset val="128"/>
      </rPr>
      <t>について記載してください。</t>
    </r>
    <rPh sb="0" eb="2">
      <t>イカ</t>
    </rPh>
    <rPh sb="8" eb="9">
      <t>ジ</t>
    </rPh>
    <rPh sb="9" eb="11">
      <t>シセツ</t>
    </rPh>
    <rPh sb="14" eb="16">
      <t>シンリョウ</t>
    </rPh>
    <rPh sb="17" eb="18">
      <t>ウ</t>
    </rPh>
    <rPh sb="22" eb="24">
      <t>カンジャ</t>
    </rPh>
    <rPh sb="28" eb="30">
      <t>キサイ</t>
    </rPh>
    <phoneticPr fontId="8"/>
  </si>
  <si>
    <t>緩和ケア外来患者の年間新規診療患者数</t>
    <rPh sb="0" eb="2">
      <t>カンワ</t>
    </rPh>
    <rPh sb="4" eb="6">
      <t>ガイライ</t>
    </rPh>
    <rPh sb="6" eb="8">
      <t>カンジャ</t>
    </rPh>
    <rPh sb="9" eb="11">
      <t>ネンカン</t>
    </rPh>
    <rPh sb="11" eb="13">
      <t>シンキ</t>
    </rPh>
    <rPh sb="13" eb="15">
      <t>シンリョウ</t>
    </rPh>
    <rPh sb="15" eb="17">
      <t>カンジャ</t>
    </rPh>
    <rPh sb="17" eb="18">
      <t>スウ</t>
    </rPh>
    <phoneticPr fontId="8"/>
  </si>
  <si>
    <t>緩和ケア外来患者の年間受診患者のべ数</t>
    <rPh sb="0" eb="2">
      <t>カンワ</t>
    </rPh>
    <rPh sb="4" eb="6">
      <t>ガイライ</t>
    </rPh>
    <phoneticPr fontId="8"/>
  </si>
  <si>
    <r>
      <t>以下については、</t>
    </r>
    <r>
      <rPr>
        <u/>
        <sz val="11"/>
        <rFont val="ＭＳ Ｐゴシック"/>
        <family val="3"/>
        <charset val="128"/>
      </rPr>
      <t>緩和ケア外来受診まで自施設でがん診療を受けていなかった患者</t>
    </r>
    <r>
      <rPr>
        <sz val="11"/>
        <rFont val="ＭＳ Ｐゴシック"/>
        <family val="3"/>
        <charset val="128"/>
      </rPr>
      <t>について記載してください。</t>
    </r>
    <rPh sb="0" eb="2">
      <t>イカ</t>
    </rPh>
    <rPh sb="8" eb="10">
      <t>カンワ</t>
    </rPh>
    <rPh sb="12" eb="14">
      <t>ガイライ</t>
    </rPh>
    <rPh sb="14" eb="16">
      <t>ジュシン</t>
    </rPh>
    <rPh sb="18" eb="19">
      <t>ジ</t>
    </rPh>
    <rPh sb="19" eb="21">
      <t>シセツ</t>
    </rPh>
    <rPh sb="24" eb="26">
      <t>シンリョウ</t>
    </rPh>
    <rPh sb="27" eb="28">
      <t>ウ</t>
    </rPh>
    <rPh sb="35" eb="37">
      <t>カンジャ</t>
    </rPh>
    <rPh sb="41" eb="43">
      <t>キサイ</t>
    </rPh>
    <phoneticPr fontId="8"/>
  </si>
  <si>
    <t>地域の医療機関からの年間新規紹介患者数</t>
    <rPh sb="0" eb="2">
      <t>チイキ</t>
    </rPh>
    <rPh sb="3" eb="5">
      <t>イリョウ</t>
    </rPh>
    <rPh sb="5" eb="7">
      <t>キカン</t>
    </rPh>
    <rPh sb="10" eb="12">
      <t>ネンカン</t>
    </rPh>
    <rPh sb="12" eb="14">
      <t>シンキ</t>
    </rPh>
    <rPh sb="14" eb="16">
      <t>ショウカイ</t>
    </rPh>
    <rPh sb="16" eb="19">
      <t>カンジャスウ</t>
    </rPh>
    <phoneticPr fontId="8"/>
  </si>
  <si>
    <t>地域の医療機関からの年間受診患者のべ数</t>
    <rPh sb="12" eb="14">
      <t>ジュシン</t>
    </rPh>
    <rPh sb="14" eb="16">
      <t>カンジャ</t>
    </rPh>
    <rPh sb="18" eb="19">
      <t>スウ</t>
    </rPh>
    <phoneticPr fontId="8"/>
  </si>
  <si>
    <t>緩和ケア病棟の状況</t>
    <rPh sb="0" eb="2">
      <t>カンワ</t>
    </rPh>
    <rPh sb="7" eb="9">
      <t>ジョウキョウ</t>
    </rPh>
    <phoneticPr fontId="7"/>
  </si>
  <si>
    <t>緩和ケア病棟を有している</t>
    <rPh sb="0" eb="2">
      <t>カンワ</t>
    </rPh>
    <rPh sb="4" eb="6">
      <t>ビョウトウ</t>
    </rPh>
    <rPh sb="7" eb="8">
      <t>ユウ</t>
    </rPh>
    <phoneticPr fontId="8"/>
  </si>
  <si>
    <t>緩和ケア病棟入院料の届出・受理</t>
    <rPh sb="0" eb="2">
      <t>カンワ</t>
    </rPh>
    <rPh sb="4" eb="6">
      <t>ビョウトウ</t>
    </rPh>
    <rPh sb="6" eb="8">
      <t>ニュウイン</t>
    </rPh>
    <rPh sb="8" eb="9">
      <t>リョウ</t>
    </rPh>
    <rPh sb="10" eb="12">
      <t>トドケデ</t>
    </rPh>
    <rPh sb="13" eb="15">
      <t>ジュリ</t>
    </rPh>
    <phoneticPr fontId="8"/>
  </si>
  <si>
    <t>緩和ケア病棟の形式</t>
    <rPh sb="0" eb="2">
      <t>カンワ</t>
    </rPh>
    <phoneticPr fontId="8"/>
  </si>
  <si>
    <t>緩和ケア病棟の病床数</t>
    <rPh sb="0" eb="2">
      <t>カンワ</t>
    </rPh>
    <rPh sb="7" eb="10">
      <t>ビョウショウスウ</t>
    </rPh>
    <phoneticPr fontId="8"/>
  </si>
  <si>
    <t>床</t>
    <rPh sb="0" eb="1">
      <t>トコ</t>
    </rPh>
    <phoneticPr fontId="8"/>
  </si>
  <si>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8"/>
  </si>
  <si>
    <t>日</t>
    <rPh sb="0" eb="1">
      <t>ヒ</t>
    </rPh>
    <phoneticPr fontId="8"/>
  </si>
  <si>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8"/>
  </si>
  <si>
    <t>アドレス</t>
    <phoneticPr fontId="8"/>
  </si>
  <si>
    <r>
      <rPr>
        <sz val="9"/>
        <color rgb="FF000000"/>
        <rFont val="ＭＳ Ｐゴシック"/>
        <family val="3"/>
        <charset val="128"/>
      </rPr>
      <t xml:space="preserve">緩和ケア病棟を担当するスタッフの職種・人数（人）
</t>
    </r>
    <r>
      <rPr>
        <sz val="10"/>
        <color rgb="FF000000"/>
        <rFont val="ＭＳ Ｐゴシック"/>
        <family val="3"/>
        <charset val="128"/>
      </rPr>
      <t xml:space="preserve">
</t>
    </r>
    <r>
      <rPr>
        <sz val="8"/>
        <color rgb="FF000000"/>
        <rFont val="ＭＳ Ｐゴシック"/>
        <family val="3"/>
        <charset val="128"/>
      </rPr>
      <t>※常勤・非常勤、専従・専任・兼任などに関わらず、緩和ケア病棟の診療に携わっているスタッフについて記載してください。</t>
    </r>
  </si>
  <si>
    <t>（例）　　　医師</t>
    <rPh sb="1" eb="2">
      <t>レイ</t>
    </rPh>
    <rPh sb="6" eb="8">
      <t>イシ</t>
    </rPh>
    <phoneticPr fontId="8"/>
  </si>
  <si>
    <t>（例）　　精神保健福祉士</t>
    <rPh sb="1" eb="2">
      <t>レイ</t>
    </rPh>
    <rPh sb="5" eb="7">
      <t>セイシン</t>
    </rPh>
    <rPh sb="7" eb="9">
      <t>ホケン</t>
    </rPh>
    <rPh sb="9" eb="12">
      <t>フクシシ</t>
    </rPh>
    <phoneticPr fontId="8"/>
  </si>
  <si>
    <t>問い合わせ窓口について掲載しているホームページ</t>
    <rPh sb="0" eb="1">
      <t>ト</t>
    </rPh>
    <rPh sb="2" eb="3">
      <t>ア</t>
    </rPh>
    <rPh sb="5" eb="7">
      <t>マドグチ</t>
    </rPh>
    <rPh sb="11" eb="13">
      <t>ケイサイ</t>
    </rPh>
    <phoneticPr fontId="8"/>
  </si>
  <si>
    <t>緩和ケア病棟の設備</t>
  </si>
  <si>
    <t>例：家族用キッチン、家族室、談話室、ランドリー、デイルーム（食事や面会者との談話、ボランティアによるティーサービスがある）、特殊入浴室</t>
  </si>
  <si>
    <t>訪問看護ケアの有無</t>
  </si>
  <si>
    <t>例：自施設で実施している、同一医療法人の施設で実施している、連携している訪問看護ケアステーションを紹介している、など</t>
    <phoneticPr fontId="8"/>
  </si>
  <si>
    <t>不要</t>
  </si>
  <si>
    <t>地域緩和ケア連携体制</t>
    <rPh sb="0" eb="2">
      <t>チイキ</t>
    </rPh>
    <rPh sb="2" eb="4">
      <t>カンワ</t>
    </rPh>
    <rPh sb="6" eb="8">
      <t>レンケイ</t>
    </rPh>
    <rPh sb="8" eb="10">
      <t>タイセイ</t>
    </rPh>
    <phoneticPr fontId="7"/>
  </si>
  <si>
    <t>記載の有無：入力済／未入力</t>
    <rPh sb="0" eb="2">
      <t>キサイ</t>
    </rPh>
    <rPh sb="3" eb="5">
      <t>ウム</t>
    </rPh>
    <rPh sb="6" eb="8">
      <t>ニュウリョク</t>
    </rPh>
    <rPh sb="8" eb="9">
      <t>スミ</t>
    </rPh>
    <rPh sb="10" eb="13">
      <t>ミニュウリョク</t>
    </rPh>
    <phoneticPr fontId="8"/>
  </si>
  <si>
    <t>時点：</t>
    <rPh sb="0" eb="2">
      <t>ジテン</t>
    </rPh>
    <phoneticPr fontId="8"/>
  </si>
  <si>
    <t>【緩和ケアに関する地域連携を推進するために、地域の施設が開催する多職種連携カンファレンスに参加した年間回数】</t>
  </si>
  <si>
    <t>自施設が主催したもの（※共催を含む）</t>
    <rPh sb="0" eb="1">
      <t>ジ</t>
    </rPh>
    <rPh sb="1" eb="3">
      <t>シセツ</t>
    </rPh>
    <rPh sb="4" eb="6">
      <t>シュサイ</t>
    </rPh>
    <phoneticPr fontId="8"/>
  </si>
  <si>
    <t>回</t>
    <rPh sb="0" eb="1">
      <t>カイ</t>
    </rPh>
    <phoneticPr fontId="8"/>
  </si>
  <si>
    <t>地域内の他施設が主催したもの</t>
    <rPh sb="0" eb="2">
      <t>チイキ</t>
    </rPh>
    <rPh sb="2" eb="3">
      <t>ナイ</t>
    </rPh>
    <rPh sb="4" eb="5">
      <t>ホカ</t>
    </rPh>
    <rPh sb="5" eb="7">
      <t>シセツ</t>
    </rPh>
    <rPh sb="8" eb="10">
      <t>シュサイ</t>
    </rPh>
    <phoneticPr fontId="8"/>
  </si>
  <si>
    <t>注１）</t>
    <phoneticPr fontId="8"/>
  </si>
  <si>
    <t>多職種連携カンファレンスとは「地域全体の医療を推進するため地域医療を支える多施設かつ多職種の連携強化と顔の見える関係づくりを目的として、緩和ケアに関わる多職種の医療・介護従事者等が一堂に会する場」とする。</t>
  </si>
  <si>
    <t>注２）</t>
    <phoneticPr fontId="8"/>
  </si>
  <si>
    <t>患者の退院支援カンファレンス等、患者個人の情報共有のために開催したカンファレンスは含まない。</t>
    <phoneticPr fontId="8"/>
  </si>
  <si>
    <t>・緊急緩和ケア病床数</t>
    <rPh sb="1" eb="3">
      <t>キンキュウ</t>
    </rPh>
    <rPh sb="3" eb="5">
      <t>カンワ</t>
    </rPh>
    <rPh sb="7" eb="9">
      <t>ビョウショウ</t>
    </rPh>
    <rPh sb="9" eb="10">
      <t>スウ</t>
    </rPh>
    <phoneticPr fontId="8"/>
  </si>
  <si>
    <t>【がんの難治性疼痛に対する神経ブロックについて】</t>
    <rPh sb="10" eb="11">
      <t>タイ</t>
    </rPh>
    <rPh sb="13" eb="15">
      <t>シンケイ</t>
    </rPh>
    <phoneticPr fontId="8"/>
  </si>
  <si>
    <t>・がんの難治性疼痛に対する神経ブロックについて、自施設で実施している。</t>
    <rPh sb="4" eb="7">
      <t>ナンチセイ</t>
    </rPh>
    <rPh sb="7" eb="9">
      <t>トウツウ</t>
    </rPh>
    <rPh sb="10" eb="11">
      <t>タイ</t>
    </rPh>
    <rPh sb="13" eb="15">
      <t>シンケイ</t>
    </rPh>
    <rPh sb="24" eb="25">
      <t>ジ</t>
    </rPh>
    <rPh sb="25" eb="27">
      <t>シセツ</t>
    </rPh>
    <rPh sb="28" eb="30">
      <t>ジッシ</t>
    </rPh>
    <phoneticPr fontId="8"/>
  </si>
  <si>
    <t>【自施設で実施できない場合には、連携している医療機関名等、がんの難治性疼痛に対する神経ブロックの提供における連携協力体制を記入】</t>
    <rPh sb="27" eb="28">
      <t>ナド</t>
    </rPh>
    <rPh sb="38" eb="39">
      <t>タイ</t>
    </rPh>
    <rPh sb="41" eb="43">
      <t>シンケイ</t>
    </rPh>
    <rPh sb="48" eb="50">
      <t>テイキョウ</t>
    </rPh>
    <rPh sb="54" eb="56">
      <t>レンケイ</t>
    </rPh>
    <rPh sb="56" eb="58">
      <t>キョウリョク</t>
    </rPh>
    <rPh sb="58" eb="60">
      <t>タイセイ</t>
    </rPh>
    <rPh sb="61" eb="63">
      <t>キニュウ</t>
    </rPh>
    <phoneticPr fontId="8"/>
  </si>
  <si>
    <t>緩和ケアチームのメンバー</t>
  </si>
  <si>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8"/>
  </si>
  <si>
    <t>期間：</t>
    <rPh sb="0" eb="2">
      <t>キカン</t>
    </rPh>
    <phoneticPr fontId="7"/>
  </si>
  <si>
    <t>緩和ケアチームのメンバーについて記載してください。</t>
    <phoneticPr fontId="8"/>
  </si>
  <si>
    <t>医師以外の診療従事者について（複数の資格を有する者は、主たる業務に係る職種についてのみ記載）</t>
    <rPh sb="0" eb="2">
      <t>イシ</t>
    </rPh>
    <rPh sb="2" eb="4">
      <t>イガイ</t>
    </rPh>
    <phoneticPr fontId="52"/>
  </si>
  <si>
    <t>職種</t>
    <rPh sb="0" eb="2">
      <t>ショクシュ</t>
    </rPh>
    <phoneticPr fontId="7"/>
  </si>
  <si>
    <t>常勤
/非常勤</t>
    <rPh sb="0" eb="2">
      <t>ジョウキン</t>
    </rPh>
    <rPh sb="4" eb="7">
      <t>ヒジョウキン</t>
    </rPh>
    <phoneticPr fontId="7"/>
  </si>
  <si>
    <t>専門資格（取得している場合）</t>
    <rPh sb="0" eb="2">
      <t>センモン</t>
    </rPh>
    <rPh sb="2" eb="4">
      <t>シカク</t>
    </rPh>
    <rPh sb="5" eb="7">
      <t>シュトク</t>
    </rPh>
    <rPh sb="11" eb="13">
      <t>バアイ</t>
    </rPh>
    <phoneticPr fontId="7"/>
  </si>
  <si>
    <t>例</t>
    <rPh sb="0" eb="1">
      <t>レイ</t>
    </rPh>
    <phoneticPr fontId="52"/>
  </si>
  <si>
    <t>管理栄養士</t>
    <rPh sb="0" eb="2">
      <t>カンリ</t>
    </rPh>
    <rPh sb="2" eb="5">
      <t>エイヨウシ</t>
    </rPh>
    <phoneticPr fontId="7"/>
  </si>
  <si>
    <t xml:space="preserve">常勤
</t>
    <rPh sb="0" eb="2">
      <t>ジョウキン</t>
    </rPh>
    <phoneticPr fontId="7"/>
  </si>
  <si>
    <t>がん病態栄養専門管理栄養士</t>
    <rPh sb="2" eb="4">
      <t>ビョウタイ</t>
    </rPh>
    <rPh sb="4" eb="6">
      <t>エイヨウ</t>
    </rPh>
    <rPh sb="6" eb="8">
      <t>センモン</t>
    </rPh>
    <rPh sb="8" eb="10">
      <t>カンリ</t>
    </rPh>
    <rPh sb="10" eb="13">
      <t>エイヨウシ</t>
    </rPh>
    <phoneticPr fontId="52"/>
  </si>
  <si>
    <t>印刷範囲外</t>
  </si>
  <si>
    <t>患者及び家族が利用可能なインターネット環境</t>
    <rPh sb="0" eb="2">
      <t>カンジャ</t>
    </rPh>
    <rPh sb="2" eb="3">
      <t>オヨ</t>
    </rPh>
    <rPh sb="4" eb="6">
      <t>カゾク</t>
    </rPh>
    <rPh sb="7" eb="9">
      <t>リヨウ</t>
    </rPh>
    <rPh sb="9" eb="11">
      <t>カノウ</t>
    </rPh>
    <rPh sb="19" eb="21">
      <t>カンキョウ</t>
    </rPh>
    <phoneticPr fontId="7"/>
  </si>
  <si>
    <t>入院患者とその家族が病室で利用できるインターネット環境がある。</t>
    <rPh sb="0" eb="2">
      <t>ニュウイン</t>
    </rPh>
    <rPh sb="2" eb="4">
      <t>カンジャ</t>
    </rPh>
    <rPh sb="7" eb="9">
      <t>カゾク</t>
    </rPh>
    <rPh sb="10" eb="12">
      <t>ビョウシツ</t>
    </rPh>
    <rPh sb="13" eb="15">
      <t>リヨウ</t>
    </rPh>
    <rPh sb="25" eb="27">
      <t>カンキョウ</t>
    </rPh>
    <phoneticPr fontId="8"/>
  </si>
  <si>
    <t>（上記が”はい”の場合に回答してください）上記は無料で利用できる。</t>
    <rPh sb="1" eb="3">
      <t>ジョウキ</t>
    </rPh>
    <rPh sb="9" eb="11">
      <t>バアイ</t>
    </rPh>
    <rPh sb="12" eb="14">
      <t>カイトウ</t>
    </rPh>
    <rPh sb="21" eb="23">
      <t>ジョウキ</t>
    </rPh>
    <phoneticPr fontId="8"/>
  </si>
  <si>
    <t>（１が”はい”の場合に回答してください）インターネット環境が医療機器等に干渉しないよう、各種のガイドラインを参照している。</t>
    <rPh sb="8" eb="10">
      <t>バアイ</t>
    </rPh>
    <rPh sb="11" eb="13">
      <t>カイトウ</t>
    </rPh>
    <rPh sb="27" eb="29">
      <t>カンキョウ</t>
    </rPh>
    <rPh sb="30" eb="32">
      <t>イリョウ</t>
    </rPh>
    <rPh sb="32" eb="34">
      <t>キキ</t>
    </rPh>
    <rPh sb="34" eb="35">
      <t>ナド</t>
    </rPh>
    <rPh sb="36" eb="38">
      <t>カンショウ</t>
    </rPh>
    <rPh sb="44" eb="46">
      <t>カクシュ</t>
    </rPh>
    <rPh sb="54" eb="56">
      <t>サンショウ</t>
    </rPh>
    <phoneticPr fontId="8"/>
  </si>
  <si>
    <t>2が”はい”の場合に、参考としたガイドライン名を以下の欄に記入してください。</t>
    <rPh sb="7" eb="9">
      <t>バアイ</t>
    </rPh>
    <rPh sb="24" eb="26">
      <t>イカ</t>
    </rPh>
    <rPh sb="27" eb="28">
      <t>ラン</t>
    </rPh>
    <rPh sb="29" eb="31">
      <t>キニュウ</t>
    </rPh>
    <phoneticPr fontId="8"/>
  </si>
  <si>
    <t>がん患者の特性に応じた支援</t>
    <rPh sb="2" eb="4">
      <t>カンジャ</t>
    </rPh>
    <rPh sb="5" eb="7">
      <t>トクセイ</t>
    </rPh>
    <rPh sb="8" eb="9">
      <t>オウ</t>
    </rPh>
    <rPh sb="11" eb="13">
      <t>シエン</t>
    </rPh>
    <phoneticPr fontId="7"/>
  </si>
  <si>
    <t>自施設でAYA世代のがん患者の支援を行っている</t>
    <rPh sb="0" eb="1">
      <t>ジ</t>
    </rPh>
    <rPh sb="1" eb="3">
      <t>シセツ</t>
    </rPh>
    <rPh sb="7" eb="9">
      <t>セダイ</t>
    </rPh>
    <rPh sb="12" eb="14">
      <t>カンジャ</t>
    </rPh>
    <rPh sb="15" eb="17">
      <t>シエン</t>
    </rPh>
    <rPh sb="18" eb="19">
      <t>オコナ</t>
    </rPh>
    <phoneticPr fontId="8"/>
  </si>
  <si>
    <t>（はい／いいえ）</t>
    <phoneticPr fontId="8"/>
  </si>
  <si>
    <t>「はい」の場合は、自施設で行うことができる支援の内容を記載してください。</t>
    <rPh sb="5" eb="7">
      <t>バアイ</t>
    </rPh>
    <rPh sb="9" eb="10">
      <t>ジ</t>
    </rPh>
    <rPh sb="10" eb="12">
      <t>シセツ</t>
    </rPh>
    <rPh sb="13" eb="14">
      <t>オコナ</t>
    </rPh>
    <rPh sb="21" eb="23">
      <t>シエン</t>
    </rPh>
    <rPh sb="24" eb="26">
      <t>ナイヨウ</t>
    </rPh>
    <rPh sb="27" eb="29">
      <t>キサイ</t>
    </rPh>
    <phoneticPr fontId="8"/>
  </si>
  <si>
    <t>（例）</t>
    <rPh sb="1" eb="2">
      <t>レイ</t>
    </rPh>
    <phoneticPr fontId="8"/>
  </si>
  <si>
    <t>AYA世代のがん患者の就労支援として月に●回の頻度で社労士の訪問を受けている。</t>
    <rPh sb="3" eb="5">
      <t>セダイ</t>
    </rPh>
    <rPh sb="8" eb="10">
      <t>カンジャ</t>
    </rPh>
    <rPh sb="11" eb="13">
      <t>シュウロウ</t>
    </rPh>
    <rPh sb="13" eb="15">
      <t>シエン</t>
    </rPh>
    <rPh sb="18" eb="19">
      <t>ツキ</t>
    </rPh>
    <rPh sb="21" eb="22">
      <t>カイ</t>
    </rPh>
    <rPh sb="23" eb="25">
      <t>ヒンド</t>
    </rPh>
    <rPh sb="26" eb="29">
      <t>シャロウシ</t>
    </rPh>
    <rPh sb="30" eb="32">
      <t>ホウモン</t>
    </rPh>
    <rPh sb="33" eb="34">
      <t>ウ</t>
    </rPh>
    <phoneticPr fontId="8"/>
  </si>
  <si>
    <t>自施設でAYA世代のがん患者に関する支援が行えない場合は、患者を紹介する等、AYA世代の支援で連携する施設名を記載してください。</t>
    <rPh sb="0" eb="1">
      <t>ジ</t>
    </rPh>
    <rPh sb="1" eb="3">
      <t>シセツ</t>
    </rPh>
    <rPh sb="7" eb="9">
      <t>セダイ</t>
    </rPh>
    <rPh sb="12" eb="14">
      <t>カンジャ</t>
    </rPh>
    <rPh sb="15" eb="16">
      <t>カン</t>
    </rPh>
    <rPh sb="18" eb="20">
      <t>シエン</t>
    </rPh>
    <rPh sb="21" eb="22">
      <t>オコナ</t>
    </rPh>
    <rPh sb="25" eb="27">
      <t>バアイ</t>
    </rPh>
    <rPh sb="29" eb="31">
      <t>カンジャ</t>
    </rPh>
    <rPh sb="32" eb="34">
      <t>ショウカイ</t>
    </rPh>
    <rPh sb="36" eb="37">
      <t>ナド</t>
    </rPh>
    <rPh sb="41" eb="43">
      <t>セダイ</t>
    </rPh>
    <rPh sb="44" eb="46">
      <t>シエン</t>
    </rPh>
    <rPh sb="47" eb="49">
      <t>レンケイ</t>
    </rPh>
    <rPh sb="51" eb="53">
      <t>シセツ</t>
    </rPh>
    <rPh sb="53" eb="54">
      <t>メイ</t>
    </rPh>
    <rPh sb="55" eb="57">
      <t>キサイ</t>
    </rPh>
    <phoneticPr fontId="8"/>
  </si>
  <si>
    <t>多職種からなるAYA支援チームを設置している。</t>
    <rPh sb="0" eb="1">
      <t>タ</t>
    </rPh>
    <rPh sb="1" eb="3">
      <t>ショクシュ</t>
    </rPh>
    <rPh sb="10" eb="12">
      <t>シエン</t>
    </rPh>
    <rPh sb="16" eb="18">
      <t>セッチ</t>
    </rPh>
    <phoneticPr fontId="8"/>
  </si>
  <si>
    <t>「はい」の場合は、AYA支援チーム構成員の職種を記載してください。</t>
    <rPh sb="5" eb="7">
      <t>バアイ</t>
    </rPh>
    <rPh sb="12" eb="14">
      <t>シエン</t>
    </rPh>
    <rPh sb="17" eb="20">
      <t>コウセイイン</t>
    </rPh>
    <rPh sb="21" eb="23">
      <t>ショクシュ</t>
    </rPh>
    <rPh sb="24" eb="26">
      <t>キサイ</t>
    </rPh>
    <phoneticPr fontId="8"/>
  </si>
  <si>
    <t>自施設で、がん・生殖医療に関する意思決定支援を行うことができる診療従事者の育成・配置を行っている。</t>
    <rPh sb="0" eb="1">
      <t>ジ</t>
    </rPh>
    <rPh sb="1" eb="3">
      <t>シセツ</t>
    </rPh>
    <rPh sb="16" eb="18">
      <t>イシ</t>
    </rPh>
    <rPh sb="18" eb="20">
      <t>ケッテイ</t>
    </rPh>
    <rPh sb="20" eb="22">
      <t>シエン</t>
    </rPh>
    <rPh sb="23" eb="24">
      <t>オコナ</t>
    </rPh>
    <phoneticPr fontId="8"/>
  </si>
  <si>
    <t>「はい」の場合は、意思決定支援を行うことができる診療従事者の育成に関する取組状況を記載してください。</t>
    <rPh sb="5" eb="7">
      <t>バアイ</t>
    </rPh>
    <rPh sb="9" eb="11">
      <t>イシ</t>
    </rPh>
    <rPh sb="11" eb="13">
      <t>ケッテイ</t>
    </rPh>
    <rPh sb="13" eb="15">
      <t>シエン</t>
    </rPh>
    <rPh sb="16" eb="17">
      <t>オコナ</t>
    </rPh>
    <rPh sb="24" eb="26">
      <t>シンリョウ</t>
    </rPh>
    <rPh sb="26" eb="29">
      <t>ジュウジシャ</t>
    </rPh>
    <rPh sb="30" eb="32">
      <t>イクセイ</t>
    </rPh>
    <rPh sb="33" eb="34">
      <t>カン</t>
    </rPh>
    <rPh sb="36" eb="38">
      <t>トリクミ</t>
    </rPh>
    <rPh sb="38" eb="40">
      <t>ジョウキョウ</t>
    </rPh>
    <rPh sb="41" eb="43">
      <t>キサイ</t>
    </rPh>
    <phoneticPr fontId="8"/>
  </si>
  <si>
    <t>がん患者の就学に関する支援について自施設もしくは連携施設への紹介で実施している場合に内容を記載してください。</t>
    <rPh sb="2" eb="4">
      <t>カンジャ</t>
    </rPh>
    <rPh sb="5" eb="7">
      <t>シュウガク</t>
    </rPh>
    <rPh sb="8" eb="9">
      <t>カン</t>
    </rPh>
    <rPh sb="11" eb="13">
      <t>シエン</t>
    </rPh>
    <rPh sb="39" eb="41">
      <t>バアイ</t>
    </rPh>
    <rPh sb="42" eb="44">
      <t>ナイヨウ</t>
    </rPh>
    <rPh sb="45" eb="47">
      <t>キサイ</t>
    </rPh>
    <phoneticPr fontId="8"/>
  </si>
  <si>
    <t>がん患者の就業に関する支援について自施設もしくは連携施設への紹介で実施している場合に内容を記載してください。</t>
    <rPh sb="5" eb="7">
      <t>シュウギョウ</t>
    </rPh>
    <phoneticPr fontId="8"/>
  </si>
  <si>
    <t>がん患者のアピアランスケアに関する支援について自施設もしくは連携施設への紹介で実施している場合に内容を記載してください。</t>
    <phoneticPr fontId="8"/>
  </si>
  <si>
    <t>高齢のがん患者に関して、高齢者総合機能評価の実施状況や、評価を行う人員の状況などについて記載してください。</t>
    <rPh sb="0" eb="2">
      <t>コウレイ</t>
    </rPh>
    <rPh sb="5" eb="7">
      <t>カンジャ</t>
    </rPh>
    <rPh sb="8" eb="9">
      <t>カン</t>
    </rPh>
    <phoneticPr fontId="8"/>
  </si>
  <si>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8"/>
  </si>
  <si>
    <t>病院名：</t>
    <rPh sb="0" eb="2">
      <t>ビョウイン</t>
    </rPh>
    <rPh sb="2" eb="3">
      <t>ナ</t>
    </rPh>
    <phoneticPr fontId="8"/>
  </si>
  <si>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
※本設問は相談支援センターでの相談件数及び体制についてお伺いしております。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rPh sb="149" eb="150">
      <t>ホン</t>
    </rPh>
    <rPh sb="150" eb="152">
      <t>セツモン</t>
    </rPh>
    <rPh sb="153" eb="155">
      <t>ソウダン</t>
    </rPh>
    <rPh sb="155" eb="157">
      <t>シエン</t>
    </rPh>
    <rPh sb="163" eb="165">
      <t>ソウダン</t>
    </rPh>
    <rPh sb="165" eb="167">
      <t>ケンスウ</t>
    </rPh>
    <rPh sb="167" eb="168">
      <t>オヨ</t>
    </rPh>
    <rPh sb="169" eb="171">
      <t>タイセイ</t>
    </rPh>
    <rPh sb="176" eb="177">
      <t>ウカガ</t>
    </rPh>
    <phoneticPr fontId="8"/>
  </si>
  <si>
    <r>
      <t>●年間の</t>
    </r>
    <r>
      <rPr>
        <sz val="11"/>
        <rFont val="ＭＳ Ｐゴシック"/>
        <family val="3"/>
        <charset val="128"/>
      </rPr>
      <t>のべ相談件数</t>
    </r>
    <rPh sb="1" eb="3">
      <t>ネンカン</t>
    </rPh>
    <rPh sb="6" eb="8">
      <t>ソウダン</t>
    </rPh>
    <rPh sb="8" eb="10">
      <t>ケンスウ</t>
    </rPh>
    <phoneticPr fontId="8"/>
  </si>
  <si>
    <t>１．相談件数（新規相談件数に限る）</t>
    <rPh sb="7" eb="9">
      <t>シンキ</t>
    </rPh>
    <rPh sb="9" eb="11">
      <t>ソウダン</t>
    </rPh>
    <rPh sb="11" eb="13">
      <t>ケンスウ</t>
    </rPh>
    <rPh sb="14" eb="15">
      <t>カギ</t>
    </rPh>
    <phoneticPr fontId="8"/>
  </si>
  <si>
    <t>相談者</t>
    <rPh sb="0" eb="2">
      <t>ソウダン</t>
    </rPh>
    <rPh sb="2" eb="3">
      <t>シャ</t>
    </rPh>
    <phoneticPr fontId="8"/>
  </si>
  <si>
    <t>計</t>
    <rPh sb="0" eb="1">
      <t>ケイ</t>
    </rPh>
    <phoneticPr fontId="8"/>
  </si>
  <si>
    <t>自施設の患者・家族</t>
    <rPh sb="0" eb="1">
      <t>ジ</t>
    </rPh>
    <rPh sb="1" eb="3">
      <t>シセツ</t>
    </rPh>
    <rPh sb="4" eb="6">
      <t>カンジャ</t>
    </rPh>
    <rPh sb="7" eb="9">
      <t>カゾク</t>
    </rPh>
    <phoneticPr fontId="8"/>
  </si>
  <si>
    <t>１以外の患者・家族・地域住民等</t>
    <rPh sb="1" eb="3">
      <t>イガイ</t>
    </rPh>
    <rPh sb="4" eb="6">
      <t>カンジャ</t>
    </rPh>
    <rPh sb="7" eb="9">
      <t>カゾク</t>
    </rPh>
    <rPh sb="10" eb="12">
      <t>チイキ</t>
    </rPh>
    <rPh sb="12" eb="14">
      <t>ジュウミン</t>
    </rPh>
    <rPh sb="14" eb="15">
      <t>トウ</t>
    </rPh>
    <phoneticPr fontId="8"/>
  </si>
  <si>
    <t>他の医療機関等の職員</t>
    <rPh sb="0" eb="1">
      <t>タ</t>
    </rPh>
    <rPh sb="2" eb="4">
      <t>イリョウ</t>
    </rPh>
    <rPh sb="4" eb="6">
      <t>キカン</t>
    </rPh>
    <rPh sb="6" eb="7">
      <t>ナド</t>
    </rPh>
    <rPh sb="8" eb="10">
      <t>ショクイン</t>
    </rPh>
    <phoneticPr fontId="8"/>
  </si>
  <si>
    <t>合計</t>
    <rPh sb="0" eb="2">
      <t>ゴウケイ</t>
    </rPh>
    <phoneticPr fontId="8"/>
  </si>
  <si>
    <t>・項目の番号については、厚生労働省研究費補助金「がん対策における進捗管理指標の策定と計測システムの確立に関する研究班」が作成した「相談記入シート」を参考にしています。
・1回の相談で複数の内容について相談された場合は、それぞれの項目に計上して構いません。なお、詳細なカウントの方法については「相談記入シート」をご参照ください。
　https://ganjoho.jp/med_pro/consultation/support/registration_sheet.html</t>
    <phoneticPr fontId="8"/>
  </si>
  <si>
    <t>08．臨床試験・先進医療</t>
  </si>
  <si>
    <t>相談内容</t>
    <rPh sb="0" eb="2">
      <t>ソウダン</t>
    </rPh>
    <rPh sb="2" eb="4">
      <t>ナイヨウ</t>
    </rPh>
    <phoneticPr fontId="8"/>
  </si>
  <si>
    <t>件数</t>
    <rPh sb="0" eb="2">
      <t>ケンスウ</t>
    </rPh>
    <phoneticPr fontId="8"/>
  </si>
  <si>
    <t>01.がんの治療</t>
    <rPh sb="6" eb="8">
      <t>チリョウ</t>
    </rPh>
    <phoneticPr fontId="8"/>
  </si>
  <si>
    <t>15.食事・服薬・入浴・運動・外出など</t>
    <rPh sb="3" eb="5">
      <t>ショクジ</t>
    </rPh>
    <rPh sb="6" eb="8">
      <t>フクヤク</t>
    </rPh>
    <rPh sb="9" eb="11">
      <t>ニュウヨク</t>
    </rPh>
    <rPh sb="12" eb="14">
      <t>ウンドウ</t>
    </rPh>
    <rPh sb="15" eb="17">
      <t>ガイシュツ</t>
    </rPh>
    <phoneticPr fontId="8"/>
  </si>
  <si>
    <t>02.がんの検査</t>
    <rPh sb="6" eb="8">
      <t>ケンサ</t>
    </rPh>
    <phoneticPr fontId="8"/>
  </si>
  <si>
    <t>16.介護・看護・養育</t>
    <rPh sb="3" eb="5">
      <t>カイゴ</t>
    </rPh>
    <rPh sb="6" eb="8">
      <t>カンゴ</t>
    </rPh>
    <rPh sb="9" eb="11">
      <t>ヨウイク</t>
    </rPh>
    <phoneticPr fontId="8"/>
  </si>
  <si>
    <t>03.症状・副作用・後遺症</t>
    <rPh sb="3" eb="5">
      <t>ショウジョウ</t>
    </rPh>
    <rPh sb="6" eb="9">
      <t>フクサヨウ</t>
    </rPh>
    <rPh sb="10" eb="13">
      <t>コウイショウ</t>
    </rPh>
    <phoneticPr fontId="8"/>
  </si>
  <si>
    <t>17-1.社会生活（仕事・就労）</t>
    <rPh sb="5" eb="7">
      <t>シャカイ</t>
    </rPh>
    <rPh sb="7" eb="9">
      <t>セイカツ</t>
    </rPh>
    <rPh sb="10" eb="12">
      <t>シゴト</t>
    </rPh>
    <rPh sb="13" eb="15">
      <t>シュウロウ</t>
    </rPh>
    <phoneticPr fontId="8"/>
  </si>
  <si>
    <t>17-2.社会生活（学業）</t>
    <rPh sb="5" eb="7">
      <t>シャカイ</t>
    </rPh>
    <rPh sb="7" eb="9">
      <t>セイカツ</t>
    </rPh>
    <rPh sb="10" eb="12">
      <t>ガクギョウ</t>
    </rPh>
    <phoneticPr fontId="8"/>
  </si>
  <si>
    <t>　03-02.　03のうちアピアランス</t>
    <phoneticPr fontId="8"/>
  </si>
  <si>
    <t>18.医療費・生活費・社会保障制度</t>
    <rPh sb="3" eb="6">
      <t>イリョウヒ</t>
    </rPh>
    <rPh sb="7" eb="10">
      <t>セイカツヒ</t>
    </rPh>
    <rPh sb="11" eb="13">
      <t>シャカイ</t>
    </rPh>
    <rPh sb="13" eb="15">
      <t>ホショウ</t>
    </rPh>
    <rPh sb="15" eb="17">
      <t>セイド</t>
    </rPh>
    <phoneticPr fontId="8"/>
  </si>
  <si>
    <t>　03-03.　03のうち晩期合併症</t>
    <rPh sb="13" eb="15">
      <t>バンキ</t>
    </rPh>
    <rPh sb="15" eb="18">
      <t>ガッペイショウ</t>
    </rPh>
    <phoneticPr fontId="8"/>
  </si>
  <si>
    <t>19.補完・代替医療</t>
    <rPh sb="3" eb="5">
      <t>ホカン</t>
    </rPh>
    <rPh sb="6" eb="8">
      <t>ダイタイ</t>
    </rPh>
    <rPh sb="8" eb="10">
      <t>イリョウ</t>
    </rPh>
    <phoneticPr fontId="8"/>
  </si>
  <si>
    <t>　03-04.　03のうち長期フォローアップ</t>
    <rPh sb="13" eb="15">
      <t>チョウキ</t>
    </rPh>
    <phoneticPr fontId="8"/>
  </si>
  <si>
    <t>20.生きがい・価値観</t>
    <rPh sb="3" eb="4">
      <t>イ</t>
    </rPh>
    <rPh sb="8" eb="11">
      <t>カチカン</t>
    </rPh>
    <phoneticPr fontId="8"/>
  </si>
  <si>
    <t>04.セカンドオピニオン（一般）</t>
    <rPh sb="13" eb="15">
      <t>イッパン</t>
    </rPh>
    <phoneticPr fontId="8"/>
  </si>
  <si>
    <t>21.不安・精神的苦痛</t>
    <rPh sb="3" eb="5">
      <t>フアン</t>
    </rPh>
    <rPh sb="6" eb="9">
      <t>セイシンテキ</t>
    </rPh>
    <rPh sb="9" eb="11">
      <t>クツウ</t>
    </rPh>
    <phoneticPr fontId="8"/>
  </si>
  <si>
    <t>05.セカンドオピニオン（受け入れ）</t>
    <rPh sb="13" eb="14">
      <t>ウ</t>
    </rPh>
    <rPh sb="15" eb="16">
      <t>イ</t>
    </rPh>
    <phoneticPr fontId="8"/>
  </si>
  <si>
    <t>22.告知</t>
    <rPh sb="3" eb="5">
      <t>コクチ</t>
    </rPh>
    <phoneticPr fontId="8"/>
  </si>
  <si>
    <t>06.セカンドオピニオン（他へ紹介）</t>
    <rPh sb="13" eb="14">
      <t>ホカ</t>
    </rPh>
    <rPh sb="15" eb="17">
      <t>ショウカイ</t>
    </rPh>
    <phoneticPr fontId="8"/>
  </si>
  <si>
    <t>23.医療者との関係・コミュニケーション</t>
    <rPh sb="3" eb="6">
      <t>イリョウシャ</t>
    </rPh>
    <rPh sb="8" eb="10">
      <t>カンケイ</t>
    </rPh>
    <phoneticPr fontId="8"/>
  </si>
  <si>
    <t>07.治療実績</t>
    <rPh sb="3" eb="5">
      <t>チリョウ</t>
    </rPh>
    <rPh sb="5" eb="7">
      <t>ジッセキ</t>
    </rPh>
    <phoneticPr fontId="8"/>
  </si>
  <si>
    <t>24.患者-家族間の関係・コミュニケーション</t>
    <rPh sb="3" eb="5">
      <t>カンジャ</t>
    </rPh>
    <rPh sb="6" eb="9">
      <t>カゾクカン</t>
    </rPh>
    <rPh sb="10" eb="12">
      <t>カンケイ</t>
    </rPh>
    <phoneticPr fontId="8"/>
  </si>
  <si>
    <t>08.臨床試験・先進医療</t>
    <rPh sb="3" eb="5">
      <t>リンショウ</t>
    </rPh>
    <rPh sb="5" eb="7">
      <t>シケン</t>
    </rPh>
    <rPh sb="8" eb="10">
      <t>センシン</t>
    </rPh>
    <rPh sb="10" eb="12">
      <t>イリョウ</t>
    </rPh>
    <phoneticPr fontId="8"/>
  </si>
  <si>
    <t>25.友人・知人・職場との関係・コミュニケーション</t>
    <rPh sb="3" eb="5">
      <t>ユウジン</t>
    </rPh>
    <rPh sb="6" eb="8">
      <t>チジン</t>
    </rPh>
    <rPh sb="9" eb="11">
      <t>ショクバ</t>
    </rPh>
    <rPh sb="13" eb="15">
      <t>カンケイ</t>
    </rPh>
    <phoneticPr fontId="8"/>
  </si>
  <si>
    <t>09.受診方法</t>
    <rPh sb="3" eb="5">
      <t>ジュシン</t>
    </rPh>
    <rPh sb="5" eb="7">
      <t>ホウホウ</t>
    </rPh>
    <phoneticPr fontId="8"/>
  </si>
  <si>
    <t>26.患者会・家族会（ピア情報）</t>
    <rPh sb="3" eb="5">
      <t>カンジャ</t>
    </rPh>
    <rPh sb="5" eb="6">
      <t>カイ</t>
    </rPh>
    <rPh sb="7" eb="10">
      <t>カゾクカイ</t>
    </rPh>
    <rPh sb="13" eb="15">
      <t>ジョウホウ</t>
    </rPh>
    <phoneticPr fontId="8"/>
  </si>
  <si>
    <t>10.転院</t>
    <rPh sb="3" eb="5">
      <t>テンイン</t>
    </rPh>
    <phoneticPr fontId="8"/>
  </si>
  <si>
    <t>88.不明</t>
    <rPh sb="3" eb="5">
      <t>フメイ</t>
    </rPh>
    <phoneticPr fontId="8"/>
  </si>
  <si>
    <t>11.医療機関の紹介</t>
    <rPh sb="3" eb="5">
      <t>イリョウ</t>
    </rPh>
    <rPh sb="5" eb="7">
      <t>キカン</t>
    </rPh>
    <rPh sb="8" eb="10">
      <t>ショウカイ</t>
    </rPh>
    <phoneticPr fontId="8"/>
  </si>
  <si>
    <t>99.その他（下段に自由記載してください）</t>
    <rPh sb="5" eb="6">
      <t>タ</t>
    </rPh>
    <rPh sb="7" eb="9">
      <t>カダン</t>
    </rPh>
    <rPh sb="10" eb="12">
      <t>ジユウ</t>
    </rPh>
    <rPh sb="12" eb="14">
      <t>キサイ</t>
    </rPh>
    <phoneticPr fontId="8"/>
  </si>
  <si>
    <t>12.がん予防・検診</t>
    <rPh sb="5" eb="7">
      <t>ヨボウ</t>
    </rPh>
    <rPh sb="8" eb="10">
      <t>ケンシン</t>
    </rPh>
    <phoneticPr fontId="8"/>
  </si>
  <si>
    <t>13.在宅医療</t>
    <rPh sb="3" eb="5">
      <t>ザイタク</t>
    </rPh>
    <rPh sb="5" eb="7">
      <t>イリョウ</t>
    </rPh>
    <phoneticPr fontId="8"/>
  </si>
  <si>
    <t>14.ホスピス・緩和ケア</t>
    <rPh sb="8" eb="10">
      <t>カンワ</t>
    </rPh>
    <phoneticPr fontId="8"/>
  </si>
  <si>
    <t>02．がんの検査</t>
  </si>
  <si>
    <t>03．症状・副作用・後遺症</t>
  </si>
  <si>
    <t>04．セカンドオピニオン（一般）</t>
  </si>
  <si>
    <t>05．セカンドオピニオン（受入）</t>
  </si>
  <si>
    <t>06．セカンドオピニオン（他へ紹介）</t>
  </si>
  <si>
    <t>07．治療実績</t>
  </si>
  <si>
    <t>09．受診方法・入院</t>
  </si>
  <si>
    <t>10．転院</t>
  </si>
  <si>
    <t>11．医療機関の紹介</t>
  </si>
  <si>
    <t>12．がん予防・検診</t>
  </si>
  <si>
    <t>13．在宅医療</t>
  </si>
  <si>
    <t>14．ホスピス・緩和ケア</t>
  </si>
  <si>
    <t>15．食事・服薬・入浴・運動・外出など</t>
  </si>
  <si>
    <t>16．介護・看護・養育</t>
  </si>
  <si>
    <t>17．社会生活（仕事・就労・学業）</t>
  </si>
  <si>
    <t>18．医療費・生活費・社会保障制度</t>
  </si>
  <si>
    <t>19．補完代替療法</t>
  </si>
  <si>
    <t>20．生きがい・価値観</t>
  </si>
  <si>
    <t>21．不安・精神的苦痛</t>
  </si>
  <si>
    <t>22．告知</t>
  </si>
  <si>
    <t>23．医療者との関係・コミュニケーション</t>
  </si>
  <si>
    <t>24．患者－家族間の関係・コミュニケーション</t>
  </si>
  <si>
    <t>25．友人・知人・職場の人間関係・コミュニケーション</t>
  </si>
  <si>
    <t>26．患者会・家族会（ピア情報）</t>
  </si>
  <si>
    <t>88．不明</t>
  </si>
  <si>
    <t>99．その他</t>
  </si>
  <si>
    <t>がん相談支援センターの問い合わせ窓口</t>
    <rPh sb="11" eb="12">
      <t>ト</t>
    </rPh>
    <rPh sb="13" eb="14">
      <t>ア</t>
    </rPh>
    <rPh sb="16" eb="18">
      <t>マドグチ</t>
    </rPh>
    <phoneticPr fontId="8"/>
  </si>
  <si>
    <t>相談支援センターの名称</t>
    <rPh sb="0" eb="2">
      <t>ソウダン</t>
    </rPh>
    <rPh sb="2" eb="4">
      <t>シエン</t>
    </rPh>
    <rPh sb="9" eb="11">
      <t>メイショウ</t>
    </rPh>
    <phoneticPr fontId="8"/>
  </si>
  <si>
    <t>問い合わせ先電話番号</t>
    <phoneticPr fontId="8"/>
  </si>
  <si>
    <t>■対面相談の実施 （実施/未実施）</t>
    <rPh sb="1" eb="3">
      <t>タイメン</t>
    </rPh>
    <rPh sb="3" eb="5">
      <t>ソウダン</t>
    </rPh>
    <rPh sb="6" eb="8">
      <t>ジッシ</t>
    </rPh>
    <rPh sb="10" eb="12">
      <t>ジッシ</t>
    </rPh>
    <rPh sb="13" eb="16">
      <t>ミジッシ</t>
    </rPh>
    <phoneticPr fontId="8"/>
  </si>
  <si>
    <r>
      <t>予約の要否 （必要</t>
    </r>
    <r>
      <rPr>
        <sz val="11"/>
        <rFont val="ＭＳ Ｐゴシック"/>
        <family val="3"/>
        <charset val="128"/>
      </rPr>
      <t>/不要）</t>
    </r>
    <rPh sb="0" eb="2">
      <t>ヨヤク</t>
    </rPh>
    <rPh sb="3" eb="5">
      <t>ヨウヒ</t>
    </rPh>
    <rPh sb="7" eb="9">
      <t>ヒツヨウ</t>
    </rPh>
    <rPh sb="10" eb="12">
      <t>フヨウ</t>
    </rPh>
    <phoneticPr fontId="8"/>
  </si>
  <si>
    <t>■電話相談の実施 （実施/未実施）</t>
    <rPh sb="1" eb="3">
      <t>デンワ</t>
    </rPh>
    <rPh sb="3" eb="5">
      <t>ソウダン</t>
    </rPh>
    <rPh sb="6" eb="8">
      <t>ジッシ</t>
    </rPh>
    <phoneticPr fontId="8"/>
  </si>
  <si>
    <t>電話番号</t>
    <phoneticPr fontId="8"/>
  </si>
  <si>
    <t>予約の要否 （必要/不要）</t>
    <rPh sb="0" eb="2">
      <t>ヨヤク</t>
    </rPh>
    <rPh sb="3" eb="5">
      <t>ヨウヒ</t>
    </rPh>
    <phoneticPr fontId="8"/>
  </si>
  <si>
    <t>■FAX相談の実施 （実施/未実施）</t>
    <rPh sb="4" eb="6">
      <t>ソウダン</t>
    </rPh>
    <rPh sb="7" eb="9">
      <t>ジッシ</t>
    </rPh>
    <phoneticPr fontId="8"/>
  </si>
  <si>
    <t>FAX番号</t>
    <phoneticPr fontId="8"/>
  </si>
  <si>
    <r>
      <t xml:space="preserve">■電子メール相談の実施 
</t>
    </r>
    <r>
      <rPr>
        <b/>
        <sz val="10"/>
        <rFont val="ＭＳ Ｐゴシック"/>
        <family val="3"/>
        <charset val="128"/>
      </rPr>
      <t>（実施/未実施）</t>
    </r>
    <rPh sb="1" eb="3">
      <t>デンシ</t>
    </rPh>
    <rPh sb="6" eb="8">
      <t>ソウダン</t>
    </rPh>
    <rPh sb="9" eb="11">
      <t>ジッシ</t>
    </rPh>
    <phoneticPr fontId="8"/>
  </si>
  <si>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8"/>
  </si>
  <si>
    <r>
      <t>■Web会議ツールを活用した遠隔相談の実施</t>
    </r>
    <r>
      <rPr>
        <b/>
        <sz val="10"/>
        <rFont val="ＭＳ Ｐゴシック"/>
        <family val="3"/>
        <charset val="128"/>
      </rPr>
      <t>（実施/未実施）</t>
    </r>
    <rPh sb="4" eb="6">
      <t>カイギ</t>
    </rPh>
    <rPh sb="10" eb="12">
      <t>カツヨウ</t>
    </rPh>
    <rPh sb="14" eb="16">
      <t>エンカク</t>
    </rPh>
    <rPh sb="16" eb="18">
      <t>ソウダン</t>
    </rPh>
    <rPh sb="19" eb="21">
      <t>ジッシ</t>
    </rPh>
    <phoneticPr fontId="8"/>
  </si>
  <si>
    <t>がん相談支援センターの体制</t>
    <rPh sb="2" eb="4">
      <t>ソウダン</t>
    </rPh>
    <rPh sb="4" eb="6">
      <t>シエン</t>
    </rPh>
    <rPh sb="11" eb="13">
      <t>タイセイ</t>
    </rPh>
    <phoneticPr fontId="8"/>
  </si>
  <si>
    <t>注1）様式4の回答と齟齬がないようにすること。
注2）常勤とは、原則として病院で定めた勤務時間の全てを勤務する者をいう。病院で定めた医師の１週間の勤務時間が、32時間未満の場合は、32時間以上勤務している者を常勤とし、その他は非常勤とする。
注3）「専従」および「専任」とは、当該医療機関における当該診療従事者が、「専従」については「8割以上」、「専任」については「5割以上」、当該業務に従事している者をいう。</t>
    <rPh sb="0" eb="1">
      <t>チュウ</t>
    </rPh>
    <phoneticPr fontId="8"/>
  </si>
  <si>
    <t>人数</t>
    <rPh sb="0" eb="2">
      <t>ニンズウ</t>
    </rPh>
    <phoneticPr fontId="8"/>
  </si>
  <si>
    <t>専従/専任/その他</t>
    <rPh sb="0" eb="2">
      <t>センジュウ</t>
    </rPh>
    <rPh sb="3" eb="5">
      <t>センニン</t>
    </rPh>
    <rPh sb="8" eb="9">
      <t>タ</t>
    </rPh>
    <phoneticPr fontId="8"/>
  </si>
  <si>
    <t>うち常勤の
人数</t>
    <rPh sb="2" eb="4">
      <t>ジョウキン</t>
    </rPh>
    <rPh sb="6" eb="8">
      <t>ニンズウ</t>
    </rPh>
    <phoneticPr fontId="8"/>
  </si>
  <si>
    <t>両立支援コーディネーター研修を受講した人数</t>
  </si>
  <si>
    <t>例</t>
    <phoneticPr fontId="8"/>
  </si>
  <si>
    <t>社会福祉士</t>
    <rPh sb="0" eb="2">
      <t>シャカイ</t>
    </rPh>
    <rPh sb="2" eb="5">
      <t>フクシシ</t>
    </rPh>
    <phoneticPr fontId="8"/>
  </si>
  <si>
    <t>専従</t>
    <phoneticPr fontId="8"/>
  </si>
  <si>
    <t>看護師</t>
    <rPh sb="0" eb="3">
      <t>カンゴシ</t>
    </rPh>
    <phoneticPr fontId="8"/>
  </si>
  <si>
    <t>専任</t>
    <phoneticPr fontId="8"/>
  </si>
  <si>
    <t>社会福祉士</t>
  </si>
  <si>
    <t>その他</t>
  </si>
  <si>
    <t>精神保健福祉士</t>
  </si>
  <si>
    <t>看護師</t>
  </si>
  <si>
    <t>■がん患者及びその家族が必ず一度はがん相談支援センターを訪問することができる体制</t>
    <phoneticPr fontId="8"/>
  </si>
  <si>
    <t>印刷範囲外</t>
    <phoneticPr fontId="8"/>
  </si>
  <si>
    <t>　整備していると回答した場合、記載すること。整備していない場合は、「整備していない」と記入すること。</t>
    <rPh sb="22" eb="24">
      <t>セイビ</t>
    </rPh>
    <rPh sb="29" eb="31">
      <t>バアイ</t>
    </rPh>
    <rPh sb="34" eb="36">
      <t>セイビ</t>
    </rPh>
    <rPh sb="43" eb="45">
      <t>キニュウ</t>
    </rPh>
    <phoneticPr fontId="8"/>
  </si>
  <si>
    <t>　※必ずしも具体的な相談を伴わない、場所等の確認も含む</t>
    <phoneticPr fontId="8"/>
  </si>
  <si>
    <t>がん患者及びその家族ががん相談支援センターを訪問できる体制に関する、具体的な取り組み状況を記入してください。</t>
    <rPh sb="2" eb="4">
      <t>カンジャ</t>
    </rPh>
    <rPh sb="4" eb="5">
      <t>オヨ</t>
    </rPh>
    <rPh sb="8" eb="10">
      <t>カゾク</t>
    </rPh>
    <rPh sb="13" eb="15">
      <t>ソウダン</t>
    </rPh>
    <rPh sb="15" eb="17">
      <t>シエン</t>
    </rPh>
    <rPh sb="22" eb="24">
      <t>ホウモン</t>
    </rPh>
    <rPh sb="27" eb="29">
      <t>タイセイ</t>
    </rPh>
    <rPh sb="30" eb="31">
      <t>カン</t>
    </rPh>
    <rPh sb="34" eb="37">
      <t>グタイテキ</t>
    </rPh>
    <rPh sb="38" eb="39">
      <t>ト</t>
    </rPh>
    <rPh sb="40" eb="41">
      <t>ク</t>
    </rPh>
    <rPh sb="42" eb="44">
      <t>ジョウキョウ</t>
    </rPh>
    <rPh sb="45" eb="47">
      <t>キニュウ</t>
    </rPh>
    <phoneticPr fontId="8"/>
  </si>
  <si>
    <t>■がん相談支援センターの業務内容について、相談者からフィードバックを得る体制</t>
    <rPh sb="3" eb="5">
      <t>ソウダン</t>
    </rPh>
    <rPh sb="5" eb="7">
      <t>シエン</t>
    </rPh>
    <rPh sb="12" eb="14">
      <t>ギョウム</t>
    </rPh>
    <rPh sb="14" eb="16">
      <t>ナイヨウ</t>
    </rPh>
    <rPh sb="21" eb="24">
      <t>ソウダンシャ</t>
    </rPh>
    <rPh sb="34" eb="35">
      <t>エ</t>
    </rPh>
    <rPh sb="36" eb="38">
      <t>タイセイ</t>
    </rPh>
    <phoneticPr fontId="8"/>
  </si>
  <si>
    <t>がん相談支援センターの業務内容について、相談者からフィードバックを得る体制に関する、具体的な取り組み状況を記入してください。</t>
    <rPh sb="2" eb="4">
      <t>ソウダン</t>
    </rPh>
    <rPh sb="4" eb="6">
      <t>シエン</t>
    </rPh>
    <rPh sb="11" eb="13">
      <t>ギョウム</t>
    </rPh>
    <rPh sb="13" eb="15">
      <t>ナイヨウ</t>
    </rPh>
    <rPh sb="20" eb="23">
      <t>ソウダンシャ</t>
    </rPh>
    <rPh sb="33" eb="34">
      <t>エ</t>
    </rPh>
    <rPh sb="35" eb="37">
      <t>タイセイ</t>
    </rPh>
    <rPh sb="38" eb="39">
      <t>カン</t>
    </rPh>
    <rPh sb="42" eb="45">
      <t>グタイテキ</t>
    </rPh>
    <rPh sb="46" eb="47">
      <t>ト</t>
    </rPh>
    <rPh sb="48" eb="49">
      <t>ク</t>
    </rPh>
    <rPh sb="50" eb="52">
      <t>ジョウキョウ</t>
    </rPh>
    <rPh sb="53" eb="55">
      <t>キニュウ</t>
    </rPh>
    <phoneticPr fontId="8"/>
  </si>
  <si>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8"/>
  </si>
  <si>
    <t>●就労に関する連携協力体制</t>
    <rPh sb="1" eb="3">
      <t>シュウロウ</t>
    </rPh>
    <rPh sb="4" eb="5">
      <t>カン</t>
    </rPh>
    <rPh sb="7" eb="9">
      <t>レンケイ</t>
    </rPh>
    <rPh sb="9" eb="11">
      <t>キョウリョク</t>
    </rPh>
    <rPh sb="11" eb="13">
      <t>タイセイ</t>
    </rPh>
    <phoneticPr fontId="8"/>
  </si>
  <si>
    <t>①専門家による相談会の開催回数</t>
  </si>
  <si>
    <t>②専門家の職種（例：社労士、キャリアコンサルタント等を全て記載）</t>
    <rPh sb="8" eb="9">
      <t>レイ</t>
    </rPh>
    <rPh sb="10" eb="13">
      <t>シャロウシ</t>
    </rPh>
    <rPh sb="25" eb="26">
      <t>ナド</t>
    </rPh>
    <rPh sb="27" eb="28">
      <t>スベ</t>
    </rPh>
    <rPh sb="29" eb="31">
      <t>キサイ</t>
    </rPh>
    <phoneticPr fontId="8"/>
  </si>
  <si>
    <t>(複数回答可)</t>
    <rPh sb="1" eb="3">
      <t>フクスウ</t>
    </rPh>
    <rPh sb="3" eb="5">
      <t>カイトウ</t>
    </rPh>
    <rPh sb="5" eb="6">
      <t>カ</t>
    </rPh>
    <phoneticPr fontId="8"/>
  </si>
  <si>
    <t>●アピアランスケアに関する連携協力体制</t>
    <rPh sb="10" eb="11">
      <t>カン</t>
    </rPh>
    <rPh sb="13" eb="15">
      <t>レンケイ</t>
    </rPh>
    <rPh sb="15" eb="17">
      <t>キョウリョク</t>
    </rPh>
    <rPh sb="17" eb="19">
      <t>タイセイ</t>
    </rPh>
    <phoneticPr fontId="8"/>
  </si>
  <si>
    <t>　アピアランスに関する相談を院内で対応している</t>
    <rPh sb="8" eb="9">
      <t>カン</t>
    </rPh>
    <rPh sb="11" eb="13">
      <t>ソウダン</t>
    </rPh>
    <rPh sb="14" eb="16">
      <t>インナイ</t>
    </rPh>
    <rPh sb="17" eb="19">
      <t>タイオウ</t>
    </rPh>
    <phoneticPr fontId="8"/>
  </si>
  <si>
    <t>(はい/いいえ)</t>
    <phoneticPr fontId="8"/>
  </si>
  <si>
    <t>　院内でアピアランスケアに関する相談・支援を行っている部署</t>
    <rPh sb="1" eb="3">
      <t>インナイ</t>
    </rPh>
    <rPh sb="13" eb="14">
      <t>カン</t>
    </rPh>
    <rPh sb="16" eb="18">
      <t>ソウダン</t>
    </rPh>
    <rPh sb="19" eb="21">
      <t>シエン</t>
    </rPh>
    <rPh sb="22" eb="23">
      <t>オコナ</t>
    </rPh>
    <rPh sb="27" eb="29">
      <t>ブショ</t>
    </rPh>
    <phoneticPr fontId="8"/>
  </si>
  <si>
    <t>（複数回答可）</t>
    <rPh sb="1" eb="3">
      <t>フクスウ</t>
    </rPh>
    <rPh sb="3" eb="5">
      <t>カイトウ</t>
    </rPh>
    <rPh sb="5" eb="6">
      <t>カ</t>
    </rPh>
    <phoneticPr fontId="8"/>
  </si>
  <si>
    <t>　相談・支援の件数（がん相談支援センターでの件数は除く）</t>
    <rPh sb="1" eb="3">
      <t>ソウダン</t>
    </rPh>
    <rPh sb="4" eb="6">
      <t>シエン</t>
    </rPh>
    <rPh sb="7" eb="9">
      <t>ケンスウ</t>
    </rPh>
    <rPh sb="12" eb="14">
      <t>ソウダン</t>
    </rPh>
    <rPh sb="14" eb="16">
      <t>シエン</t>
    </rPh>
    <rPh sb="22" eb="24">
      <t>ケンスウ</t>
    </rPh>
    <rPh sb="25" eb="26">
      <t>ノゾ</t>
    </rPh>
    <phoneticPr fontId="8"/>
  </si>
  <si>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8"/>
  </si>
  <si>
    <t>　　　①-1意思決定支援に関わる医療従事者による相談を院内で実施している</t>
    <phoneticPr fontId="8"/>
  </si>
  <si>
    <t>　　　①-2意思決定支援に関わる医療従事者による相談を院外に依頼している</t>
    <phoneticPr fontId="8"/>
  </si>
  <si>
    <t>　③自治体のがん・生殖医療ネットワークを通じて、生殖医療を専門とする施設に紹介している</t>
    <rPh sb="2" eb="5">
      <t>ジチタイ</t>
    </rPh>
    <rPh sb="9" eb="11">
      <t>セイショク</t>
    </rPh>
    <rPh sb="11" eb="13">
      <t>イリョウ</t>
    </rPh>
    <rPh sb="20" eb="21">
      <t>ツウ</t>
    </rPh>
    <rPh sb="24" eb="26">
      <t>セイショク</t>
    </rPh>
    <rPh sb="26" eb="28">
      <t>イリョウ</t>
    </rPh>
    <rPh sb="29" eb="31">
      <t>センモン</t>
    </rPh>
    <rPh sb="34" eb="36">
      <t>シセツ</t>
    </rPh>
    <rPh sb="37" eb="39">
      <t>ショウカイ</t>
    </rPh>
    <phoneticPr fontId="8"/>
  </si>
  <si>
    <t>　　　③-1紹介先施設名（複数回答可）</t>
    <phoneticPr fontId="8"/>
  </si>
  <si>
    <t>　④他の自治体のがん・生殖医療ネットワークを通じて、生殖医療を専門とする施設に紹介している</t>
    <phoneticPr fontId="8"/>
  </si>
  <si>
    <t>　　　④-1紹介先施設名（複数回答可）</t>
    <phoneticPr fontId="8"/>
  </si>
  <si>
    <t>　⑤意思決定支援に関わる人材育成を実施している（「いいえ」の場合は⑤-1、⑤-2は「いいえ」を記入ください。）</t>
    <rPh sb="47" eb="49">
      <t>キニュウ</t>
    </rPh>
    <phoneticPr fontId="8"/>
  </si>
  <si>
    <t>　　　⑤-1研修会を院内で実施している</t>
    <phoneticPr fontId="8"/>
  </si>
  <si>
    <t>　　　⑤-2学会等の研修会への参加を励行している</t>
    <phoneticPr fontId="8"/>
  </si>
  <si>
    <t>●がん患者の自殺リスクに対する体制</t>
    <rPh sb="3" eb="5">
      <t>カンジャ</t>
    </rPh>
    <rPh sb="6" eb="8">
      <t>ジサツ</t>
    </rPh>
    <rPh sb="12" eb="13">
      <t>タイ</t>
    </rPh>
    <rPh sb="15" eb="17">
      <t>タイセイ</t>
    </rPh>
    <phoneticPr fontId="8"/>
  </si>
  <si>
    <t>院内で自殺リスクに対する研修を開いている。</t>
    <rPh sb="0" eb="2">
      <t>インナイ</t>
    </rPh>
    <rPh sb="3" eb="5">
      <t>ジサツ</t>
    </rPh>
    <rPh sb="9" eb="10">
      <t>タイ</t>
    </rPh>
    <rPh sb="12" eb="14">
      <t>ケンシュウ</t>
    </rPh>
    <rPh sb="15" eb="16">
      <t>ヒラ</t>
    </rPh>
    <phoneticPr fontId="8"/>
  </si>
  <si>
    <t>●患者サロン等の開催状況</t>
  </si>
  <si>
    <t>　①患者サロンの開催件数</t>
    <rPh sb="2" eb="4">
      <t>カンジャ</t>
    </rPh>
    <rPh sb="8" eb="10">
      <t>カイサイ</t>
    </rPh>
    <rPh sb="10" eb="12">
      <t>ケンスウ</t>
    </rPh>
    <phoneticPr fontId="8"/>
  </si>
  <si>
    <t>　②患者会の開催件数</t>
    <rPh sb="2" eb="4">
      <t>カンジャ</t>
    </rPh>
    <rPh sb="4" eb="5">
      <t>カイ</t>
    </rPh>
    <rPh sb="6" eb="8">
      <t>カイサイ</t>
    </rPh>
    <rPh sb="8" eb="10">
      <t>ケンスウ</t>
    </rPh>
    <phoneticPr fontId="8"/>
  </si>
  <si>
    <t>②-1患者会のうち、オンラインで開催した件数</t>
    <rPh sb="3" eb="5">
      <t>カンジャ</t>
    </rPh>
    <rPh sb="5" eb="6">
      <t>カイ</t>
    </rPh>
    <rPh sb="16" eb="18">
      <t>カイサイ</t>
    </rPh>
    <rPh sb="20" eb="22">
      <t>ケンスウ</t>
    </rPh>
    <phoneticPr fontId="8"/>
  </si>
  <si>
    <t>　③サポートグループが主催した研修の開催件数</t>
  </si>
  <si>
    <t>●がん患者団体との連携協力体制</t>
    <rPh sb="3" eb="5">
      <t>カンジャ</t>
    </rPh>
    <rPh sb="5" eb="7">
      <t>ダンタイ</t>
    </rPh>
    <rPh sb="9" eb="11">
      <t>レンケイ</t>
    </rPh>
    <rPh sb="11" eb="13">
      <t>キョウリョク</t>
    </rPh>
    <rPh sb="13" eb="15">
      <t>タイセイ</t>
    </rPh>
    <phoneticPr fontId="8"/>
  </si>
  <si>
    <t>　①連携協力しているがん患者団体数</t>
  </si>
  <si>
    <t>　②連携協力しているがん患者団体</t>
    <rPh sb="2" eb="4">
      <t>レンケイ</t>
    </rPh>
    <rPh sb="4" eb="6">
      <t>キョウリョク</t>
    </rPh>
    <rPh sb="12" eb="14">
      <t>カンジャ</t>
    </rPh>
    <rPh sb="14" eb="16">
      <t>ダンタイ</t>
    </rPh>
    <phoneticPr fontId="8"/>
  </si>
  <si>
    <t>　　※代表的ながん患者団体のみ記載してください。</t>
    <rPh sb="3" eb="6">
      <t>ダイヒョウテキ</t>
    </rPh>
    <rPh sb="9" eb="11">
      <t>カンジャ</t>
    </rPh>
    <rPh sb="11" eb="13">
      <t>ダンタイ</t>
    </rPh>
    <rPh sb="15" eb="17">
      <t>キサイ</t>
    </rPh>
    <phoneticPr fontId="8"/>
  </si>
  <si>
    <r>
      <t>　　※患者団体の参加対象者が特定の疾患に限られていない場合には、「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3" eb="5">
      <t>カンジャ</t>
    </rPh>
    <rPh sb="5" eb="7">
      <t>ダンタイ</t>
    </rPh>
    <rPh sb="8" eb="10">
      <t>サンカ</t>
    </rPh>
    <rPh sb="10" eb="12">
      <t>タイショウ</t>
    </rPh>
    <rPh sb="12" eb="13">
      <t>シャ</t>
    </rPh>
    <rPh sb="14" eb="16">
      <t>トクテイ</t>
    </rPh>
    <rPh sb="17" eb="19">
      <t>シッカン</t>
    </rPh>
    <rPh sb="20" eb="21">
      <t>カギ</t>
    </rPh>
    <rPh sb="27" eb="29">
      <t>バアイ</t>
    </rPh>
    <rPh sb="41" eb="43">
      <t>キサイ</t>
    </rPh>
    <phoneticPr fontId="8"/>
  </si>
  <si>
    <t>　　※「紹介の可否」には、患者さんや家族から、その団体について問い合わせがあった際、具体的な紹介ができるかどうかについて記載してください。</t>
    <phoneticPr fontId="8"/>
  </si>
  <si>
    <t>連携協力しているがん患者団体</t>
    <rPh sb="0" eb="2">
      <t>レンケイ</t>
    </rPh>
    <rPh sb="2" eb="4">
      <t>キョウリョク</t>
    </rPh>
    <rPh sb="10" eb="12">
      <t>カンジャ</t>
    </rPh>
    <rPh sb="12" eb="14">
      <t>ダンタイ</t>
    </rPh>
    <phoneticPr fontId="8"/>
  </si>
  <si>
    <t>具体的な連携協力の内容</t>
    <rPh sb="0" eb="3">
      <t>グタイテキ</t>
    </rPh>
    <rPh sb="4" eb="6">
      <t>レンケイ</t>
    </rPh>
    <rPh sb="6" eb="8">
      <t>キョウリョク</t>
    </rPh>
    <rPh sb="9" eb="11">
      <t>ナイヨウ</t>
    </rPh>
    <phoneticPr fontId="8"/>
  </si>
  <si>
    <t>紹介の可否</t>
    <rPh sb="0" eb="2">
      <t>ショウカイ</t>
    </rPh>
    <rPh sb="3" eb="5">
      <t>カヒ</t>
    </rPh>
    <phoneticPr fontId="8"/>
  </si>
  <si>
    <t>団体名</t>
    <rPh sb="0" eb="3">
      <t>ダンタイメイ</t>
    </rPh>
    <phoneticPr fontId="8"/>
  </si>
  <si>
    <t>参加対象者
の疾患名</t>
    <rPh sb="0" eb="2">
      <t>サンカ</t>
    </rPh>
    <rPh sb="2" eb="5">
      <t>タイショウシャ</t>
    </rPh>
    <rPh sb="7" eb="9">
      <t>シッカン</t>
    </rPh>
    <rPh sb="9" eb="10">
      <t>ナ</t>
    </rPh>
    <phoneticPr fontId="8"/>
  </si>
  <si>
    <t>○○○○○会</t>
    <rPh sb="5" eb="6">
      <t>カイ</t>
    </rPh>
    <phoneticPr fontId="8"/>
  </si>
  <si>
    <t>造血器腫瘍</t>
    <rPh sb="0" eb="3">
      <t>ゾウケツキ</t>
    </rPh>
    <rPh sb="3" eb="5">
      <t>シュヨウ</t>
    </rPh>
    <phoneticPr fontId="8"/>
  </si>
  <si>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8"/>
  </si>
  <si>
    <t>可</t>
    <rPh sb="0" eb="1">
      <t>カ</t>
    </rPh>
    <phoneticPr fontId="8"/>
  </si>
  <si>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8"/>
  </si>
  <si>
    <t>すべてのがん</t>
    <phoneticPr fontId="8"/>
  </si>
  <si>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8"/>
  </si>
  <si>
    <t>不可</t>
    <rPh sb="0" eb="2">
      <t>フカ</t>
    </rPh>
    <phoneticPr fontId="8"/>
  </si>
  <si>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8"/>
  </si>
  <si>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phoneticPr fontId="8"/>
  </si>
  <si>
    <t>頭部／頸部</t>
    <rPh sb="3" eb="4">
      <t>クビ</t>
    </rPh>
    <rPh sb="4" eb="5">
      <t>ブ</t>
    </rPh>
    <phoneticPr fontId="8"/>
  </si>
  <si>
    <t>消化管</t>
    <phoneticPr fontId="8"/>
  </si>
  <si>
    <t>泌尿器</t>
    <phoneticPr fontId="8"/>
  </si>
  <si>
    <t>女性</t>
    <phoneticPr fontId="8"/>
  </si>
  <si>
    <t>その他</t>
    <phoneticPr fontId="8"/>
  </si>
  <si>
    <t>脳腫瘍
脊髄腫瘍
眼・眼窩腫瘍
口腔がん
咽頭がん・喉頭がん甲状腺がん</t>
    <phoneticPr fontId="8"/>
  </si>
  <si>
    <t>食道がん
胃がん
小腸がん
大腸がん
GIST</t>
    <phoneticPr fontId="8"/>
  </si>
  <si>
    <t>腎がん
尿路がん
膀胱がん
副腎腫瘍</t>
    <phoneticPr fontId="8"/>
  </si>
  <si>
    <t>子宮頸がん・子宮体がん
卵巣がん
その他の女性生殖器がん</t>
    <phoneticPr fontId="8"/>
  </si>
  <si>
    <t>後腹膜・腹膜腫瘍
性腺外胚細胞腫瘍
原発不明がん</t>
    <rPh sb="0" eb="1">
      <t>ウシロ</t>
    </rPh>
    <rPh sb="1" eb="3">
      <t>フクマク</t>
    </rPh>
    <rPh sb="4" eb="6">
      <t>フクマク</t>
    </rPh>
    <rPh sb="6" eb="8">
      <t>シュヨウ</t>
    </rPh>
    <phoneticPr fontId="8"/>
  </si>
  <si>
    <t>胸部</t>
    <phoneticPr fontId="8"/>
  </si>
  <si>
    <t>肝臓
／胆道
／膵臓</t>
    <phoneticPr fontId="8"/>
  </si>
  <si>
    <t>男性</t>
    <phoneticPr fontId="8"/>
  </si>
  <si>
    <t>皮膚／骨と軟部組織</t>
    <phoneticPr fontId="8"/>
  </si>
  <si>
    <t>小児</t>
    <rPh sb="0" eb="2">
      <t>ショウニ</t>
    </rPh>
    <phoneticPr fontId="8"/>
  </si>
  <si>
    <t>肺がん
乳がん
縦隔腫瘍
中皮腫</t>
    <phoneticPr fontId="8"/>
  </si>
  <si>
    <t>肝がん
胆道がん
膵がん</t>
    <phoneticPr fontId="8"/>
  </si>
  <si>
    <t>前立腺がん
精巣がん
その他の男性生殖器がん</t>
    <phoneticPr fontId="8"/>
  </si>
  <si>
    <t>皮膚腫瘍
悪性骨軟部腫瘍</t>
    <phoneticPr fontId="8"/>
  </si>
  <si>
    <t>小児脳腫瘍
小児の眼・眼窩腫瘍
小児悪性骨軟部腫瘍
その他の小児固形腫瘍
小児造血器腫瘍</t>
    <rPh sb="39" eb="42">
      <t>ゾウケツキ</t>
    </rPh>
    <phoneticPr fontId="8"/>
  </si>
  <si>
    <t>血液・リンパ</t>
    <phoneticPr fontId="8"/>
  </si>
  <si>
    <t>造血器腫瘍</t>
    <rPh sb="0" eb="3">
      <t>ゾウケツキ</t>
    </rPh>
    <phoneticPr fontId="8"/>
  </si>
  <si>
    <t>１．</t>
    <phoneticPr fontId="8"/>
  </si>
  <si>
    <t>【 ストーマ外来 】の問い合わせ窓口</t>
    <rPh sb="11" eb="12">
      <t>ト</t>
    </rPh>
    <rPh sb="13" eb="14">
      <t>ア</t>
    </rPh>
    <rPh sb="16" eb="18">
      <t>マドグチ</t>
    </rPh>
    <phoneticPr fontId="8"/>
  </si>
  <si>
    <t>ストーマ外来が設定されている （はい/いいえ）</t>
    <rPh sb="7" eb="9">
      <t>セッテイ</t>
    </rPh>
    <phoneticPr fontId="8"/>
  </si>
  <si>
    <t>上記外来の名称</t>
    <rPh sb="0" eb="2">
      <t>ジョウキ</t>
    </rPh>
    <rPh sb="2" eb="4">
      <t>ガイライ</t>
    </rPh>
    <rPh sb="5" eb="7">
      <t>メイショウ</t>
    </rPh>
    <phoneticPr fontId="8"/>
  </si>
  <si>
    <t>対象となるストーマの種類</t>
    <rPh sb="10" eb="12">
      <t>シュルイ</t>
    </rPh>
    <phoneticPr fontId="8"/>
  </si>
  <si>
    <t>対象となる疾患名</t>
    <rPh sb="5" eb="7">
      <t>シッカン</t>
    </rPh>
    <rPh sb="7" eb="8">
      <t>ナ</t>
    </rPh>
    <phoneticPr fontId="8"/>
  </si>
  <si>
    <t>他施設でがんの診療を受けている、または、診療を受けていた患者さんを受け入れている （はい/いいえ）</t>
    <rPh sb="0" eb="1">
      <t>タ</t>
    </rPh>
    <rPh sb="1" eb="3">
      <t>シセツ</t>
    </rPh>
    <phoneticPr fontId="8"/>
  </si>
  <si>
    <t>２．</t>
    <phoneticPr fontId="8"/>
  </si>
  <si>
    <t>【 リンパ浮腫外来 】の問い合わせ窓口</t>
    <rPh sb="12" eb="13">
      <t>ト</t>
    </rPh>
    <rPh sb="14" eb="15">
      <t>ア</t>
    </rPh>
    <rPh sb="17" eb="19">
      <t>マドグチ</t>
    </rPh>
    <phoneticPr fontId="8"/>
  </si>
  <si>
    <t>リンパ浮腫外来が設定されている</t>
    <rPh sb="8" eb="10">
      <t>セッテイ</t>
    </rPh>
    <phoneticPr fontId="8"/>
  </si>
  <si>
    <t>（はい/いいえ）</t>
    <phoneticPr fontId="8"/>
  </si>
  <si>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8"/>
  </si>
  <si>
    <t>研修を修了した担当者が配置されている※</t>
    <rPh sb="0" eb="2">
      <t>ケンシュウ</t>
    </rPh>
    <rPh sb="3" eb="5">
      <t>シュウリョウ</t>
    </rPh>
    <rPh sb="7" eb="10">
      <t>タントウシャ</t>
    </rPh>
    <rPh sb="11" eb="13">
      <t>ハイチ</t>
    </rPh>
    <phoneticPr fontId="8"/>
  </si>
  <si>
    <t>対象となる疾患名</t>
    <phoneticPr fontId="8"/>
  </si>
  <si>
    <t>リンパ浮腫の診療担当科</t>
    <phoneticPr fontId="8"/>
  </si>
  <si>
    <t>リンパ浮腫の入院治療に対応している</t>
    <phoneticPr fontId="8"/>
  </si>
  <si>
    <t>（対応している/対応していない）</t>
    <phoneticPr fontId="8"/>
  </si>
  <si>
    <t>他施設でがんの診療を受けている、または診療を受けていた患者さんを受け入れている （はい/いいえ）</t>
    <rPh sb="0" eb="1">
      <t>タ</t>
    </rPh>
    <rPh sb="1" eb="3">
      <t>シセツ</t>
    </rPh>
    <rPh sb="19" eb="21">
      <t>シンリョウ</t>
    </rPh>
    <phoneticPr fontId="8"/>
  </si>
  <si>
    <t>３．</t>
    <phoneticPr fontId="8"/>
  </si>
  <si>
    <t>【 禁煙外来 】の問い合わせ窓口</t>
    <rPh sb="2" eb="4">
      <t>キンエン</t>
    </rPh>
    <rPh sb="4" eb="6">
      <t>ガイライ</t>
    </rPh>
    <rPh sb="9" eb="10">
      <t>ト</t>
    </rPh>
    <rPh sb="11" eb="12">
      <t>ア</t>
    </rPh>
    <rPh sb="14" eb="16">
      <t>マドグチ</t>
    </rPh>
    <phoneticPr fontId="8"/>
  </si>
  <si>
    <t>禁煙外来が設定されている （はい/いいえ）</t>
    <rPh sb="0" eb="2">
      <t>キンエン</t>
    </rPh>
    <rPh sb="5" eb="7">
      <t>セッテイ</t>
    </rPh>
    <phoneticPr fontId="8"/>
  </si>
  <si>
    <t>４．</t>
    <phoneticPr fontId="8"/>
  </si>
  <si>
    <t>【 アスベスト外来 】の問い合わせ窓口</t>
    <rPh sb="7" eb="9">
      <t>ガイライ</t>
    </rPh>
    <rPh sb="12" eb="13">
      <t>ト</t>
    </rPh>
    <rPh sb="14" eb="15">
      <t>ア</t>
    </rPh>
    <rPh sb="17" eb="19">
      <t>マドグチ</t>
    </rPh>
    <phoneticPr fontId="8"/>
  </si>
  <si>
    <t>アスベスト外来が設定されている （はい/いいえ）</t>
    <rPh sb="8" eb="10">
      <t>セッテイ</t>
    </rPh>
    <phoneticPr fontId="8"/>
  </si>
  <si>
    <t>５．</t>
    <phoneticPr fontId="8"/>
  </si>
  <si>
    <t>遺伝性腫瘍に関連した専門外来の問い合わせ窓口</t>
    <rPh sb="0" eb="3">
      <t>イデンセイ</t>
    </rPh>
    <rPh sb="3" eb="5">
      <t>シュヨウ</t>
    </rPh>
    <rPh sb="6" eb="8">
      <t>カンレン</t>
    </rPh>
    <rPh sb="10" eb="12">
      <t>センモン</t>
    </rPh>
    <rPh sb="12" eb="14">
      <t>ガイライ</t>
    </rPh>
    <rPh sb="15" eb="16">
      <t>ト</t>
    </rPh>
    <rPh sb="17" eb="18">
      <t>ア</t>
    </rPh>
    <rPh sb="20" eb="22">
      <t>マドグチ</t>
    </rPh>
    <phoneticPr fontId="8"/>
  </si>
  <si>
    <t>遺伝性腫瘍外来が設定されている （はい/いいえ）</t>
    <rPh sb="0" eb="3">
      <t>イデンセイ</t>
    </rPh>
    <rPh sb="3" eb="5">
      <t>シュヨウ</t>
    </rPh>
    <rPh sb="5" eb="7">
      <t>ガイライ</t>
    </rPh>
    <rPh sb="8" eb="10">
      <t>セッテイ</t>
    </rPh>
    <phoneticPr fontId="8"/>
  </si>
  <si>
    <t>６．</t>
    <phoneticPr fontId="8"/>
  </si>
  <si>
    <t>追加で記載を希望する外来について</t>
    <rPh sb="0" eb="2">
      <t>ツイカ</t>
    </rPh>
    <rPh sb="3" eb="5">
      <t>キサイ</t>
    </rPh>
    <rPh sb="6" eb="8">
      <t>キボウ</t>
    </rPh>
    <rPh sb="10" eb="12">
      <t>ガイライ</t>
    </rPh>
    <phoneticPr fontId="8"/>
  </si>
  <si>
    <t>追加で記載を希望する外来がある場合には、以下に疾患名等の情報を自由に記載してください。</t>
    <rPh sb="0" eb="2">
      <t>ツイカ</t>
    </rPh>
    <rPh sb="3" eb="5">
      <t>キサイ</t>
    </rPh>
    <rPh sb="6" eb="8">
      <t>キボウ</t>
    </rPh>
    <rPh sb="10" eb="12">
      <t>ガイライ</t>
    </rPh>
    <rPh sb="15" eb="17">
      <t>バアイ</t>
    </rPh>
    <rPh sb="20" eb="22">
      <t>イカ</t>
    </rPh>
    <rPh sb="23" eb="25">
      <t>シッカン</t>
    </rPh>
    <rPh sb="25" eb="26">
      <t>メイ</t>
    </rPh>
    <rPh sb="26" eb="27">
      <t>ナド</t>
    </rPh>
    <rPh sb="28" eb="30">
      <t>ジョウホウ</t>
    </rPh>
    <rPh sb="31" eb="33">
      <t>ジユウ</t>
    </rPh>
    <rPh sb="34" eb="36">
      <t>キサイ</t>
    </rPh>
    <phoneticPr fontId="8"/>
  </si>
  <si>
    <t>院内がん登録部門の体制</t>
    <rPh sb="0" eb="2">
      <t>インナイ</t>
    </rPh>
    <rPh sb="4" eb="6">
      <t>トウロク</t>
    </rPh>
    <rPh sb="6" eb="8">
      <t>ブモン</t>
    </rPh>
    <rPh sb="9" eb="11">
      <t>タイセイ</t>
    </rPh>
    <phoneticPr fontId="8"/>
  </si>
  <si>
    <t xml:space="preserve"> </t>
  </si>
  <si>
    <t>※院内がん登録業務に携わっているスタッフを記載してください。</t>
    <rPh sb="1" eb="3">
      <t>インナイ</t>
    </rPh>
    <rPh sb="5" eb="7">
      <t>トウロク</t>
    </rPh>
    <rPh sb="7" eb="9">
      <t>ギョウム</t>
    </rPh>
    <rPh sb="10" eb="11">
      <t>タズサ</t>
    </rPh>
    <rPh sb="21" eb="23">
      <t>キサイ</t>
    </rPh>
    <phoneticPr fontId="8"/>
  </si>
  <si>
    <r>
      <rPr>
        <u/>
        <sz val="9"/>
        <color rgb="FF000000"/>
        <rFont val="ＭＳ Ｐゴシック"/>
        <family val="3"/>
        <charset val="128"/>
      </rPr>
      <t xml:space="preserve">注1）様式4の回答と齟齬がないようにすること。
</t>
    </r>
    <r>
      <rPr>
        <sz val="9"/>
        <color rgb="FF000000"/>
        <rFont val="ＭＳ Ｐゴシック"/>
        <family val="3"/>
        <charset val="128"/>
      </rPr>
      <t>注2）常勤とは原則として病院で定めた勤務時間の全てを勤務する者をいう。病院で定めた医師の１週間の勤務時間が、32時間未満の場合は、32時間以上勤務している者を常勤とし、その他は非常勤とする。
注3）「専従」および「専任」とは、当該医療機関における当該診療従事者が、「専従」については「8割以上」、「専任」については「5割以上」、当該業務に従事している者をいう。</t>
    </r>
  </si>
  <si>
    <t>資　　格</t>
    <rPh sb="0" eb="1">
      <t>シ</t>
    </rPh>
    <rPh sb="3" eb="4">
      <t>カク</t>
    </rPh>
    <phoneticPr fontId="8"/>
  </si>
  <si>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8"/>
  </si>
  <si>
    <t>院内がん
登録業務の
経験年数
（年）</t>
    <rPh sb="0" eb="2">
      <t>インナイ</t>
    </rPh>
    <rPh sb="5" eb="7">
      <t>トウロク</t>
    </rPh>
    <rPh sb="7" eb="9">
      <t>ギョウム</t>
    </rPh>
    <rPh sb="11" eb="13">
      <t>ケイケン</t>
    </rPh>
    <rPh sb="13" eb="15">
      <t>ネンスウ</t>
    </rPh>
    <rPh sb="17" eb="18">
      <t>ネン</t>
    </rPh>
    <phoneticPr fontId="8"/>
  </si>
  <si>
    <t>常勤
/非常勤</t>
    <rPh sb="0" eb="2">
      <t>ジョウキン</t>
    </rPh>
    <rPh sb="4" eb="7">
      <t>ヒジョウキン</t>
    </rPh>
    <phoneticPr fontId="8"/>
  </si>
  <si>
    <t>院内がん登録業務
についての
専従/専任/その他</t>
    <rPh sb="0" eb="2">
      <t>インナイ</t>
    </rPh>
    <rPh sb="4" eb="6">
      <t>トウロク</t>
    </rPh>
    <rPh sb="6" eb="8">
      <t>ギョウム</t>
    </rPh>
    <rPh sb="15" eb="17">
      <t>センジュウ</t>
    </rPh>
    <rPh sb="18" eb="20">
      <t>センニン</t>
    </rPh>
    <rPh sb="23" eb="24">
      <t>タ</t>
    </rPh>
    <phoneticPr fontId="8"/>
  </si>
  <si>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8"/>
  </si>
  <si>
    <t>研修会名・受講状況</t>
    <rPh sb="0" eb="2">
      <t>ケンシュウ</t>
    </rPh>
    <rPh sb="2" eb="3">
      <t>カイ</t>
    </rPh>
    <rPh sb="3" eb="4">
      <t>メイ</t>
    </rPh>
    <rPh sb="5" eb="7">
      <t>ジュコウ</t>
    </rPh>
    <rPh sb="7" eb="9">
      <t>ジョウキョウ</t>
    </rPh>
    <phoneticPr fontId="8"/>
  </si>
  <si>
    <t>診療情報管理士</t>
  </si>
  <si>
    <t>専従(8割以上)</t>
    <rPh sb="0" eb="2">
      <t>センジュウ</t>
    </rPh>
    <rPh sb="4" eb="7">
      <t>ワリイジョウ</t>
    </rPh>
    <phoneticPr fontId="8"/>
  </si>
  <si>
    <t>初級認定者（みなし含む）</t>
    <phoneticPr fontId="8"/>
  </si>
  <si>
    <t>なし</t>
  </si>
  <si>
    <t>非常勤</t>
    <rPh sb="0" eb="1">
      <t>ヒ</t>
    </rPh>
    <rPh sb="1" eb="3">
      <t>ジョウキン</t>
    </rPh>
    <phoneticPr fontId="8"/>
  </si>
  <si>
    <t>専任(5割以上8割未満)</t>
    <rPh sb="0" eb="2">
      <t>センニン</t>
    </rPh>
    <rPh sb="4" eb="7">
      <t>ワリイジョウ</t>
    </rPh>
    <rPh sb="8" eb="9">
      <t>ワリ</t>
    </rPh>
    <rPh sb="9" eb="11">
      <t>ミマン</t>
    </rPh>
    <phoneticPr fontId="8"/>
  </si>
  <si>
    <t>初級認定試験・受験なし</t>
    <phoneticPr fontId="8"/>
  </si>
  <si>
    <t>臨床試験・治験の実施状況および問い合わせ窓口</t>
    <rPh sb="8" eb="10">
      <t>ジッシ</t>
    </rPh>
    <rPh sb="10" eb="12">
      <t>ジョウキョウ</t>
    </rPh>
    <rPh sb="15" eb="16">
      <t>ト</t>
    </rPh>
    <rPh sb="17" eb="18">
      <t>ア</t>
    </rPh>
    <rPh sb="20" eb="22">
      <t>マドグチ</t>
    </rPh>
    <phoneticPr fontId="8"/>
  </si>
  <si>
    <t>臨床試験・治験の問い合わせ窓口</t>
    <rPh sb="0" eb="2">
      <t>リンショウ</t>
    </rPh>
    <rPh sb="2" eb="4">
      <t>シケン</t>
    </rPh>
    <rPh sb="5" eb="7">
      <t>チケン</t>
    </rPh>
    <rPh sb="8" eb="9">
      <t>ト</t>
    </rPh>
    <rPh sb="10" eb="11">
      <t>ア</t>
    </rPh>
    <rPh sb="13" eb="15">
      <t>マドグチ</t>
    </rPh>
    <phoneticPr fontId="8"/>
  </si>
  <si>
    <t>1）</t>
    <phoneticPr fontId="8"/>
  </si>
  <si>
    <t>【 臨床試験（治験を除く） 】の問い合わせ窓口</t>
    <rPh sb="2" eb="4">
      <t>リンショウ</t>
    </rPh>
    <rPh sb="4" eb="6">
      <t>シケン</t>
    </rPh>
    <rPh sb="7" eb="9">
      <t>チケン</t>
    </rPh>
    <rPh sb="10" eb="11">
      <t>ノゾ</t>
    </rPh>
    <rPh sb="16" eb="17">
      <t>ト</t>
    </rPh>
    <rPh sb="18" eb="19">
      <t>ア</t>
    </rPh>
    <rPh sb="21" eb="23">
      <t>マドグチ</t>
    </rPh>
    <phoneticPr fontId="8"/>
  </si>
  <si>
    <t>■臨床試験に参加していない地域の患者さんやご家族向けの問い合わせ窓口の有無について</t>
    <rPh sb="1" eb="3">
      <t>リンショウ</t>
    </rPh>
    <rPh sb="3" eb="5">
      <t>シケン</t>
    </rPh>
    <rPh sb="6" eb="8">
      <t>サンカ</t>
    </rPh>
    <rPh sb="35" eb="37">
      <t>ウム</t>
    </rPh>
    <phoneticPr fontId="8"/>
  </si>
  <si>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8"/>
  </si>
  <si>
    <t>問い合わせへ対応している方法に○をつけてください。</t>
    <phoneticPr fontId="8"/>
  </si>
  <si>
    <t>窓口</t>
    <rPh sb="0" eb="2">
      <t>マドグチ</t>
    </rPh>
    <phoneticPr fontId="8"/>
  </si>
  <si>
    <t>電話</t>
    <rPh sb="0" eb="2">
      <t>デンワ</t>
    </rPh>
    <phoneticPr fontId="8"/>
  </si>
  <si>
    <t>FAX</t>
    <phoneticPr fontId="8"/>
  </si>
  <si>
    <t>電子メール</t>
    <rPh sb="0" eb="2">
      <t>デンシ</t>
    </rPh>
    <phoneticPr fontId="8"/>
  </si>
  <si>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8"/>
  </si>
  <si>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8"/>
  </si>
  <si>
    <t>2）</t>
    <phoneticPr fontId="8"/>
  </si>
  <si>
    <t>【 治験 】の問い合わせ窓口</t>
    <rPh sb="2" eb="4">
      <t>チケン</t>
    </rPh>
    <rPh sb="7" eb="8">
      <t>ト</t>
    </rPh>
    <rPh sb="9" eb="10">
      <t>ア</t>
    </rPh>
    <rPh sb="12" eb="14">
      <t>マドグチ</t>
    </rPh>
    <phoneticPr fontId="8"/>
  </si>
  <si>
    <t>■治験に参加していない地域の患者さんやご家族向けの問い合わせ窓口について</t>
    <rPh sb="1" eb="3">
      <t>チケン</t>
    </rPh>
    <rPh sb="4" eb="6">
      <t>サンカ</t>
    </rPh>
    <phoneticPr fontId="8"/>
  </si>
  <si>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8"/>
  </si>
  <si>
    <t>■治験に参加していない地域の医療機関向けの問い合わせ窓口について</t>
    <rPh sb="11" eb="13">
      <t>チイキ</t>
    </rPh>
    <rPh sb="14" eb="16">
      <t>イリョウ</t>
    </rPh>
    <rPh sb="16" eb="18">
      <t>キカン</t>
    </rPh>
    <phoneticPr fontId="8"/>
  </si>
  <si>
    <t>院内のチーム医療の提供体制</t>
    <rPh sb="0" eb="2">
      <t>インナイ</t>
    </rPh>
    <rPh sb="6" eb="8">
      <t>イリョウ</t>
    </rPh>
    <rPh sb="9" eb="11">
      <t>テイキョウ</t>
    </rPh>
    <rPh sb="11" eb="13">
      <t>タイセイ</t>
    </rPh>
    <phoneticPr fontId="7"/>
  </si>
  <si>
    <t>院内に緩和ケアチームが設置されている。
（がん患者の身体的苦痛や精神心理的苦痛、社会的な問題等の把握及びそれらに対する適切な対応を、診断時から一貫して行っており、緩和ケアに関する診療報酬の項目が算定できる体制であること。）</t>
    <rPh sb="0" eb="2">
      <t>インナイ</t>
    </rPh>
    <rPh sb="3" eb="5">
      <t>カンワ</t>
    </rPh>
    <rPh sb="11" eb="13">
      <t>セッチ</t>
    </rPh>
    <rPh sb="89" eb="91">
      <t>シンリョウ</t>
    </rPh>
    <rPh sb="91" eb="93">
      <t>ホウシュウ</t>
    </rPh>
    <rPh sb="94" eb="96">
      <t>コウモク</t>
    </rPh>
    <rPh sb="102" eb="104">
      <t>タイセイ</t>
    </rPh>
    <phoneticPr fontId="8"/>
  </si>
  <si>
    <t>院内に口腔ケアチームが設置されている。
（周術期等口腔機能管理に関する項目が算定できる体制であること。）</t>
    <rPh sb="0" eb="2">
      <t>インナイ</t>
    </rPh>
    <rPh sb="3" eb="5">
      <t>コウクウ</t>
    </rPh>
    <rPh sb="11" eb="13">
      <t>セッチ</t>
    </rPh>
    <phoneticPr fontId="8"/>
  </si>
  <si>
    <t>院内に栄養サポートチームが設置されている。
（診療報酬の栄養サポートチーム加算が算定できる体制であること。）</t>
    <rPh sb="0" eb="2">
      <t>インナイ</t>
    </rPh>
    <rPh sb="3" eb="5">
      <t>エイヨウ</t>
    </rPh>
    <rPh sb="13" eb="15">
      <t>セッチ</t>
    </rPh>
    <rPh sb="28" eb="30">
      <t>エイヨウ</t>
    </rPh>
    <rPh sb="37" eb="39">
      <t>カサン</t>
    </rPh>
    <rPh sb="40" eb="42">
      <t>サンテイ</t>
    </rPh>
    <rPh sb="45" eb="47">
      <t>タイセイ</t>
    </rPh>
    <phoneticPr fontId="8"/>
  </si>
  <si>
    <t>院内に感染防止対策チーム（感染制御チーム）が設置されている。
（感染対策に関する診療報酬の項目が算定できる体制であること。）</t>
    <rPh sb="0" eb="2">
      <t>インナイ</t>
    </rPh>
    <rPh sb="3" eb="5">
      <t>カンセン</t>
    </rPh>
    <rPh sb="5" eb="7">
      <t>ボウシ</t>
    </rPh>
    <rPh sb="7" eb="9">
      <t>タイサク</t>
    </rPh>
    <rPh sb="13" eb="15">
      <t>カンセン</t>
    </rPh>
    <rPh sb="15" eb="17">
      <t>セイギョ</t>
    </rPh>
    <rPh sb="22" eb="24">
      <t>セッチ</t>
    </rPh>
    <rPh sb="32" eb="34">
      <t>カンセン</t>
    </rPh>
    <rPh sb="34" eb="36">
      <t>タイサク</t>
    </rPh>
    <rPh sb="37" eb="38">
      <t>カン</t>
    </rPh>
    <rPh sb="45" eb="47">
      <t>コウモク</t>
    </rPh>
    <rPh sb="48" eb="50">
      <t>サンテイ</t>
    </rPh>
    <rPh sb="53" eb="55">
      <t>タイセイ</t>
    </rPh>
    <phoneticPr fontId="8"/>
  </si>
  <si>
    <t>院内に摂食嚥下支援チームが設置されている。
（診療報酬の摂食嚥下機能回復体制加算等が算定できる体制であること。）</t>
    <rPh sb="0" eb="2">
      <t>インナイ</t>
    </rPh>
    <rPh sb="3" eb="5">
      <t>セッショク</t>
    </rPh>
    <rPh sb="5" eb="7">
      <t>エンゲ</t>
    </rPh>
    <rPh sb="7" eb="9">
      <t>シエン</t>
    </rPh>
    <rPh sb="13" eb="15">
      <t>セッチ</t>
    </rPh>
    <rPh sb="28" eb="30">
      <t>セッショク</t>
    </rPh>
    <rPh sb="30" eb="32">
      <t>エンゲ</t>
    </rPh>
    <rPh sb="32" eb="34">
      <t>キノウ</t>
    </rPh>
    <rPh sb="34" eb="36">
      <t>カイフク</t>
    </rPh>
    <rPh sb="36" eb="38">
      <t>タイセイ</t>
    </rPh>
    <rPh sb="38" eb="40">
      <t>カサン</t>
    </rPh>
    <rPh sb="40" eb="41">
      <t>トウ</t>
    </rPh>
    <rPh sb="42" eb="44">
      <t>サンテイ</t>
    </rPh>
    <rPh sb="47" eb="49">
      <t>タイセイ</t>
    </rPh>
    <phoneticPr fontId="8"/>
  </si>
  <si>
    <t>院内にリハビリテーションチームが設置されている。
（診療報酬のがん患者リハビリテーション料が算定できる体制であること。）</t>
    <rPh sb="0" eb="2">
      <t>インナイ</t>
    </rPh>
    <rPh sb="16" eb="18">
      <t>セッチ</t>
    </rPh>
    <rPh sb="33" eb="35">
      <t>カンジャ</t>
    </rPh>
    <rPh sb="44" eb="45">
      <t>リョウ</t>
    </rPh>
    <rPh sb="46" eb="48">
      <t>サンテイ</t>
    </rPh>
    <rPh sb="51" eb="53">
      <t>タイセイ</t>
    </rPh>
    <phoneticPr fontId="8"/>
  </si>
  <si>
    <t>院内に排尿ケアチームが設置されている。
（診療報酬の外来排尿自立指導料が算定できる体制であること。）</t>
    <rPh sb="0" eb="2">
      <t>インナイ</t>
    </rPh>
    <rPh sb="3" eb="5">
      <t>ハイニョウ</t>
    </rPh>
    <rPh sb="11" eb="13">
      <t>セッチ</t>
    </rPh>
    <rPh sb="26" eb="28">
      <t>ガイライ</t>
    </rPh>
    <rPh sb="28" eb="30">
      <t>ハイニョウ</t>
    </rPh>
    <rPh sb="30" eb="32">
      <t>ジリツ</t>
    </rPh>
    <rPh sb="32" eb="35">
      <t>シドウリョウ</t>
    </rPh>
    <rPh sb="36" eb="38">
      <t>サンテイ</t>
    </rPh>
    <rPh sb="41" eb="43">
      <t>タイセイ</t>
    </rPh>
    <phoneticPr fontId="8"/>
  </si>
  <si>
    <t>院内に精神科リエゾンチームが設置されている。
（診療報酬の精神科リエゾンチーム加算が算定できる体制であること。）</t>
    <rPh sb="0" eb="2">
      <t>インナイ</t>
    </rPh>
    <rPh sb="3" eb="6">
      <t>セイシンカ</t>
    </rPh>
    <rPh sb="14" eb="16">
      <t>セッチ</t>
    </rPh>
    <rPh sb="29" eb="32">
      <t>セイシンカ</t>
    </rPh>
    <rPh sb="39" eb="41">
      <t>カサン</t>
    </rPh>
    <rPh sb="42" eb="44">
      <t>サンテイ</t>
    </rPh>
    <rPh sb="47" eb="49">
      <t>タイセイ</t>
    </rPh>
    <phoneticPr fontId="8"/>
  </si>
  <si>
    <t>医療安全管理等の体制について</t>
    <rPh sb="0" eb="2">
      <t>イリョウ</t>
    </rPh>
    <rPh sb="2" eb="4">
      <t>アンゼン</t>
    </rPh>
    <rPh sb="4" eb="6">
      <t>カンリ</t>
    </rPh>
    <rPh sb="6" eb="7">
      <t>ナド</t>
    </rPh>
    <rPh sb="8" eb="10">
      <t>タイセイ</t>
    </rPh>
    <phoneticPr fontId="0"/>
  </si>
  <si>
    <t>病院名：</t>
    <rPh sb="0" eb="2">
      <t>ビョウイン</t>
    </rPh>
    <rPh sb="2" eb="3">
      <t>メイ</t>
    </rPh>
    <phoneticPr fontId="0"/>
  </si>
  <si>
    <t>①－１　医療安全管理部門が配置されている。</t>
    <rPh sb="4" eb="6">
      <t>イリョウ</t>
    </rPh>
    <rPh sb="6" eb="8">
      <t>アンゼン</t>
    </rPh>
    <rPh sb="8" eb="10">
      <t>カンリ</t>
    </rPh>
    <rPh sb="10" eb="12">
      <t>ブモン</t>
    </rPh>
    <rPh sb="13" eb="15">
      <t>ハイチ</t>
    </rPh>
    <phoneticPr fontId="8"/>
  </si>
  <si>
    <t>①－２　医療安全管理部門がある場合に、そのメンバーについて記載してください。（①－１が”はい”の場合のみ、①－２に回答してください。）</t>
    <rPh sb="4" eb="6">
      <t>イリョウ</t>
    </rPh>
    <rPh sb="6" eb="8">
      <t>アンゼン</t>
    </rPh>
    <rPh sb="8" eb="10">
      <t>カンリ</t>
    </rPh>
    <rPh sb="10" eb="12">
      <t>ブモン</t>
    </rPh>
    <rPh sb="15" eb="17">
      <t>バアイ</t>
    </rPh>
    <rPh sb="48" eb="50">
      <t>バアイ</t>
    </rPh>
    <rPh sb="57" eb="59">
      <t>カイトウ</t>
    </rPh>
    <phoneticPr fontId="8"/>
  </si>
  <si>
    <t>注1）研修医は除いてください。</t>
    <phoneticPr fontId="8"/>
  </si>
  <si>
    <t>注2）常勤とは、原則として病院で定めた勤務時間の全てを勤務する者をいう。病院で定めた医師の１週間の勤務時間が、32時間未満の場合は、32時間以上勤務している者を常勤とし、その他は非常勤とする。</t>
    <rPh sb="3" eb="5">
      <t>ジョウキン</t>
    </rPh>
    <phoneticPr fontId="8"/>
  </si>
  <si>
    <t>注3）「専従」および「専任」とは、当該医療機関における当該診療従事者が「専従」については「8割以上」、「専任」については「5割以上」、当該業務に従事している者をいいます。</t>
    <phoneticPr fontId="8"/>
  </si>
  <si>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8"/>
  </si>
  <si>
    <t>職種</t>
    <rPh sb="0" eb="2">
      <t>ショクシュ</t>
    </rPh>
    <phoneticPr fontId="8"/>
  </si>
  <si>
    <t>受講した研修名</t>
    <rPh sb="0" eb="2">
      <t>ジュコウ</t>
    </rPh>
    <rPh sb="4" eb="6">
      <t>ケンシュウ</t>
    </rPh>
    <rPh sb="6" eb="7">
      <t>メイ</t>
    </rPh>
    <phoneticPr fontId="8"/>
  </si>
  <si>
    <t>研修主催者名</t>
    <rPh sb="0" eb="2">
      <t>ケンシュウ</t>
    </rPh>
    <rPh sb="2" eb="5">
      <t>シュサイシャ</t>
    </rPh>
    <rPh sb="5" eb="6">
      <t>メイ</t>
    </rPh>
    <phoneticPr fontId="8"/>
  </si>
  <si>
    <t>修了日</t>
    <rPh sb="0" eb="2">
      <t>シュウリョウ</t>
    </rPh>
    <rPh sb="2" eb="3">
      <t>ビ</t>
    </rPh>
    <phoneticPr fontId="8"/>
  </si>
  <si>
    <t>部門長</t>
    <rPh sb="0" eb="3">
      <t>ブモンチョウ</t>
    </rPh>
    <phoneticPr fontId="8"/>
  </si>
  <si>
    <t>②第三者による評価に関する状況について記載してください。
 　要件充足としては、JCI、ISO9001、日本医療機能評価機構 病院機能評価のみ該当と整理している。</t>
    <rPh sb="1" eb="4">
      <t>ダイサンシャ</t>
    </rPh>
    <rPh sb="7" eb="9">
      <t>ヒョウカ</t>
    </rPh>
    <rPh sb="10" eb="11">
      <t>カン</t>
    </rPh>
    <rPh sb="13" eb="15">
      <t>ジョウキョウ</t>
    </rPh>
    <rPh sb="19" eb="21">
      <t>キサイ</t>
    </rPh>
    <phoneticPr fontId="8"/>
  </si>
  <si>
    <t>活用した第三者評価</t>
    <rPh sb="0" eb="2">
      <t>カツヨウ</t>
    </rPh>
    <rPh sb="4" eb="7">
      <t>ダイサンシャ</t>
    </rPh>
    <rPh sb="7" eb="9">
      <t>ヒョウカ</t>
    </rPh>
    <phoneticPr fontId="8"/>
  </si>
  <si>
    <t>最終評価日</t>
    <rPh sb="0" eb="2">
      <t>サイシュウ</t>
    </rPh>
    <rPh sb="2" eb="4">
      <t>ヒョウカ</t>
    </rPh>
    <rPh sb="4" eb="5">
      <t>ビ</t>
    </rPh>
    <phoneticPr fontId="8"/>
  </si>
  <si>
    <t>有効期間
（定められている場合のみ記載）</t>
    <rPh sb="0" eb="2">
      <t>ユウコウ</t>
    </rPh>
    <rPh sb="2" eb="4">
      <t>キカン</t>
    </rPh>
    <rPh sb="6" eb="7">
      <t>サダ</t>
    </rPh>
    <rPh sb="13" eb="15">
      <t>バアイ</t>
    </rPh>
    <rPh sb="17" eb="19">
      <t>キサイ</t>
    </rPh>
    <phoneticPr fontId="8"/>
  </si>
  <si>
    <t>JCI</t>
    <phoneticPr fontId="8"/>
  </si>
  <si>
    <t>平成31年○月○○日</t>
    <rPh sb="0" eb="2">
      <t>ヘイセイ</t>
    </rPh>
    <rPh sb="4" eb="5">
      <t>ネン</t>
    </rPh>
    <rPh sb="5" eb="6">
      <t>ヘイネン</t>
    </rPh>
    <rPh sb="6" eb="7">
      <t>ガツ</t>
    </rPh>
    <rPh sb="9" eb="10">
      <t>ニチ</t>
    </rPh>
    <phoneticPr fontId="8"/>
  </si>
  <si>
    <t>令和６年○月○○日</t>
    <rPh sb="0" eb="2">
      <t>レイワ</t>
    </rPh>
    <rPh sb="3" eb="4">
      <t>ネン</t>
    </rPh>
    <rPh sb="4" eb="5">
      <t>ヘイネン</t>
    </rPh>
    <rPh sb="5" eb="6">
      <t>ガツ</t>
    </rPh>
    <rPh sb="8" eb="9">
      <t>ニチ</t>
    </rPh>
    <phoneticPr fontId="8"/>
  </si>
  <si>
    <t>ISO9001</t>
    <phoneticPr fontId="8"/>
  </si>
  <si>
    <t>令和２年○月○○日</t>
    <rPh sb="0" eb="2">
      <t>レイワ</t>
    </rPh>
    <rPh sb="3" eb="4">
      <t>ネン</t>
    </rPh>
    <rPh sb="4" eb="5">
      <t>ヘイネン</t>
    </rPh>
    <rPh sb="5" eb="6">
      <t>ガツ</t>
    </rPh>
    <rPh sb="8" eb="9">
      <t>ニチ</t>
    </rPh>
    <phoneticPr fontId="8"/>
  </si>
  <si>
    <t>令和７年○月○○日</t>
    <rPh sb="0" eb="2">
      <t>レイワ</t>
    </rPh>
    <rPh sb="3" eb="4">
      <t>ネン</t>
    </rPh>
    <rPh sb="4" eb="5">
      <t>ヘイネン</t>
    </rPh>
    <rPh sb="5" eb="6">
      <t>ガツ</t>
    </rPh>
    <rPh sb="8" eb="9">
      <t>ニチ</t>
    </rPh>
    <phoneticPr fontId="8"/>
  </si>
  <si>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8"/>
  </si>
  <si>
    <t>平成30年○月○○日</t>
    <rPh sb="0" eb="2">
      <t>ヘイセイ</t>
    </rPh>
    <rPh sb="4" eb="5">
      <t>ネン</t>
    </rPh>
    <rPh sb="5" eb="6">
      <t>ヘイネン</t>
    </rPh>
    <rPh sb="6" eb="7">
      <t>ガツ</t>
    </rPh>
    <rPh sb="9" eb="10">
      <t>ニチ</t>
    </rPh>
    <phoneticPr fontId="8"/>
  </si>
  <si>
    <t>人数</t>
    <rPh sb="0" eb="2">
      <t>ニンズウ</t>
    </rPh>
    <phoneticPr fontId="52"/>
  </si>
  <si>
    <t>地域連携の推進体制（歯科との連携）について</t>
  </si>
  <si>
    <t>記載の有無：入力済／未入力</t>
    <rPh sb="0" eb="2">
      <t>キサイ</t>
    </rPh>
    <rPh sb="3" eb="5">
      <t>ウム</t>
    </rPh>
    <rPh sb="6" eb="8">
      <t>ニュウリョク</t>
    </rPh>
    <rPh sb="8" eb="9">
      <t>スミ</t>
    </rPh>
    <rPh sb="10" eb="11">
      <t>ミ</t>
    </rPh>
    <rPh sb="11" eb="13">
      <t>ニュウリョク</t>
    </rPh>
    <phoneticPr fontId="8"/>
  </si>
  <si>
    <t>地域連携の推進体制のうち、歯科との連携について、必要に応じて図等を用いてわかりやすく説明してください。</t>
    <rPh sb="0" eb="2">
      <t>チイキ</t>
    </rPh>
    <rPh sb="2" eb="4">
      <t>レンケイ</t>
    </rPh>
    <rPh sb="5" eb="7">
      <t>スイシン</t>
    </rPh>
    <rPh sb="7" eb="9">
      <t>タイセイ</t>
    </rPh>
    <rPh sb="13" eb="15">
      <t>シカ</t>
    </rPh>
    <rPh sb="17" eb="19">
      <t>レンケイ</t>
    </rPh>
    <rPh sb="24" eb="26">
      <t>ヒツヨウ</t>
    </rPh>
    <rPh sb="27" eb="28">
      <t>オウ</t>
    </rPh>
    <rPh sb="30" eb="31">
      <t>ズ</t>
    </rPh>
    <rPh sb="31" eb="32">
      <t>トウ</t>
    </rPh>
    <rPh sb="33" eb="34">
      <t>モチ</t>
    </rPh>
    <rPh sb="42" eb="44">
      <t>セツメイ</t>
    </rPh>
    <phoneticPr fontId="8"/>
  </si>
  <si>
    <r>
      <t>このシートのほかに資料がある場合は、</t>
    </r>
    <r>
      <rPr>
        <b/>
        <u/>
        <sz val="11"/>
        <color rgb="FFFF0000"/>
        <rFont val="ＭＳ Ｐゴシック"/>
        <family val="3"/>
        <charset val="128"/>
      </rPr>
      <t>ファイル名の頭に別紙○を付けた</t>
    </r>
    <r>
      <rPr>
        <sz val="11"/>
        <rFont val="ＭＳ Ｐゴシック"/>
        <family val="3"/>
        <charset val="128"/>
      </rPr>
      <t>電子ファイル、別添資料を提出すること。</t>
    </r>
    <rPh sb="9" eb="11">
      <t>シリョウ</t>
    </rPh>
    <rPh sb="14" eb="16">
      <t>バアイ</t>
    </rPh>
    <rPh sb="22" eb="23">
      <t>メイ</t>
    </rPh>
    <rPh sb="24" eb="25">
      <t>アタマ</t>
    </rPh>
    <rPh sb="26" eb="28">
      <t>ベッシ</t>
    </rPh>
    <rPh sb="30" eb="31">
      <t>ツ</t>
    </rPh>
    <rPh sb="33" eb="35">
      <t>デンシ</t>
    </rPh>
    <rPh sb="40" eb="42">
      <t>ベッテン</t>
    </rPh>
    <rPh sb="42" eb="44">
      <t>シリョウ</t>
    </rPh>
    <rPh sb="45" eb="47">
      <t>テイシュツ</t>
    </rPh>
    <phoneticPr fontId="8"/>
  </si>
  <si>
    <t>１．院内の口腔ケアチームのメンバーの職種及び人数について</t>
    <rPh sb="2" eb="4">
      <t>インナイ</t>
    </rPh>
    <rPh sb="5" eb="7">
      <t>コウクウ</t>
    </rPh>
    <rPh sb="18" eb="20">
      <t>ショクシュ</t>
    </rPh>
    <rPh sb="20" eb="21">
      <t>オヨ</t>
    </rPh>
    <rPh sb="22" eb="24">
      <t>ニンズウ</t>
    </rPh>
    <phoneticPr fontId="8"/>
  </si>
  <si>
    <t>院内に口腔ケアチームを設置している場合、記入すること。</t>
    <phoneticPr fontId="8"/>
  </si>
  <si>
    <t>地域の歯科医師等と連携している際は、そのことがわかるように備考欄に記入をお願いします。</t>
    <rPh sb="0" eb="2">
      <t>チイキ</t>
    </rPh>
    <rPh sb="3" eb="5">
      <t>シカ</t>
    </rPh>
    <rPh sb="5" eb="7">
      <t>イシ</t>
    </rPh>
    <rPh sb="7" eb="8">
      <t>トウ</t>
    </rPh>
    <rPh sb="9" eb="11">
      <t>レンケイ</t>
    </rPh>
    <rPh sb="15" eb="16">
      <t>サイ</t>
    </rPh>
    <rPh sb="29" eb="31">
      <t>ビコウ</t>
    </rPh>
    <rPh sb="31" eb="32">
      <t>ラン</t>
    </rPh>
    <rPh sb="33" eb="35">
      <t>キニュウ</t>
    </rPh>
    <rPh sb="37" eb="38">
      <t>ネガ</t>
    </rPh>
    <phoneticPr fontId="8"/>
  </si>
  <si>
    <t>備考欄：院外との連携の際は連携先を記載ください（例：郡市歯科医師会と連携／近隣の歯科医師と個別に連携　等）
なお、特段記載事項がない場合は空欄としてください。</t>
    <rPh sb="0" eb="3">
      <t>ビコウラン</t>
    </rPh>
    <rPh sb="57" eb="59">
      <t>トクダン</t>
    </rPh>
    <rPh sb="59" eb="61">
      <t>キサイ</t>
    </rPh>
    <rPh sb="61" eb="63">
      <t>ジコウ</t>
    </rPh>
    <rPh sb="66" eb="68">
      <t>バアイ</t>
    </rPh>
    <rPh sb="69" eb="71">
      <t>クウラン</t>
    </rPh>
    <phoneticPr fontId="7"/>
  </si>
  <si>
    <t>歯科医師</t>
    <rPh sb="0" eb="4">
      <t>シカイシ</t>
    </rPh>
    <phoneticPr fontId="8"/>
  </si>
  <si>
    <t>近隣の歯科医師と個別に連携</t>
    <phoneticPr fontId="8"/>
  </si>
  <si>
    <t>２．歯科との連携体制の有無について</t>
    <rPh sb="2" eb="4">
      <t>シカ</t>
    </rPh>
    <rPh sb="6" eb="8">
      <t>レンケイ</t>
    </rPh>
    <rPh sb="8" eb="10">
      <t>タイセイ</t>
    </rPh>
    <rPh sb="11" eb="13">
      <t>ウム</t>
    </rPh>
    <phoneticPr fontId="8"/>
  </si>
  <si>
    <r>
      <t>（１）　院内に歯科の診療科がある。
　　　　</t>
    </r>
    <r>
      <rPr>
        <sz val="9"/>
        <rFont val="ＭＳ Ｐゴシック"/>
        <family val="3"/>
        <charset val="128"/>
      </rPr>
      <t>（はい／いいえ）</t>
    </r>
    <rPh sb="4" eb="6">
      <t>インナイ</t>
    </rPh>
    <rPh sb="7" eb="9">
      <t>シカ</t>
    </rPh>
    <rPh sb="10" eb="12">
      <t>シンリョウ</t>
    </rPh>
    <rPh sb="12" eb="13">
      <t>カ</t>
    </rPh>
    <phoneticPr fontId="8"/>
  </si>
  <si>
    <r>
      <t>（２）　口腔機能が低下したがん患者に対して口腔機能の評価や改善のために歯科との連携体制を構築している。 
　　　</t>
    </r>
    <r>
      <rPr>
        <sz val="8"/>
        <rFont val="ＭＳ Ｐゴシック"/>
        <family val="3"/>
        <charset val="128"/>
      </rPr>
      <t>　（院内の歯科医師と連携体制を構築／地域の歯科医師と連携体制を構築／院内及び地域の歯科医師と連携体制を構築／連携体制を構築していない）</t>
    </r>
    <rPh sb="4" eb="6">
      <t>コウクウ</t>
    </rPh>
    <rPh sb="6" eb="8">
      <t>キノウ</t>
    </rPh>
    <rPh sb="9" eb="11">
      <t>テイカ</t>
    </rPh>
    <rPh sb="15" eb="17">
      <t>カンジャ</t>
    </rPh>
    <rPh sb="18" eb="19">
      <t>タイ</t>
    </rPh>
    <rPh sb="21" eb="23">
      <t>コウクウ</t>
    </rPh>
    <rPh sb="23" eb="25">
      <t>キノウ</t>
    </rPh>
    <rPh sb="26" eb="28">
      <t>ヒョウカ</t>
    </rPh>
    <rPh sb="29" eb="31">
      <t>カイゼン</t>
    </rPh>
    <rPh sb="35" eb="37">
      <t>シカ</t>
    </rPh>
    <rPh sb="39" eb="41">
      <t>レンケイ</t>
    </rPh>
    <rPh sb="41" eb="43">
      <t>タイセイ</t>
    </rPh>
    <rPh sb="44" eb="46">
      <t>コウチク</t>
    </rPh>
    <rPh sb="74" eb="76">
      <t>チイキ</t>
    </rPh>
    <rPh sb="77" eb="79">
      <t>シカ</t>
    </rPh>
    <rPh sb="79" eb="81">
      <t>イシ</t>
    </rPh>
    <rPh sb="82" eb="84">
      <t>レンケイ</t>
    </rPh>
    <rPh sb="84" eb="86">
      <t>タイセイ</t>
    </rPh>
    <rPh sb="87" eb="89">
      <t>コウチク</t>
    </rPh>
    <rPh sb="90" eb="92">
      <t>インナイ</t>
    </rPh>
    <rPh sb="92" eb="93">
      <t>オヨ</t>
    </rPh>
    <rPh sb="94" eb="96">
      <t>チイキ</t>
    </rPh>
    <rPh sb="97" eb="99">
      <t>シカ</t>
    </rPh>
    <rPh sb="99" eb="101">
      <t>イシ</t>
    </rPh>
    <rPh sb="102" eb="104">
      <t>レンケイ</t>
    </rPh>
    <rPh sb="104" eb="106">
      <t>タイセイ</t>
    </rPh>
    <rPh sb="107" eb="109">
      <t>コウチク</t>
    </rPh>
    <rPh sb="110" eb="112">
      <t>レンケイ</t>
    </rPh>
    <rPh sb="112" eb="114">
      <t>タイセイ</t>
    </rPh>
    <rPh sb="115" eb="117">
      <t>コウチク</t>
    </rPh>
    <phoneticPr fontId="8"/>
  </si>
  <si>
    <r>
      <t>（３）　周術期におけるがん患者の口腔健康管理について歯科との連携体制を構築している。 
　　</t>
    </r>
    <r>
      <rPr>
        <sz val="8"/>
        <rFont val="ＭＳ Ｐゴシック"/>
        <family val="3"/>
        <charset val="128"/>
      </rPr>
      <t>　　（院内の歯科医師と連携体制を構築／地域の歯科医師と連携体制を構築／院内及び地域の歯科医師と連携体制を構築／連携体制を構築していない）</t>
    </r>
    <rPh sb="4" eb="7">
      <t>シュウジュツキ</t>
    </rPh>
    <rPh sb="13" eb="15">
      <t>カンジャ</t>
    </rPh>
    <rPh sb="16" eb="18">
      <t>コウクウ</t>
    </rPh>
    <rPh sb="18" eb="20">
      <t>ケンコウ</t>
    </rPh>
    <rPh sb="20" eb="22">
      <t>カンリ</t>
    </rPh>
    <rPh sb="26" eb="28">
      <t>シカ</t>
    </rPh>
    <rPh sb="30" eb="32">
      <t>レンケイ</t>
    </rPh>
    <rPh sb="32" eb="34">
      <t>タイセイ</t>
    </rPh>
    <rPh sb="35" eb="37">
      <t>コウチク</t>
    </rPh>
    <phoneticPr fontId="8"/>
  </si>
  <si>
    <r>
      <t xml:space="preserve">（４）　栄養サポートチームに歯科が参加する連携体制を構築している。
</t>
    </r>
    <r>
      <rPr>
        <sz val="9"/>
        <rFont val="ＭＳ Ｐゴシック"/>
        <family val="3"/>
        <charset val="128"/>
      </rPr>
      <t>　　　</t>
    </r>
    <r>
      <rPr>
        <sz val="8"/>
        <rFont val="ＭＳ Ｐゴシック"/>
        <family val="3"/>
        <charset val="128"/>
      </rPr>
      <t>　　（院内の歯科医師と連携体制を構築／地域の歯科医師と連携体制を構築／院内及び地域の歯科医師と連携体制を構築／連携体制を構築していない）</t>
    </r>
    <rPh sb="14" eb="16">
      <t>シカ</t>
    </rPh>
    <rPh sb="17" eb="19">
      <t>サンカ</t>
    </rPh>
    <rPh sb="21" eb="23">
      <t>レンケイ</t>
    </rPh>
    <rPh sb="23" eb="25">
      <t>タイセイ</t>
    </rPh>
    <rPh sb="26" eb="28">
      <t>コウチク</t>
    </rPh>
    <phoneticPr fontId="8"/>
  </si>
  <si>
    <r>
      <t xml:space="preserve">（５）　緩和ケアチームに歯科が参加する連携体制を構築している。
</t>
    </r>
    <r>
      <rPr>
        <sz val="9"/>
        <rFont val="ＭＳ Ｐゴシック"/>
        <family val="3"/>
        <charset val="128"/>
      </rPr>
      <t>　　</t>
    </r>
    <r>
      <rPr>
        <sz val="8"/>
        <rFont val="ＭＳ Ｐゴシック"/>
        <family val="3"/>
        <charset val="128"/>
      </rPr>
      <t>　　　（院内の歯科医師と連携体制を構築／地域の歯科医師と連携体制を構築／院内及び地域の歯科医師と連携体制を構築／連携体制を構築していない）</t>
    </r>
    <rPh sb="4" eb="6">
      <t>カンワ</t>
    </rPh>
    <rPh sb="12" eb="14">
      <t>シカ</t>
    </rPh>
    <rPh sb="15" eb="17">
      <t>サンカ</t>
    </rPh>
    <rPh sb="19" eb="21">
      <t>レンケイ</t>
    </rPh>
    <rPh sb="21" eb="23">
      <t>タイセイ</t>
    </rPh>
    <rPh sb="24" eb="26">
      <t>コウチク</t>
    </rPh>
    <phoneticPr fontId="8"/>
  </si>
  <si>
    <t>（６）　上記（２）～（５）において地域の歯科医師と連携体制を構築している場合、連携している地域（院外）の歯科医療機関数</t>
    <rPh sb="17" eb="19">
      <t>チイキ</t>
    </rPh>
    <rPh sb="22" eb="24">
      <t>イシ</t>
    </rPh>
    <rPh sb="45" eb="47">
      <t>チイキ</t>
    </rPh>
    <phoneticPr fontId="8"/>
  </si>
  <si>
    <t>施設</t>
    <rPh sb="0" eb="2">
      <t>シセツ</t>
    </rPh>
    <phoneticPr fontId="8"/>
  </si>
  <si>
    <t>（７）　上記（２）～（５）において歯科と連携体制を構築している場合、どのような連携体制を構築しているかそれぞれ記載してください。</t>
    <rPh sb="4" eb="6">
      <t>ジョウキ</t>
    </rPh>
    <rPh sb="17" eb="19">
      <t>シカ</t>
    </rPh>
    <rPh sb="20" eb="22">
      <t>レンケイ</t>
    </rPh>
    <rPh sb="22" eb="24">
      <t>タイセイ</t>
    </rPh>
    <rPh sb="25" eb="27">
      <t>コウチク</t>
    </rPh>
    <rPh sb="31" eb="33">
      <t>バアイ</t>
    </rPh>
    <rPh sb="39" eb="41">
      <t>レンケイ</t>
    </rPh>
    <rPh sb="41" eb="43">
      <t>タイセイ</t>
    </rPh>
    <rPh sb="44" eb="46">
      <t>コウチク</t>
    </rPh>
    <rPh sb="55" eb="57">
      <t>キサイ</t>
    </rPh>
    <phoneticPr fontId="8"/>
  </si>
  <si>
    <t>（８）　上記（２）～（５）以外において歯科と連携体制を構築している場合、どのような連携体制を構築しているか記載してください。</t>
    <rPh sb="4" eb="6">
      <t>ジョウキ</t>
    </rPh>
    <rPh sb="13" eb="15">
      <t>イガイ</t>
    </rPh>
    <rPh sb="19" eb="21">
      <t>シカ</t>
    </rPh>
    <rPh sb="22" eb="24">
      <t>レンケイ</t>
    </rPh>
    <rPh sb="24" eb="26">
      <t>タイセイ</t>
    </rPh>
    <rPh sb="27" eb="29">
      <t>コウチク</t>
    </rPh>
    <rPh sb="33" eb="35">
      <t>バアイ</t>
    </rPh>
    <rPh sb="41" eb="43">
      <t>レンケイ</t>
    </rPh>
    <rPh sb="43" eb="45">
      <t>タイセイ</t>
    </rPh>
    <rPh sb="46" eb="48">
      <t>コウチク</t>
    </rPh>
    <rPh sb="53" eb="55">
      <t>キサイ</t>
    </rPh>
    <phoneticPr fontId="8"/>
  </si>
  <si>
    <t>保険適用外の免疫療法等について、提供または推奨している場合は、上記のどの枠組みに該当するか明記すること。
（なお、提供または推奨していない場合は、「なし」と記入すること。）</t>
    <rPh sb="16" eb="18">
      <t>テイキョウ</t>
    </rPh>
    <rPh sb="21" eb="23">
      <t>スイショウ</t>
    </rPh>
    <rPh sb="27" eb="29">
      <t>バアイ</t>
    </rPh>
    <rPh sb="31" eb="33">
      <t>ジョウキ</t>
    </rPh>
    <rPh sb="36" eb="38">
      <t>ワクグ</t>
    </rPh>
    <rPh sb="40" eb="42">
      <t>ガイトウ</t>
    </rPh>
    <rPh sb="45" eb="47">
      <t>メイキ</t>
    </rPh>
    <phoneticPr fontId="8"/>
  </si>
  <si>
    <t>直近で評価を受けたタイミング（YYYY/MM、例：202209）</t>
    <rPh sb="0" eb="2">
      <t>チョッキン</t>
    </rPh>
    <rPh sb="3" eb="5">
      <t>ヒョウカ</t>
    </rPh>
    <rPh sb="6" eb="7">
      <t>ウ</t>
    </rPh>
    <phoneticPr fontId="8"/>
  </si>
  <si>
    <r>
      <t>・一覧で各シートの入力状況を確認することができます。</t>
    </r>
    <r>
      <rPr>
        <b/>
        <sz val="11"/>
        <color indexed="10"/>
        <rFont val="ＭＳ Ｐゴシック"/>
        <family val="3"/>
        <charset val="128"/>
      </rPr>
      <t>「未入力あり」</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4" eb="36">
      <t>モジ</t>
    </rPh>
    <rPh sb="39" eb="41">
      <t>バアイ</t>
    </rPh>
    <rPh sb="49" eb="51">
      <t>カクニン</t>
    </rPh>
    <phoneticPr fontId="8"/>
  </si>
  <si>
    <t>表紙</t>
    <phoneticPr fontId="8"/>
  </si>
  <si>
    <r>
      <t>・表紙、様式４及び別紙については、印刷範囲内に入力チェック欄が機能するシートがあります。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4" eb="6">
      <t>ヨウシキ</t>
    </rPh>
    <rPh sb="7" eb="8">
      <t>オヨ</t>
    </rPh>
    <rPh sb="9" eb="11">
      <t>ベッシ</t>
    </rPh>
    <rPh sb="17" eb="19">
      <t>インサツ</t>
    </rPh>
    <rPh sb="19" eb="21">
      <t>ハンイ</t>
    </rPh>
    <rPh sb="21" eb="22">
      <t>ナイ</t>
    </rPh>
    <rPh sb="23" eb="25">
      <t>ニュウリョク</t>
    </rPh>
    <rPh sb="29" eb="30">
      <t>ラン</t>
    </rPh>
    <rPh sb="31" eb="33">
      <t>キノウ</t>
    </rPh>
    <rPh sb="47" eb="50">
      <t>ミニュウリョク</t>
    </rPh>
    <rPh sb="54" eb="56">
      <t>モジ</t>
    </rPh>
    <rPh sb="59" eb="61">
      <t>バアイ</t>
    </rPh>
    <rPh sb="65" eb="67">
      <t>カショ</t>
    </rPh>
    <rPh sb="68" eb="70">
      <t>カクニン</t>
    </rPh>
    <phoneticPr fontId="8"/>
  </si>
  <si>
    <t>１．新規・更新・報告の別</t>
    <rPh sb="2" eb="4">
      <t>シンキ</t>
    </rPh>
    <rPh sb="5" eb="7">
      <t>コウシン</t>
    </rPh>
    <rPh sb="8" eb="10">
      <t>ホウコク</t>
    </rPh>
    <phoneticPr fontId="8"/>
  </si>
  <si>
    <t>（新規指定／指定更新／現況報告）</t>
    <rPh sb="1" eb="3">
      <t>シンキ</t>
    </rPh>
    <rPh sb="3" eb="5">
      <t>シテイ</t>
    </rPh>
    <rPh sb="6" eb="8">
      <t>シテイ</t>
    </rPh>
    <rPh sb="8" eb="10">
      <t>コウシン</t>
    </rPh>
    <rPh sb="11" eb="13">
      <t>ゲンキョウ</t>
    </rPh>
    <rPh sb="13" eb="15">
      <t>ホウコク</t>
    </rPh>
    <phoneticPr fontId="8"/>
  </si>
  <si>
    <t>初回指定年月日：</t>
    <rPh sb="0" eb="2">
      <t>ショカイ</t>
    </rPh>
    <rPh sb="2" eb="4">
      <t>シテイ</t>
    </rPh>
    <rPh sb="4" eb="7">
      <t>ネンガッピ</t>
    </rPh>
    <phoneticPr fontId="8"/>
  </si>
  <si>
    <t>※新規指定・指定更新・現況報告を選択してください。</t>
    <rPh sb="1" eb="3">
      <t>シンキ</t>
    </rPh>
    <rPh sb="3" eb="5">
      <t>シテイ</t>
    </rPh>
    <rPh sb="6" eb="8">
      <t>シテイ</t>
    </rPh>
    <rPh sb="8" eb="10">
      <t>コウシン</t>
    </rPh>
    <rPh sb="11" eb="13">
      <t>ゲンキョウ</t>
    </rPh>
    <rPh sb="13" eb="15">
      <t>ホウコク</t>
    </rPh>
    <rPh sb="16" eb="18">
      <t>センタク</t>
    </rPh>
    <phoneticPr fontId="8"/>
  </si>
  <si>
    <t>※指定更新・現況報告の場合記載</t>
    <rPh sb="1" eb="3">
      <t>シテイ</t>
    </rPh>
    <rPh sb="3" eb="5">
      <t>コウシン</t>
    </rPh>
    <rPh sb="6" eb="8">
      <t>ゲンキョウ</t>
    </rPh>
    <rPh sb="8" eb="10">
      <t>ホウコク</t>
    </rPh>
    <rPh sb="11" eb="13">
      <t>バアイ</t>
    </rPh>
    <rPh sb="13" eb="15">
      <t>キサイ</t>
    </rPh>
    <phoneticPr fontId="8"/>
  </si>
  <si>
    <t>※本ページ以外は公開いたします。</t>
    <phoneticPr fontId="8"/>
  </si>
  <si>
    <t>A</t>
  </si>
  <si>
    <t>C</t>
  </si>
  <si>
    <t>B</t>
  </si>
  <si>
    <t>自施設で放射線治療を実施している。</t>
    <rPh sb="0" eb="3">
      <t>ジシセツ</t>
    </rPh>
    <rPh sb="4" eb="7">
      <t>ホウシャセン</t>
    </rPh>
    <rPh sb="7" eb="9">
      <t>チリョウ</t>
    </rPh>
    <rPh sb="10" eb="12">
      <t>ジッシ</t>
    </rPh>
    <phoneticPr fontId="8"/>
  </si>
  <si>
    <t>自施設で放射線治療を実施している場合の体制整備。
※上段で「いいえ」とした場合、（ウ）～（キ）の項目は、便宜上「－」を選択、または「0」と記入してください（未入力チェックのため）。</t>
    <phoneticPr fontId="8"/>
  </si>
  <si>
    <t>C</t>
    <phoneticPr fontId="8"/>
  </si>
  <si>
    <t>ウ</t>
    <phoneticPr fontId="8"/>
  </si>
  <si>
    <t>イ</t>
    <phoneticPr fontId="8"/>
  </si>
  <si>
    <t>（ア）</t>
    <phoneticPr fontId="8"/>
  </si>
  <si>
    <t>（イ）</t>
    <phoneticPr fontId="8"/>
  </si>
  <si>
    <t>（ウ）</t>
    <phoneticPr fontId="8"/>
  </si>
  <si>
    <t>（エ）</t>
    <phoneticPr fontId="8"/>
  </si>
  <si>
    <t>（オ）</t>
    <phoneticPr fontId="8"/>
  </si>
  <si>
    <t>（カ）</t>
    <phoneticPr fontId="8"/>
  </si>
  <si>
    <t>（キ）</t>
    <phoneticPr fontId="8"/>
  </si>
  <si>
    <t>（ク）</t>
    <phoneticPr fontId="8"/>
  </si>
  <si>
    <t>（ケ）</t>
    <phoneticPr fontId="8"/>
  </si>
  <si>
    <t>（コ）</t>
    <phoneticPr fontId="8"/>
  </si>
  <si>
    <t>（サ）</t>
    <phoneticPr fontId="8"/>
  </si>
  <si>
    <t>アドバンス・ケア・プランニングを含めた意思決定支援について院内において広く研修を行うとともに、患者や家族に周知している。</t>
    <phoneticPr fontId="8"/>
  </si>
  <si>
    <t>エ</t>
    <phoneticPr fontId="8"/>
  </si>
  <si>
    <t>国がん拠点病院が行う医療圏内のがん診療に関する情報集約及び情報提供等に協力している。</t>
    <phoneticPr fontId="8"/>
  </si>
  <si>
    <t>国がん拠点病院が運営するがん診療連携協議会や二次医療圏をもとに設置する「がん診療ネットワーク協議会」以下「医療圏がん診療ネットワーク協議会という。）に積極的に参画し、がん医療の質の向上を図るための検討会や研修等活動への参画、診療実績等のデータ提供などに取り組んでいる。</t>
    <rPh sb="22" eb="27">
      <t>ニジイリョウケン</t>
    </rPh>
    <rPh sb="31" eb="33">
      <t>セッチ</t>
    </rPh>
    <rPh sb="38" eb="40">
      <t>シンリョウ</t>
    </rPh>
    <rPh sb="50" eb="52">
      <t>イカ</t>
    </rPh>
    <rPh sb="53" eb="56">
      <t>イリョウケン</t>
    </rPh>
    <rPh sb="58" eb="60">
      <t>シンリョウ</t>
    </rPh>
    <rPh sb="66" eb="69">
      <t>キョウギカイ</t>
    </rPh>
    <phoneticPr fontId="8"/>
  </si>
  <si>
    <t>情報提供の手段について簡潔に記載すること（例：医療機関のwebサイトに掲載）</t>
    <phoneticPr fontId="8"/>
  </si>
  <si>
    <t>-</t>
    <phoneticPr fontId="8"/>
  </si>
  <si>
    <t>オ</t>
    <phoneticPr fontId="8"/>
  </si>
  <si>
    <t>B</t>
    <phoneticPr fontId="8"/>
  </si>
  <si>
    <t>放射線診断・治療に関する専門的な知識を有する医師を１人以上配置するか、又は他の医療機関から協力を得られる体制を確保している。</t>
    <phoneticPr fontId="8"/>
  </si>
  <si>
    <t>他の医療機関から協力を得られる体制を確保している。</t>
    <phoneticPr fontId="8"/>
  </si>
  <si>
    <t>放射線診断・治療に関する専門的な知識を有する医師の人数（上記で「いいえ」とした場合、A項目）</t>
    <phoneticPr fontId="8"/>
  </si>
  <si>
    <t>うち常勤の人数（上記で「いいえ」とした場合、C項目）</t>
    <phoneticPr fontId="8"/>
  </si>
  <si>
    <t>緩和ケアチームに配置されている、精神症状の緩和に携わる専門的な知識及び技能を有する医師について、
カンファレンス等を実施できる体制を確保できるよう配置している。</t>
    <rPh sb="16" eb="18">
      <t>セイシン</t>
    </rPh>
    <rPh sb="56" eb="57">
      <t>ナド</t>
    </rPh>
    <rPh sb="58" eb="60">
      <t>ジッシ</t>
    </rPh>
    <rPh sb="63" eb="65">
      <t>タイセイ</t>
    </rPh>
    <rPh sb="66" eb="68">
      <t>カクホ</t>
    </rPh>
    <rPh sb="73" eb="75">
      <t>ハイチ</t>
    </rPh>
    <phoneticPr fontId="8"/>
  </si>
  <si>
    <t>病理解剖等の病理診断に係る周辺業務を含む、専従の病理診断に携わる医師を配置しているか、又は他の医療機関から協力を得られる体制を確保している。</t>
    <phoneticPr fontId="8"/>
  </si>
  <si>
    <t>他の医療機関から協力を得られる体制を確保している。</t>
    <phoneticPr fontId="8"/>
  </si>
  <si>
    <t>病理解剖等の病理診断に係る周辺業務を含む、専従の病理診断に携わる医師の人数（上記で「いいえ」とした場合、A項目）</t>
    <phoneticPr fontId="8"/>
  </si>
  <si>
    <t>-</t>
    <phoneticPr fontId="8"/>
  </si>
  <si>
    <t>専任の放射線治療に携わる常勤の診療放射線技師の人数</t>
    <phoneticPr fontId="8"/>
  </si>
  <si>
    <t>当該技師は放射線治療に関する専門資格を有する者である。</t>
    <phoneticPr fontId="8"/>
  </si>
  <si>
    <t>うち日本放射線治療専門放射線技師認定機構から認定を行う放射線治療専門放射線技師として認定を受けている者</t>
    <phoneticPr fontId="8"/>
  </si>
  <si>
    <t>その他の専門資格の場合、専門資格と人数を記載すること</t>
    <phoneticPr fontId="8"/>
  </si>
  <si>
    <t>-</t>
    <phoneticPr fontId="8"/>
  </si>
  <si>
    <t>専任の放射線治療における機器の精度管理、照射計画の検証、照射計画補助作業等に携わる常勤の技術者等の人数</t>
    <phoneticPr fontId="8"/>
  </si>
  <si>
    <t>うち専従常勤の人数</t>
    <phoneticPr fontId="8"/>
  </si>
  <si>
    <t>当該技術者は医学物理学に関する専門資格を有する者である</t>
    <phoneticPr fontId="8"/>
  </si>
  <si>
    <t>うち一般財団法人医学物理士認定機構から医学物理士として認定を受けている者</t>
    <phoneticPr fontId="8"/>
  </si>
  <si>
    <t>うち専従常勤の人数</t>
    <phoneticPr fontId="8"/>
  </si>
  <si>
    <t>当該看護師は放射線治療に関する専門資格を有する者である。</t>
    <phoneticPr fontId="8"/>
  </si>
  <si>
    <t>当該看護師はがん看護又はがん薬物療法に関する専門資格を有する者である</t>
    <phoneticPr fontId="8"/>
  </si>
  <si>
    <t>うち公益社団法人日本看護協会からがん看護専門看護師として認定を受けている者</t>
    <phoneticPr fontId="8"/>
  </si>
  <si>
    <t>うち公益社団法人日本看護協会からがん化学療法看護認定看護師として認定を受けている者</t>
    <phoneticPr fontId="8"/>
  </si>
  <si>
    <t>C</t>
    <phoneticPr fontId="8"/>
  </si>
  <si>
    <t>当該薬剤師はがん薬物療法に関する専門資格を有する者である</t>
    <phoneticPr fontId="8"/>
  </si>
  <si>
    <t>当該看護師はがん看護又は緩和ケアに関する専門資格を有する者である</t>
    <phoneticPr fontId="8"/>
  </si>
  <si>
    <t>A</t>
    <phoneticPr fontId="8"/>
  </si>
  <si>
    <t>当該薬剤師は緩和薬物療法に関する専門資格を有する者である</t>
    <phoneticPr fontId="8"/>
  </si>
  <si>
    <t>うち公益社団法人日本看護協会からがん看護専門看護師として認定を受けている者の人数</t>
    <rPh sb="38" eb="40">
      <t>ニンズウ</t>
    </rPh>
    <phoneticPr fontId="8"/>
  </si>
  <si>
    <t>うち公益社団法人日本看護協会から緩和ケア認定看護師として認定を受けている者の人数</t>
    <rPh sb="38" eb="40">
      <t>ニンズウ</t>
    </rPh>
    <phoneticPr fontId="8"/>
  </si>
  <si>
    <t>うち公益社団法人日本看護協会からがん性疼痛看護認定看護師として認定を受けている者の人数</t>
    <rPh sb="41" eb="43">
      <t>ニンズウ</t>
    </rPh>
    <phoneticPr fontId="8"/>
  </si>
  <si>
    <t>うち一般社団法人日本緩和医療薬学会から緩和薬物療法認定薬剤師として認定を受けている者の人数</t>
    <rPh sb="43" eb="45">
      <t>ニンズウ</t>
    </rPh>
    <phoneticPr fontId="8"/>
  </si>
  <si>
    <t>うち一般社団法人日本医療薬学会からがん専門薬剤師として認定を受けている者の人数</t>
    <rPh sb="37" eb="39">
      <t>ニンズウ</t>
    </rPh>
    <phoneticPr fontId="8"/>
  </si>
  <si>
    <t>うち一般社団法人日本病院薬剤師会からがん薬物療法認定薬剤師として認定を受けている者の人数</t>
    <rPh sb="42" eb="44">
      <t>ニンズウ</t>
    </rPh>
    <phoneticPr fontId="8"/>
  </si>
  <si>
    <t>うち公益社団法人日本看護協会からがん放射線療法看護認定看護師として認定を受けている者の人数</t>
    <rPh sb="43" eb="45">
      <t>ニンズウ</t>
    </rPh>
    <phoneticPr fontId="8"/>
  </si>
  <si>
    <t>当該相談支援に携わる者は社会福祉士である</t>
    <rPh sb="0" eb="2">
      <t>トウガイ</t>
    </rPh>
    <phoneticPr fontId="8"/>
  </si>
  <si>
    <t>当該相談支援に携わる者は精神保健福祉士である</t>
    <phoneticPr fontId="8"/>
  </si>
  <si>
    <t>上記人数</t>
    <rPh sb="0" eb="2">
      <t>ジョウキ</t>
    </rPh>
    <rPh sb="2" eb="4">
      <t>ニンズウ</t>
    </rPh>
    <phoneticPr fontId="8"/>
  </si>
  <si>
    <t>当該医療心理に携わる者は公認心理師として認定を受けている者である</t>
    <rPh sb="0" eb="2">
      <t>トウガイ</t>
    </rPh>
    <phoneticPr fontId="8"/>
  </si>
  <si>
    <t>当該医療心理に携わる者は公益財団法人日本臨床心理士資格認定協会の臨床心理士である</t>
    <phoneticPr fontId="8"/>
  </si>
  <si>
    <t>上記人数</t>
    <phoneticPr fontId="8"/>
  </si>
  <si>
    <t>自施設で病理診断を行っている。</t>
    <phoneticPr fontId="8"/>
  </si>
  <si>
    <t>細胞診断に係る業務に携わる者の人数</t>
    <rPh sb="15" eb="17">
      <t>ニンズウ</t>
    </rPh>
    <phoneticPr fontId="8"/>
  </si>
  <si>
    <t>専任の人数</t>
    <phoneticPr fontId="8"/>
  </si>
  <si>
    <t>うち専任常勤の人数</t>
    <phoneticPr fontId="8"/>
  </si>
  <si>
    <t>当該診療従事者は細胞診断に関する専門資格を有する者である</t>
    <phoneticPr fontId="8"/>
  </si>
  <si>
    <t>うち公益社団法人日本臨床細胞学会から細胞検査士として認定を受けている者</t>
    <phoneticPr fontId="8"/>
  </si>
  <si>
    <t>ア</t>
    <phoneticPr fontId="8"/>
  </si>
  <si>
    <t>イ</t>
    <phoneticPr fontId="8"/>
  </si>
  <si>
    <t>ウ</t>
    <phoneticPr fontId="8"/>
  </si>
  <si>
    <t>エ</t>
    <phoneticPr fontId="8"/>
  </si>
  <si>
    <t>B</t>
    <phoneticPr fontId="8"/>
  </si>
  <si>
    <t>（ア）</t>
    <phoneticPr fontId="8"/>
  </si>
  <si>
    <t>（イ）</t>
    <phoneticPr fontId="8"/>
  </si>
  <si>
    <t>（ウ）</t>
    <phoneticPr fontId="8"/>
  </si>
  <si>
    <t>（エ）</t>
    <phoneticPr fontId="8"/>
  </si>
  <si>
    <t>以下の基準をそれぞれ満たしている。（期間：令和４年１月１日～12月31日）</t>
    <phoneticPr fontId="8"/>
  </si>
  <si>
    <t>国がん拠点病院等が実施するがん医療に携わる医師等を対象とした緩和ケアに関する研修に積極的に協力するとともに参加している。また、自施設の長、および自施設に所属する臨床研修医及び１年以上自施設に所属するがん診療に携わる医師・歯科医師が当該研修を修了する体制を整備し、受講率を現況報告において、報告している。</t>
    <rPh sb="63" eb="66">
      <t>ジシセツ</t>
    </rPh>
    <rPh sb="67" eb="68">
      <t>チョウ</t>
    </rPh>
    <phoneticPr fontId="8"/>
  </si>
  <si>
    <t>令和５年９月１日時点で自施設に所属する初期臨床研修医の人数</t>
    <phoneticPr fontId="8"/>
  </si>
  <si>
    <t>情報提供の手段について簡潔に記載すること（例：医療機関のwebサイトに掲載）</t>
    <phoneticPr fontId="8"/>
  </si>
  <si>
    <t>自施設の長は緩和ケア研修を修了している。</t>
    <rPh sb="0" eb="3">
      <t>ジシセツ</t>
    </rPh>
    <rPh sb="4" eb="5">
      <t>チョウ</t>
    </rPh>
    <phoneticPr fontId="8"/>
  </si>
  <si>
    <t>医療従事者に対してがん告知や余命告知等を行う際のコミュニケーション研修を1年に最低1回でも実施している。</t>
    <phoneticPr fontId="8"/>
  </si>
  <si>
    <t>がん告知や余命告知等を行う際のコミュニケーションに関するマニュアルがある。</t>
    <phoneticPr fontId="8"/>
  </si>
  <si>
    <t>ア</t>
    <phoneticPr fontId="8"/>
  </si>
  <si>
    <t>イ</t>
    <phoneticPr fontId="8"/>
  </si>
  <si>
    <t>ウ</t>
    <phoneticPr fontId="8"/>
  </si>
  <si>
    <t>エ</t>
    <phoneticPr fontId="8"/>
  </si>
  <si>
    <t>オ</t>
    <phoneticPr fontId="8"/>
  </si>
  <si>
    <t>カ</t>
    <phoneticPr fontId="8"/>
  </si>
  <si>
    <t>キ</t>
    <phoneticPr fontId="8"/>
  </si>
  <si>
    <t>ク</t>
    <phoneticPr fontId="8"/>
  </si>
  <si>
    <t>-</t>
    <phoneticPr fontId="8"/>
  </si>
  <si>
    <t>研修の実施案内に関する情報提供の手段について簡潔に記載すること（例：医療機関のwebサイトに掲載）</t>
    <phoneticPr fontId="8"/>
  </si>
  <si>
    <t>専任のがんに関する相談支援に携わる者のうち、社会福祉士の人数</t>
    <phoneticPr fontId="8"/>
  </si>
  <si>
    <t>C</t>
    <phoneticPr fontId="8"/>
  </si>
  <si>
    <t>ピアサポーターによる相談支援を導入している</t>
    <rPh sb="10" eb="14">
      <t>ソウダンシエン</t>
    </rPh>
    <rPh sb="15" eb="17">
      <t>ドウニュウ</t>
    </rPh>
    <phoneticPr fontId="8"/>
  </si>
  <si>
    <t>相談支援に関し十分な経験を有するがん患者団体との連携協力体制の構築に積極的に取り組んでいる。</t>
    <phoneticPr fontId="8"/>
  </si>
  <si>
    <t>（ア）</t>
    <phoneticPr fontId="8"/>
  </si>
  <si>
    <t>（イ）</t>
    <phoneticPr fontId="8"/>
  </si>
  <si>
    <t>（ウ）</t>
    <phoneticPr fontId="8"/>
  </si>
  <si>
    <t>（エ）</t>
    <phoneticPr fontId="8"/>
  </si>
  <si>
    <t>（オ）</t>
    <phoneticPr fontId="8"/>
  </si>
  <si>
    <t>※一人以上の配置が必要です。
別紙16に詳細を記載してください。</t>
    <rPh sb="15" eb="17">
      <t>ベッシ</t>
    </rPh>
    <rPh sb="20" eb="22">
      <t>ショウサイ</t>
    </rPh>
    <rPh sb="23" eb="25">
      <t>キサイ</t>
    </rPh>
    <phoneticPr fontId="8"/>
  </si>
  <si>
    <t>うち、専任で中級認定者の認定を受けている者の人数</t>
    <rPh sb="3" eb="5">
      <t>センニン</t>
    </rPh>
    <rPh sb="6" eb="8">
      <t>チュウキュウ</t>
    </rPh>
    <rPh sb="8" eb="11">
      <t>ニンテイシャ</t>
    </rPh>
    <rPh sb="12" eb="14">
      <t>ニンテイ</t>
    </rPh>
    <rPh sb="15" eb="16">
      <t>ウ</t>
    </rPh>
    <rPh sb="22" eb="24">
      <t>ニンズウ</t>
    </rPh>
    <phoneticPr fontId="8"/>
  </si>
  <si>
    <t>B</t>
    <phoneticPr fontId="8"/>
  </si>
  <si>
    <t>特に、自施設で対応しない診療内容についての連携先や集学的治療等が終了した後のフォローアップについて地域で連携する医療機関等の情報提供を行っている。</t>
    <phoneticPr fontId="8"/>
  </si>
  <si>
    <t>地域を対象として実施した、がんに関するセミナー等の開催回数（総数）　</t>
    <rPh sb="8" eb="10">
      <t>ジッシ</t>
    </rPh>
    <phoneticPr fontId="8"/>
  </si>
  <si>
    <t>-</t>
    <phoneticPr fontId="8"/>
  </si>
  <si>
    <t>実施内容の広報等に努めている。</t>
    <phoneticPr fontId="8"/>
  </si>
  <si>
    <t>情報提供の手段について簡潔に記載すること（例：医療機関のwebサイトに掲載）※該当なしの場合は「なし」と記載してください。</t>
    <rPh sb="39" eb="41">
      <t>ガイトウ</t>
    </rPh>
    <rPh sb="44" eb="46">
      <t>バアイ</t>
    </rPh>
    <rPh sb="52" eb="54">
      <t>キサイ</t>
    </rPh>
    <phoneticPr fontId="8"/>
  </si>
  <si>
    <t>C</t>
    <phoneticPr fontId="8"/>
  </si>
  <si>
    <t>※非常勤を常勤換算する際は、小数点を含む数字であっても問題ありませんのでそのままご入力ください。</t>
    <rPh sb="14" eb="17">
      <t>ショウスウテン</t>
    </rPh>
    <phoneticPr fontId="8"/>
  </si>
  <si>
    <t>新規・更新・現況報告の別</t>
    <rPh sb="6" eb="10">
      <t>ゲンキョウホウコク</t>
    </rPh>
    <phoneticPr fontId="8"/>
  </si>
  <si>
    <t>　肺がん</t>
    <phoneticPr fontId="8"/>
  </si>
  <si>
    <t>病院名</t>
  </si>
  <si>
    <t>年間入院患者数の状況</t>
  </si>
  <si>
    <t>院内
がん登録</t>
    <rPh sb="0" eb="2">
      <t>インナイ</t>
    </rPh>
    <rPh sb="5" eb="7">
      <t>トウロク</t>
    </rPh>
    <phoneticPr fontId="90"/>
  </si>
  <si>
    <t>放射線治療</t>
    <phoneticPr fontId="90"/>
  </si>
  <si>
    <t>緩和ケア</t>
  </si>
  <si>
    <t>相談支援センター</t>
  </si>
  <si>
    <t>地域連携</t>
  </si>
  <si>
    <t>診療実績割合</t>
    <rPh sb="0" eb="2">
      <t>シンリョウ</t>
    </rPh>
    <rPh sb="2" eb="4">
      <t>ジッセキ</t>
    </rPh>
    <rPh sb="4" eb="6">
      <t>ワリアイ</t>
    </rPh>
    <phoneticPr fontId="90"/>
  </si>
  <si>
    <t>院内
がん
登録数</t>
    <rPh sb="0" eb="2">
      <t>インナイ</t>
    </rPh>
    <rPh sb="6" eb="8">
      <t>トウロク</t>
    </rPh>
    <rPh sb="8" eb="9">
      <t>スウ</t>
    </rPh>
    <phoneticPr fontId="90"/>
  </si>
  <si>
    <t>肺がん</t>
    <phoneticPr fontId="8"/>
  </si>
  <si>
    <t>胃がん手術</t>
  </si>
  <si>
    <t>大腸がん手術</t>
  </si>
  <si>
    <t>肝臓がん</t>
  </si>
  <si>
    <t>乳がん</t>
  </si>
  <si>
    <t>放射線治療
のべ患者数</t>
    <phoneticPr fontId="90"/>
  </si>
  <si>
    <t>治療別のべ患者数</t>
    <rPh sb="0" eb="2">
      <t>チリョウ</t>
    </rPh>
    <rPh sb="2" eb="3">
      <t>ベツ</t>
    </rPh>
    <phoneticPr fontId="8"/>
  </si>
  <si>
    <t>部位別のべ患者数</t>
    <rPh sb="0" eb="2">
      <t>ブイ</t>
    </rPh>
    <phoneticPr fontId="90"/>
  </si>
  <si>
    <t>がんに係る薬物療法のべ患者数</t>
    <rPh sb="5" eb="7">
      <t>ヤクブツ</t>
    </rPh>
    <phoneticPr fontId="90"/>
  </si>
  <si>
    <t>緩和ケアチームの新規介入患者数</t>
    <phoneticPr fontId="90"/>
  </si>
  <si>
    <t>緩和ケアチームに対する新規診療症例数</t>
    <phoneticPr fontId="90"/>
  </si>
  <si>
    <t>当該2次医療圏に居住するがん患者の診療実績の割合</t>
    <phoneticPr fontId="90"/>
  </si>
  <si>
    <t>開胸手術</t>
    <rPh sb="0" eb="2">
      <t>カイキョウ</t>
    </rPh>
    <rPh sb="2" eb="4">
      <t>シュジュツ</t>
    </rPh>
    <phoneticPr fontId="8"/>
  </si>
  <si>
    <t xml:space="preserve">胸腔鏡下手術 </t>
  </si>
  <si>
    <t>開腹手術</t>
    <rPh sb="0" eb="2">
      <t>カイフク</t>
    </rPh>
    <rPh sb="2" eb="4">
      <t>シュジュツ</t>
    </rPh>
    <phoneticPr fontId="8"/>
  </si>
  <si>
    <t>腹腔鏡下手術</t>
    <rPh sb="0" eb="2">
      <t>フククウ</t>
    </rPh>
    <rPh sb="2" eb="3">
      <t>キョウ</t>
    </rPh>
    <rPh sb="3" eb="4">
      <t>シタ</t>
    </rPh>
    <rPh sb="4" eb="6">
      <t>シュジュツ</t>
    </rPh>
    <phoneticPr fontId="8"/>
  </si>
  <si>
    <t>EMR</t>
    <phoneticPr fontId="8"/>
  </si>
  <si>
    <t>ESD</t>
    <phoneticPr fontId="8"/>
  </si>
  <si>
    <t>開腹手術</t>
  </si>
  <si>
    <t>腹腔鏡下手術</t>
    <rPh sb="0" eb="2">
      <t>フククウ</t>
    </rPh>
    <rPh sb="2" eb="3">
      <t>キョウ</t>
    </rPh>
    <rPh sb="3" eb="4">
      <t>カ</t>
    </rPh>
    <rPh sb="4" eb="6">
      <t>シュジュツ</t>
    </rPh>
    <phoneticPr fontId="90"/>
  </si>
  <si>
    <t>内視鏡手術</t>
  </si>
  <si>
    <t>腹腔鏡下手術</t>
    <rPh sb="0" eb="2">
      <t>フククウ</t>
    </rPh>
    <rPh sb="2" eb="3">
      <t>キョウ</t>
    </rPh>
    <rPh sb="3" eb="4">
      <t>カ</t>
    </rPh>
    <rPh sb="4" eb="6">
      <t>シュジュツ</t>
    </rPh>
    <phoneticPr fontId="8"/>
  </si>
  <si>
    <t>マイクロ波凝固法</t>
    <rPh sb="4" eb="5">
      <t>ハ</t>
    </rPh>
    <rPh sb="5" eb="7">
      <t>ギョウコ</t>
    </rPh>
    <rPh sb="7" eb="8">
      <t>ホウ</t>
    </rPh>
    <phoneticPr fontId="8"/>
  </si>
  <si>
    <t>ラジオ波焼灼療法</t>
    <rPh sb="4" eb="6">
      <t>ショウシャク</t>
    </rPh>
    <rPh sb="6" eb="8">
      <t>リョウホウ</t>
    </rPh>
    <phoneticPr fontId="8"/>
  </si>
  <si>
    <t>手術</t>
    <phoneticPr fontId="90"/>
  </si>
  <si>
    <t>乳癌冷凍凝固摘出術</t>
    <rPh sb="0" eb="2">
      <t>ニュウガン</t>
    </rPh>
    <rPh sb="2" eb="4">
      <t>レイトウ</t>
    </rPh>
    <rPh sb="4" eb="6">
      <t>ギョウコ</t>
    </rPh>
    <rPh sb="6" eb="8">
      <t>テキシュツ</t>
    </rPh>
    <rPh sb="8" eb="9">
      <t>ジュツ</t>
    </rPh>
    <phoneticPr fontId="8"/>
  </si>
  <si>
    <t>乳腺腫瘍摘出術（生検）</t>
    <phoneticPr fontId="8"/>
  </si>
  <si>
    <t>乳腺腫瘍画像ガイド下吸引術</t>
    <rPh sb="0" eb="2">
      <t>ニュウセン</t>
    </rPh>
    <rPh sb="2" eb="4">
      <t>シュヨウ</t>
    </rPh>
    <rPh sb="4" eb="6">
      <t>ガゾウ</t>
    </rPh>
    <rPh sb="9" eb="10">
      <t>カ</t>
    </rPh>
    <rPh sb="10" eb="12">
      <t>キュウイン</t>
    </rPh>
    <rPh sb="12" eb="13">
      <t>ジュツ</t>
    </rPh>
    <phoneticPr fontId="8"/>
  </si>
  <si>
    <t>体外照射</t>
    <rPh sb="0" eb="2">
      <t>タイガイ</t>
    </rPh>
    <rPh sb="2" eb="4">
      <t>ショウシャ</t>
    </rPh>
    <phoneticPr fontId="8"/>
  </si>
  <si>
    <t>定位照射（脳）</t>
    <rPh sb="0" eb="2">
      <t>テイイ</t>
    </rPh>
    <rPh sb="2" eb="4">
      <t>ショウシャ</t>
    </rPh>
    <rPh sb="5" eb="6">
      <t>ノウ</t>
    </rPh>
    <phoneticPr fontId="8"/>
  </si>
  <si>
    <t>定位照射（体幹部）</t>
    <rPh sb="0" eb="2">
      <t>テイイ</t>
    </rPh>
    <rPh sb="2" eb="4">
      <t>ショウシャ</t>
    </rPh>
    <rPh sb="5" eb="7">
      <t>タイカン</t>
    </rPh>
    <rPh sb="7" eb="8">
      <t>ブ</t>
    </rPh>
    <phoneticPr fontId="8"/>
  </si>
  <si>
    <t>強度変調放射線治療
（IMRT）</t>
    <rPh sb="0" eb="2">
      <t>キョウド</t>
    </rPh>
    <rPh sb="2" eb="4">
      <t>ヘンチョウ</t>
    </rPh>
    <rPh sb="4" eb="7">
      <t>ホウシャセン</t>
    </rPh>
    <rPh sb="7" eb="9">
      <t>チリョウ</t>
    </rPh>
    <phoneticPr fontId="8"/>
  </si>
  <si>
    <t>粒子線治療（重粒子線、陽子線治療）</t>
    <phoneticPr fontId="90"/>
  </si>
  <si>
    <t>密封小線源治療</t>
  </si>
  <si>
    <t>核医学治療</t>
    <phoneticPr fontId="90"/>
  </si>
  <si>
    <t>肺がん</t>
    <phoneticPr fontId="90"/>
  </si>
  <si>
    <t>胃がん</t>
    <phoneticPr fontId="90"/>
  </si>
  <si>
    <t>肝がん</t>
    <phoneticPr fontId="90"/>
  </si>
  <si>
    <t>大腸がん</t>
    <phoneticPr fontId="90"/>
  </si>
  <si>
    <t>膵臓がん</t>
  </si>
  <si>
    <t>身体症状</t>
    <phoneticPr fontId="90"/>
  </si>
  <si>
    <t>精神症状</t>
    <phoneticPr fontId="90"/>
  </si>
  <si>
    <t>社会的苦痛</t>
    <phoneticPr fontId="90"/>
  </si>
  <si>
    <t>※緩和ケア病棟が設定されている場合は、「2」以降も記載してください。</t>
    <rPh sb="5" eb="7">
      <t>ビョウトウ</t>
    </rPh>
    <phoneticPr fontId="8"/>
  </si>
  <si>
    <r>
      <t>【緊急緩和ケア病棟について</t>
    </r>
    <r>
      <rPr>
        <b/>
        <sz val="10"/>
        <color rgb="FFFF0000"/>
        <rFont val="ＭＳ Ｐゴシック"/>
        <family val="3"/>
        <charset val="128"/>
      </rPr>
      <t>（緊急緩和ケア病床を確保している場合のみ記載してください）</t>
    </r>
    <r>
      <rPr>
        <b/>
        <sz val="10"/>
        <rFont val="ＭＳ Ｐゴシック"/>
        <family val="3"/>
        <charset val="128"/>
      </rPr>
      <t>】</t>
    </r>
    <rPh sb="1" eb="3">
      <t>キンキュウ</t>
    </rPh>
    <rPh sb="3" eb="5">
      <t>カンワ</t>
    </rPh>
    <rPh sb="7" eb="9">
      <t>ビョウトウ</t>
    </rPh>
    <rPh sb="14" eb="18">
      <t>キンキュウカンワ</t>
    </rPh>
    <rPh sb="20" eb="22">
      <t>ビョウショウ</t>
    </rPh>
    <rPh sb="23" eb="25">
      <t>カクホ</t>
    </rPh>
    <rPh sb="29" eb="31">
      <t>バアイ</t>
    </rPh>
    <rPh sb="33" eb="35">
      <t>キサイ</t>
    </rPh>
    <phoneticPr fontId="8"/>
  </si>
  <si>
    <t>-</t>
    <phoneticPr fontId="8"/>
  </si>
  <si>
    <t>レジメン：薬物療法における薬剤の種類や量、期間、手順などを時系列で示した計画のこと。</t>
    <rPh sb="5" eb="9">
      <t>ヤクブツリョウホウ</t>
    </rPh>
    <rPh sb="13" eb="15">
      <t>ヤクザイ</t>
    </rPh>
    <rPh sb="16" eb="18">
      <t>シュルイ</t>
    </rPh>
    <rPh sb="19" eb="20">
      <t>リョウ</t>
    </rPh>
    <rPh sb="21" eb="23">
      <t>キカン</t>
    </rPh>
    <rPh sb="24" eb="26">
      <t>テジュン</t>
    </rPh>
    <rPh sb="29" eb="32">
      <t>ジケイレツ</t>
    </rPh>
    <rPh sb="33" eb="34">
      <t>シメ</t>
    </rPh>
    <rPh sb="36" eb="38">
      <t>ケイカク</t>
    </rPh>
    <phoneticPr fontId="8"/>
  </si>
  <si>
    <t>セカンドオピニオン：診断及び治療方針等について、現に診療を担っている医師以外の医師による助言及び助言を求める行為をいう。</t>
    <rPh sb="10" eb="12">
      <t>シンダン</t>
    </rPh>
    <rPh sb="12" eb="13">
      <t>オヨ</t>
    </rPh>
    <rPh sb="14" eb="18">
      <t>チリョウホウシン</t>
    </rPh>
    <rPh sb="18" eb="19">
      <t>ナド</t>
    </rPh>
    <rPh sb="24" eb="25">
      <t>ゲン</t>
    </rPh>
    <rPh sb="26" eb="28">
      <t>シンリョウ</t>
    </rPh>
    <rPh sb="29" eb="30">
      <t>ニナ</t>
    </rPh>
    <rPh sb="34" eb="38">
      <t>イシイガイ</t>
    </rPh>
    <rPh sb="39" eb="41">
      <t>イシ</t>
    </rPh>
    <rPh sb="44" eb="46">
      <t>ジョゲン</t>
    </rPh>
    <rPh sb="46" eb="47">
      <t>オヨ</t>
    </rPh>
    <rPh sb="48" eb="50">
      <t>ジョゲン</t>
    </rPh>
    <rPh sb="51" eb="52">
      <t>モト</t>
    </rPh>
    <rPh sb="54" eb="56">
      <t>コウイ</t>
    </rPh>
    <phoneticPr fontId="8"/>
  </si>
  <si>
    <t>（ア）</t>
    <phoneticPr fontId="8"/>
  </si>
  <si>
    <t>（イ）　</t>
    <phoneticPr fontId="8"/>
  </si>
  <si>
    <t>（ウ）　</t>
    <phoneticPr fontId="8"/>
  </si>
  <si>
    <t>（ア）　</t>
    <phoneticPr fontId="8"/>
  </si>
  <si>
    <t>（エ）</t>
    <phoneticPr fontId="8"/>
  </si>
  <si>
    <t>（オ）</t>
    <phoneticPr fontId="8"/>
  </si>
  <si>
    <t>（カ）</t>
    <phoneticPr fontId="8"/>
  </si>
  <si>
    <t>BCP：大地震等の自然災害、感染症のまん延、テロ等の事件、大事故、サプライチェーン（供給網）の途絶、突発的な経営環境の変化など不測の事態が発生しても、重要な事業を中断させない、または中断しても可能な限り短い期間で復旧させるための方針、体制、手順等を示した計画のこと。事業継続計画。</t>
    <phoneticPr fontId="8"/>
  </si>
  <si>
    <t>（イ）</t>
    <phoneticPr fontId="8"/>
  </si>
  <si>
    <t>緩和ケアチームに配置されている、専任の身体症状の緩和に携わる専門的な知識及び技能を有する医師のうち、
緩和ケアに関する専門資格を有する者の人数　</t>
    <rPh sb="69" eb="71">
      <t>ニンズウ</t>
    </rPh>
    <phoneticPr fontId="8"/>
  </si>
  <si>
    <t>専従：専従とは当該診療の実施日において、当該診療に専ら従事していることをいう。この場合において、「専ら従事している」とは、その就業時間の少なくとも８割以上、当該診療に従事していることをいう。</t>
    <phoneticPr fontId="8"/>
  </si>
  <si>
    <t>※A項目の場合は1人以上の配置が必要です。</t>
    <rPh sb="5" eb="7">
      <t>バアイ</t>
    </rPh>
    <rPh sb="9" eb="10">
      <t>ニン</t>
    </rPh>
    <rPh sb="10" eb="12">
      <t>イジョウ</t>
    </rPh>
    <rPh sb="13" eb="15">
      <t>ハイチ</t>
    </rPh>
    <rPh sb="16" eb="18">
      <t>ヒツヨウ</t>
    </rPh>
    <phoneticPr fontId="8"/>
  </si>
  <si>
    <t>（ウ）</t>
    <phoneticPr fontId="8"/>
  </si>
  <si>
    <t>（キ）</t>
    <phoneticPr fontId="8"/>
  </si>
  <si>
    <t>※A項目の場合は一人以上の配置が必要です。</t>
    <rPh sb="8" eb="9">
      <t>イチ</t>
    </rPh>
    <rPh sb="10" eb="12">
      <t>イジョウ</t>
    </rPh>
    <rPh sb="16" eb="18">
      <t>ヒツヨウ</t>
    </rPh>
    <phoneticPr fontId="8"/>
  </si>
  <si>
    <t>C</t>
    <phoneticPr fontId="8"/>
  </si>
  <si>
    <t>患者サロン：医療機関や地域の集会場などで開かれる、患者や家族などが、がんのことを気軽に語り合う交流の場をいう。</t>
    <rPh sb="0" eb="2">
      <t>カンジャ</t>
    </rPh>
    <phoneticPr fontId="8"/>
  </si>
  <si>
    <t>AYA世代：Adolescent and Young Adult（思春期・若年成人）の頭文字をとったもので、主に思春期（15歳～）から30歳代までの世代を指す。</t>
    <rPh sb="3" eb="5">
      <t>セダイ</t>
    </rPh>
    <phoneticPr fontId="8"/>
  </si>
  <si>
    <t>情報提供の手段について簡潔に記載すること（例：医療機関のwebサイトに掲載）※該当なしの場合は「なし」と記載してください。</t>
    <phoneticPr fontId="8"/>
  </si>
  <si>
    <t>がん相談支援センターに関する情報提供の手段について簡潔に記載すること（例：医療機関のwebサイトに掲載）※該当なしの場合は「なし」と記載してください。</t>
    <rPh sb="2" eb="6">
      <t>ソウダンシエン</t>
    </rPh>
    <rPh sb="11" eb="12">
      <t>カン</t>
    </rPh>
    <rPh sb="14" eb="18">
      <t>ジョウホウテイキョウ</t>
    </rPh>
    <rPh sb="19" eb="21">
      <t>シュダン</t>
    </rPh>
    <rPh sb="25" eb="27">
      <t>カンケツ</t>
    </rPh>
    <rPh sb="28" eb="30">
      <t>キサイ</t>
    </rPh>
    <phoneticPr fontId="8"/>
  </si>
  <si>
    <t>その他の専門資格の場合、専門資格と人数を記載すること※該当なしの場合は「なし」と記載してください。</t>
    <phoneticPr fontId="8"/>
  </si>
  <si>
    <t>議論する場は既存の会議体を利用する等の工夫を行っている。</t>
    <phoneticPr fontId="8"/>
  </si>
  <si>
    <t>-</t>
    <phoneticPr fontId="8"/>
  </si>
  <si>
    <t>地域連携を推進するための、地域の役割分担に関する多施設合同会議の開催状況</t>
    <phoneticPr fontId="8"/>
  </si>
  <si>
    <t>■地域連携を推進するための、地域の役割分担に関する多施設合同会議の開催案内について、HPに掲載している場合、該当するページのアドレスを記載してください。</t>
    <phoneticPr fontId="8"/>
  </si>
  <si>
    <t>令和４年１月１日～令和４年12月31日の期間の開催件数</t>
    <phoneticPr fontId="8"/>
  </si>
  <si>
    <t>■地域連携を推進するための、地域の役割分担に関する多施設合同会議の開催状況について記載してください。
（期間：令和４年1月1日～令和４年12月31日）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rPh sb="55" eb="57">
      <t>レイワ</t>
    </rPh>
    <phoneticPr fontId="8"/>
  </si>
  <si>
    <t>参加施設数
（自施設を含めてカウントすること）</t>
    <rPh sb="0" eb="2">
      <t>サンカ</t>
    </rPh>
    <rPh sb="2" eb="4">
      <t>シセツ</t>
    </rPh>
    <rPh sb="4" eb="5">
      <t>スウ</t>
    </rPh>
    <phoneticPr fontId="8"/>
  </si>
  <si>
    <t>構成員数
（定期的な出席者）</t>
    <rPh sb="0" eb="3">
      <t>コウセイイン</t>
    </rPh>
    <rPh sb="3" eb="4">
      <t>スウ</t>
    </rPh>
    <rPh sb="6" eb="9">
      <t>テイキテキ</t>
    </rPh>
    <rPh sb="10" eb="13">
      <t>シュッセキシャ</t>
    </rPh>
    <phoneticPr fontId="8"/>
  </si>
  <si>
    <t>開催頻度</t>
    <rPh sb="0" eb="2">
      <t>カイサイ</t>
    </rPh>
    <rPh sb="2" eb="4">
      <t>ヒンド</t>
    </rPh>
    <phoneticPr fontId="8"/>
  </si>
  <si>
    <t>議事内容</t>
    <rPh sb="0" eb="2">
      <t>ギジ</t>
    </rPh>
    <rPh sb="2" eb="4">
      <t>ナイヨウ</t>
    </rPh>
    <phoneticPr fontId="8"/>
  </si>
  <si>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8"/>
  </si>
  <si>
    <t>非定期
3ヶ月に1回程度</t>
    <rPh sb="0" eb="1">
      <t>ヒ</t>
    </rPh>
    <rPh sb="1" eb="3">
      <t>テイキ</t>
    </rPh>
    <rPh sb="6" eb="7">
      <t>ゲツ</t>
    </rPh>
    <rPh sb="9" eb="12">
      <t>カイテイド</t>
    </rPh>
    <phoneticPr fontId="8"/>
  </si>
  <si>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8"/>
  </si>
  <si>
    <t>○○市医療連携協議会</t>
    <rPh sb="2" eb="3">
      <t>シ</t>
    </rPh>
    <rPh sb="3" eb="5">
      <t>イリョウ</t>
    </rPh>
    <rPh sb="5" eb="7">
      <t>レンケイ</t>
    </rPh>
    <rPh sb="7" eb="10">
      <t>キョウギカイ</t>
    </rPh>
    <phoneticPr fontId="8"/>
  </si>
  <si>
    <t>開催回数
（令和4年1月1日～令和4年12月31日）</t>
    <rPh sb="0" eb="2">
      <t>カイサイ</t>
    </rPh>
    <rPh sb="2" eb="4">
      <t>カイスウ</t>
    </rPh>
    <rPh sb="6" eb="8">
      <t>レイワ</t>
    </rPh>
    <phoneticPr fontId="8"/>
  </si>
  <si>
    <t>※HPに掲載していない場合は、「なし」と記載してください。</t>
    <rPh sb="4" eb="6">
      <t>ケイサイ</t>
    </rPh>
    <rPh sb="11" eb="13">
      <t>バアイ</t>
    </rPh>
    <rPh sb="20" eb="22">
      <t>キサイ</t>
    </rPh>
    <phoneticPr fontId="8"/>
  </si>
  <si>
    <t>別紙22</t>
    <rPh sb="0" eb="2">
      <t>ベッシ</t>
    </rPh>
    <phoneticPr fontId="8"/>
  </si>
  <si>
    <t>地域連携カンファ開催状況</t>
    <phoneticPr fontId="8"/>
  </si>
  <si>
    <t>歯科との連携</t>
    <rPh sb="0" eb="2">
      <t>シカ</t>
    </rPh>
    <rPh sb="4" eb="6">
      <t>レンケイ</t>
    </rPh>
    <phoneticPr fontId="8"/>
  </si>
  <si>
    <t>治療件数（手術件数）の集計</t>
    <rPh sb="0" eb="2">
      <t>チリョウ</t>
    </rPh>
    <rPh sb="2" eb="4">
      <t>ケンスウ</t>
    </rPh>
    <rPh sb="5" eb="7">
      <t>シュジュツ</t>
    </rPh>
    <rPh sb="7" eb="9">
      <t>ケンスウ</t>
    </rPh>
    <rPh sb="11" eb="13">
      <t>シュウケイ</t>
    </rPh>
    <phoneticPr fontId="90"/>
  </si>
  <si>
    <t>年間入院がん患者延べ数</t>
    <rPh sb="0" eb="2">
      <t>ネンカン</t>
    </rPh>
    <rPh sb="2" eb="4">
      <t>ニュウイン</t>
    </rPh>
    <rPh sb="6" eb="8">
      <t>カンジャ</t>
    </rPh>
    <rPh sb="8" eb="9">
      <t>ノ</t>
    </rPh>
    <rPh sb="10" eb="11">
      <t>スウ</t>
    </rPh>
    <phoneticPr fontId="8"/>
  </si>
  <si>
    <t>年間入院患者延べ数に占めるがん患者の割合
(％)</t>
    <rPh sb="0" eb="2">
      <t>ネンカン</t>
    </rPh>
    <rPh sb="6" eb="7">
      <t>ノ</t>
    </rPh>
    <phoneticPr fontId="90"/>
  </si>
  <si>
    <t>悪性腫瘍の手術件数</t>
    <rPh sb="7" eb="9">
      <t>ケンスウ</t>
    </rPh>
    <phoneticPr fontId="8"/>
  </si>
  <si>
    <t>前立腺がん</t>
    <rPh sb="0" eb="3">
      <t>ゼンリツセン</t>
    </rPh>
    <phoneticPr fontId="90"/>
  </si>
  <si>
    <t>胆のうがん</t>
    <rPh sb="0" eb="1">
      <t>タン</t>
    </rPh>
    <phoneticPr fontId="90"/>
  </si>
  <si>
    <t>胆管がん</t>
    <rPh sb="0" eb="2">
      <t>タンカン</t>
    </rPh>
    <phoneticPr fontId="90"/>
  </si>
  <si>
    <t>膵臓がん</t>
    <rPh sb="0" eb="2">
      <t>スイゾウ</t>
    </rPh>
    <phoneticPr fontId="90"/>
  </si>
  <si>
    <t>相談支援センターにおける年間ののべ相談件数</t>
    <rPh sb="12" eb="14">
      <t>ネンカン</t>
    </rPh>
    <phoneticPr fontId="8"/>
  </si>
  <si>
    <t>病病連携・病診連携の受入患者数</t>
    <rPh sb="12" eb="14">
      <t>カンジャ</t>
    </rPh>
    <phoneticPr fontId="8"/>
  </si>
  <si>
    <t>病病連携・病診連携の紹介患者数</t>
    <rPh sb="10" eb="12">
      <t>ショウカイ</t>
    </rPh>
    <rPh sb="12" eb="14">
      <t>カンジャ</t>
    </rPh>
    <phoneticPr fontId="8"/>
  </si>
  <si>
    <t xml:space="preserve">胸腔鏡下手術 </t>
    <phoneticPr fontId="90"/>
  </si>
  <si>
    <t>乳房再建術（乳房切除後）二次的</t>
    <rPh sb="0" eb="2">
      <t>ニュウボウ</t>
    </rPh>
    <rPh sb="2" eb="5">
      <t>サイケンジュツ</t>
    </rPh>
    <rPh sb="6" eb="8">
      <t>ニュウボウ</t>
    </rPh>
    <rPh sb="8" eb="10">
      <t>セツジョ</t>
    </rPh>
    <rPh sb="10" eb="11">
      <t>ゴ</t>
    </rPh>
    <rPh sb="12" eb="15">
      <t>ニジテキ</t>
    </rPh>
    <phoneticPr fontId="8"/>
  </si>
  <si>
    <t xml:space="preserve">開腹手術
</t>
    <rPh sb="0" eb="2">
      <t>カイフク</t>
    </rPh>
    <rPh sb="2" eb="4">
      <t>シュジュツ</t>
    </rPh>
    <phoneticPr fontId="95"/>
  </si>
  <si>
    <t>腹腔鏡下手術</t>
    <phoneticPr fontId="90"/>
  </si>
  <si>
    <t>胆のう・
胆管がん</t>
    <phoneticPr fontId="90"/>
  </si>
  <si>
    <t>乳がん</t>
    <phoneticPr fontId="90"/>
  </si>
  <si>
    <t>前立腺がん</t>
    <rPh sb="0" eb="3">
      <t>ゼンリツセン</t>
    </rPh>
    <phoneticPr fontId="95"/>
  </si>
  <si>
    <t>（8月の集計）</t>
    <phoneticPr fontId="90"/>
  </si>
  <si>
    <t>年換算</t>
    <rPh sb="0" eb="1">
      <t>ネン</t>
    </rPh>
    <rPh sb="1" eb="3">
      <t>カンサン</t>
    </rPh>
    <phoneticPr fontId="8"/>
  </si>
  <si>
    <t>（8月の集計）</t>
    <phoneticPr fontId="8"/>
  </si>
  <si>
    <t>うちロボット支援手術</t>
    <rPh sb="6" eb="8">
      <t>シエン</t>
    </rPh>
    <rPh sb="8" eb="10">
      <t>シュジュツ</t>
    </rPh>
    <phoneticPr fontId="90"/>
  </si>
  <si>
    <t>-</t>
    <phoneticPr fontId="8"/>
  </si>
  <si>
    <t>がん患者の身体的苦痛や精神心理的苦痛、社会的な問題等の把握及びそれらに対する適切な対応を、診断時から一貫して経時的に行っている。</t>
    <phoneticPr fontId="8"/>
  </si>
  <si>
    <t>妊よう性温存療法及びがん治療後の生殖補助医療に関する意思決定支援を行う体制を整備している。</t>
    <rPh sb="26" eb="32">
      <t>イシケッテイシエン</t>
    </rPh>
    <phoneticPr fontId="8"/>
  </si>
  <si>
    <t>当該がん医療圏において、国がん拠点病院が、地域の医療機関や在宅診療所等の医療・介護従事者とがんに関する医療提供体制や社会的支援のあり方について情報を共有し、役割分担や支援等について議論する場を設けることに協力している。</t>
    <phoneticPr fontId="8"/>
  </si>
  <si>
    <t>緩和ケアチームが地域の医療機関や在宅療養支援診療所等から定期的に連絡・相談を受ける体制を確保し、必要に応じて助言等を行っている。</t>
    <phoneticPr fontId="8"/>
  </si>
  <si>
    <t>※A項目の場合は1人以上の配置が必要です。</t>
    <phoneticPr fontId="8"/>
  </si>
  <si>
    <t>専門的な知識及び技能を有する医師以外の診療従事者の配置</t>
    <phoneticPr fontId="8"/>
  </si>
  <si>
    <t>患者調査の「病院の推計退院患者数（患者住所地　※２），二次医療圏×傷病分類別」の当該二次医療圏の悪性新生物の数値</t>
    <phoneticPr fontId="8"/>
  </si>
  <si>
    <t>※２. 病院の推計退院患者数（患者所在地）が「０」となる場合は、推計退院患者数（施設住所地）を使用すること。</t>
    <rPh sb="4" eb="6">
      <t>ビョウイン</t>
    </rPh>
    <rPh sb="7" eb="9">
      <t>スイケイ</t>
    </rPh>
    <rPh sb="9" eb="11">
      <t>タイイン</t>
    </rPh>
    <rPh sb="11" eb="14">
      <t>カンジャスウ</t>
    </rPh>
    <rPh sb="15" eb="17">
      <t>カンジャ</t>
    </rPh>
    <rPh sb="17" eb="20">
      <t>ショザイチ</t>
    </rPh>
    <rPh sb="28" eb="30">
      <t>バアイ</t>
    </rPh>
    <rPh sb="32" eb="34">
      <t>スイケイ</t>
    </rPh>
    <rPh sb="34" eb="36">
      <t>タイイン</t>
    </rPh>
    <rPh sb="36" eb="39">
      <t>カンジャスウ</t>
    </rPh>
    <rPh sb="40" eb="42">
      <t>シセツ</t>
    </rPh>
    <rPh sb="42" eb="44">
      <t>ジュウショ</t>
    </rPh>
    <rPh sb="44" eb="45">
      <t>チ</t>
    </rPh>
    <rPh sb="47" eb="49">
      <t>シヨウ</t>
    </rPh>
    <phoneticPr fontId="8"/>
  </si>
  <si>
    <t>※１. 例えば、同一患者が当月中に2回入院した場合は2件とすること。入院した患者がその日のうちに退院あるいは死亡した場合も1日として計上すること。</t>
    <phoneticPr fontId="8"/>
  </si>
  <si>
    <t>専任のがんに関する相談支援に携わる者を１人以上配置している。</t>
    <phoneticPr fontId="8"/>
  </si>
  <si>
    <t>がんに関する相談支援に携わる者を複数名配置している。</t>
    <phoneticPr fontId="8"/>
  </si>
  <si>
    <t>別紙13に詳細を記載してください。</t>
    <phoneticPr fontId="8"/>
  </si>
  <si>
    <t>一人以上配置されていることが望ましい。</t>
    <phoneticPr fontId="8"/>
  </si>
  <si>
    <t>治療に備えた事前の面談や準備のフローに組み込む等、診療の経過の中で患者が必要とするときに確実に利用できるよう繰り返し案内を行っている。</t>
    <phoneticPr fontId="8"/>
  </si>
  <si>
    <t>＜相談支援センターの業務＞</t>
    <rPh sb="1" eb="5">
      <t>ソウダンシエン</t>
    </rPh>
    <rPh sb="10" eb="12">
      <t>ギョウム</t>
    </rPh>
    <phoneticPr fontId="8"/>
  </si>
  <si>
    <t>①</t>
    <phoneticPr fontId="8"/>
  </si>
  <si>
    <t>②</t>
    <phoneticPr fontId="8"/>
  </si>
  <si>
    <t>ア</t>
    <phoneticPr fontId="8"/>
  </si>
  <si>
    <t>イ</t>
    <phoneticPr fontId="8"/>
  </si>
  <si>
    <t>自施設で対応可能ながん種や治療法等の診療機能及び、連携する医療機関</t>
    <rPh sb="0" eb="3">
      <t>ジシセツ</t>
    </rPh>
    <rPh sb="4" eb="6">
      <t>タイオウ</t>
    </rPh>
    <rPh sb="6" eb="8">
      <t>カノウ</t>
    </rPh>
    <rPh sb="11" eb="12">
      <t>シュ</t>
    </rPh>
    <rPh sb="13" eb="15">
      <t>チリョウ</t>
    </rPh>
    <rPh sb="15" eb="16">
      <t>ホウ</t>
    </rPh>
    <rPh sb="16" eb="17">
      <t>ナド</t>
    </rPh>
    <rPh sb="18" eb="22">
      <t>シンリョウキノウ</t>
    </rPh>
    <rPh sb="22" eb="23">
      <t>オヨ</t>
    </rPh>
    <rPh sb="25" eb="27">
      <t>レンケイ</t>
    </rPh>
    <rPh sb="29" eb="33">
      <t>イリョウキカン</t>
    </rPh>
    <phoneticPr fontId="8"/>
  </si>
  <si>
    <t>ウ</t>
    <phoneticPr fontId="8"/>
  </si>
  <si>
    <t>アスベストによる肺がん及び中皮腫</t>
    <rPh sb="8" eb="9">
      <t>ハイ</t>
    </rPh>
    <rPh sb="11" eb="12">
      <t>オヨ</t>
    </rPh>
    <rPh sb="13" eb="15">
      <t>チュウヒ</t>
    </rPh>
    <rPh sb="15" eb="16">
      <t>シュ</t>
    </rPh>
    <phoneticPr fontId="8"/>
  </si>
  <si>
    <t>エ</t>
    <phoneticPr fontId="8"/>
  </si>
  <si>
    <t>HTLV―１関連疾患であるALT</t>
    <rPh sb="6" eb="10">
      <t>カンレンシッカン</t>
    </rPh>
    <phoneticPr fontId="8"/>
  </si>
  <si>
    <t>オ</t>
    <phoneticPr fontId="8"/>
  </si>
  <si>
    <t>セカンドオピニオンの提示が可能な医師や医療機関の紹介</t>
    <rPh sb="10" eb="12">
      <t>テイジ</t>
    </rPh>
    <rPh sb="13" eb="15">
      <t>カノウ</t>
    </rPh>
    <rPh sb="16" eb="18">
      <t>イシ</t>
    </rPh>
    <rPh sb="19" eb="23">
      <t>イリョウキカン</t>
    </rPh>
    <rPh sb="24" eb="26">
      <t>ショウカイ</t>
    </rPh>
    <phoneticPr fontId="8"/>
  </si>
  <si>
    <t>カ</t>
    <phoneticPr fontId="8"/>
  </si>
  <si>
    <t>高齢者のがん治療</t>
    <rPh sb="6" eb="8">
      <t>チリョウ</t>
    </rPh>
    <phoneticPr fontId="8"/>
  </si>
  <si>
    <t>キ</t>
    <phoneticPr fontId="8"/>
  </si>
  <si>
    <t>患者の治療や意思決定</t>
    <rPh sb="0" eb="2">
      <t>カンジャ</t>
    </rPh>
    <rPh sb="3" eb="5">
      <t>チリョウ</t>
    </rPh>
    <rPh sb="6" eb="10">
      <t>イシケッテイ</t>
    </rPh>
    <phoneticPr fontId="8"/>
  </si>
  <si>
    <t>③</t>
    <phoneticPr fontId="8"/>
  </si>
  <si>
    <t>がん患者の療養生活</t>
    <rPh sb="2" eb="4">
      <t>カンジャ</t>
    </rPh>
    <rPh sb="5" eb="9">
      <t>リョウヨウセイカツ</t>
    </rPh>
    <phoneticPr fontId="8"/>
  </si>
  <si>
    <t>就労（産業保健総合支援センターや職業安定所等との効果的な連携）</t>
    <rPh sb="0" eb="2">
      <t>シュウロウ</t>
    </rPh>
    <rPh sb="3" eb="5">
      <t>サンギョウ</t>
    </rPh>
    <rPh sb="5" eb="7">
      <t>ホケン</t>
    </rPh>
    <rPh sb="7" eb="9">
      <t>ソウゴウ</t>
    </rPh>
    <rPh sb="9" eb="11">
      <t>シエン</t>
    </rPh>
    <rPh sb="16" eb="21">
      <t>ショクギョウアンテイジョ</t>
    </rPh>
    <rPh sb="21" eb="22">
      <t>ナド</t>
    </rPh>
    <rPh sb="24" eb="27">
      <t>コウカテキ</t>
    </rPh>
    <rPh sb="28" eb="30">
      <t>レンケイ</t>
    </rPh>
    <phoneticPr fontId="8"/>
  </si>
  <si>
    <t>経済的支援</t>
    <rPh sb="0" eb="5">
      <t>ケイザイテキシエン</t>
    </rPh>
    <phoneticPr fontId="8"/>
  </si>
  <si>
    <t>小児がんの長期フォローアップ</t>
    <rPh sb="5" eb="7">
      <t>チョウキ</t>
    </rPh>
    <phoneticPr fontId="8"/>
  </si>
  <si>
    <t>アピアランスケアに関する相談</t>
    <rPh sb="9" eb="10">
      <t>カン</t>
    </rPh>
    <rPh sb="12" eb="14">
      <t>ソウダン</t>
    </rPh>
    <phoneticPr fontId="8"/>
  </si>
  <si>
    <t>④</t>
    <phoneticPr fontId="8"/>
  </si>
  <si>
    <t>その他</t>
    <rPh sb="2" eb="3">
      <t>ホカ</t>
    </rPh>
    <phoneticPr fontId="8"/>
  </si>
  <si>
    <t>地域の医療機関におけるがん医療の連携協力体制の事例に関する情報収集・提供</t>
    <rPh sb="0" eb="2">
      <t>チイキ</t>
    </rPh>
    <rPh sb="3" eb="7">
      <t>イリョウキカン</t>
    </rPh>
    <rPh sb="13" eb="15">
      <t>イリョウ</t>
    </rPh>
    <rPh sb="16" eb="18">
      <t>レンケイ</t>
    </rPh>
    <rPh sb="18" eb="22">
      <t>キョウリョクタイセイ</t>
    </rPh>
    <rPh sb="23" eb="25">
      <t>ジレイ</t>
    </rPh>
    <rPh sb="26" eb="27">
      <t>カン</t>
    </rPh>
    <rPh sb="29" eb="31">
      <t>ジョウホウ</t>
    </rPh>
    <rPh sb="31" eb="33">
      <t>シュウシュウ</t>
    </rPh>
    <rPh sb="34" eb="36">
      <t>テイキョウ</t>
    </rPh>
    <phoneticPr fontId="8"/>
  </si>
  <si>
    <t>医療関係者と患者会等が共同で運営するサポートグループ活動や患者サロンの定期開催等の患者活動に対する支援</t>
    <rPh sb="0" eb="5">
      <t>イリョウカンケイシャ</t>
    </rPh>
    <rPh sb="6" eb="9">
      <t>カンジャカイ</t>
    </rPh>
    <rPh sb="9" eb="10">
      <t>ナド</t>
    </rPh>
    <rPh sb="11" eb="13">
      <t>キョウドウ</t>
    </rPh>
    <rPh sb="14" eb="16">
      <t>ウンエイ</t>
    </rPh>
    <rPh sb="26" eb="28">
      <t>カツドウ</t>
    </rPh>
    <rPh sb="29" eb="31">
      <t>カンジャ</t>
    </rPh>
    <rPh sb="35" eb="39">
      <t>テイキカイサイ</t>
    </rPh>
    <rPh sb="39" eb="40">
      <t>ナド</t>
    </rPh>
    <rPh sb="41" eb="45">
      <t>カンジャカツドウ</t>
    </rPh>
    <rPh sb="46" eb="47">
      <t>タイ</t>
    </rPh>
    <rPh sb="49" eb="51">
      <t>シエン</t>
    </rPh>
    <phoneticPr fontId="8"/>
  </si>
  <si>
    <t>相談支援に携わる者に対する教育と支援サービス向上に向けた取組</t>
    <rPh sb="0" eb="4">
      <t>ソウダンシエン</t>
    </rPh>
    <rPh sb="5" eb="6">
      <t>タズサ</t>
    </rPh>
    <rPh sb="8" eb="9">
      <t>モノ</t>
    </rPh>
    <rPh sb="10" eb="11">
      <t>タイ</t>
    </rPh>
    <rPh sb="13" eb="15">
      <t>キョウイク</t>
    </rPh>
    <rPh sb="16" eb="18">
      <t>シエン</t>
    </rPh>
    <rPh sb="22" eb="24">
      <t>コウジョウ</t>
    </rPh>
    <rPh sb="25" eb="26">
      <t>ム</t>
    </rPh>
    <rPh sb="28" eb="29">
      <t>ト</t>
    </rPh>
    <rPh sb="29" eb="30">
      <t>ク</t>
    </rPh>
    <phoneticPr fontId="8"/>
  </si>
  <si>
    <t>⑤</t>
    <phoneticPr fontId="8"/>
  </si>
  <si>
    <t>がんゲノム医療に関する相談を提供しているか、又は適切な医療機関に紹介している。</t>
    <rPh sb="5" eb="7">
      <t>イリョウ</t>
    </rPh>
    <rPh sb="8" eb="9">
      <t>カン</t>
    </rPh>
    <rPh sb="11" eb="13">
      <t>ソウダン</t>
    </rPh>
    <rPh sb="14" eb="16">
      <t>テイキョウ</t>
    </rPh>
    <rPh sb="22" eb="23">
      <t>マタ</t>
    </rPh>
    <rPh sb="24" eb="26">
      <t>テキセツ</t>
    </rPh>
    <rPh sb="27" eb="31">
      <t>イリョウキカン</t>
    </rPh>
    <rPh sb="32" eb="34">
      <t>ショウカイ</t>
    </rPh>
    <phoneticPr fontId="8"/>
  </si>
  <si>
    <t>希少がんに関する相談を提供しているか、又は適切な医療機関に紹介している。</t>
    <rPh sb="8" eb="10">
      <t>ソウダン</t>
    </rPh>
    <phoneticPr fontId="8"/>
  </si>
  <si>
    <t>がん患者に伴う生殖機能への影響や、生殖機能の温存に関する相談を提供しているか、又は適切な医療機関に紹介している。</t>
    <rPh sb="2" eb="4">
      <t>カンジャ</t>
    </rPh>
    <rPh sb="5" eb="6">
      <t>トモナ</t>
    </rPh>
    <rPh sb="7" eb="9">
      <t>セイショク</t>
    </rPh>
    <rPh sb="9" eb="11">
      <t>キノウ</t>
    </rPh>
    <rPh sb="13" eb="15">
      <t>エイキョウ</t>
    </rPh>
    <rPh sb="17" eb="19">
      <t>セイショク</t>
    </rPh>
    <rPh sb="19" eb="21">
      <t>キノウ</t>
    </rPh>
    <rPh sb="22" eb="24">
      <t>オンゾン</t>
    </rPh>
    <rPh sb="25" eb="26">
      <t>カン</t>
    </rPh>
    <rPh sb="28" eb="30">
      <t>ソウダン</t>
    </rPh>
    <phoneticPr fontId="8"/>
  </si>
  <si>
    <t>AYA世代にあるがん患者に対する治療療養や就学、就労支援に関する相談を提供しているか、又は適切な医療機関に紹介している。</t>
    <rPh sb="3" eb="5">
      <t>セダイ</t>
    </rPh>
    <rPh sb="10" eb="12">
      <t>カンジャ</t>
    </rPh>
    <rPh sb="13" eb="14">
      <t>タイ</t>
    </rPh>
    <rPh sb="16" eb="18">
      <t>チリョウ</t>
    </rPh>
    <rPh sb="18" eb="20">
      <t>リョウヨウ</t>
    </rPh>
    <rPh sb="21" eb="23">
      <t>シュウガク</t>
    </rPh>
    <rPh sb="24" eb="28">
      <t>シュウロウシエン</t>
    </rPh>
    <rPh sb="29" eb="30">
      <t>カン</t>
    </rPh>
    <rPh sb="32" eb="34">
      <t>ソウダン</t>
    </rPh>
    <phoneticPr fontId="8"/>
  </si>
  <si>
    <t>障害のある患者への支援に関する相談を提供しているか、又は適切な医療機関に紹介している。</t>
    <rPh sb="0" eb="2">
      <t>ショウガイ</t>
    </rPh>
    <rPh sb="5" eb="7">
      <t>カンジャ</t>
    </rPh>
    <rPh sb="9" eb="11">
      <t>シエン</t>
    </rPh>
    <rPh sb="12" eb="13">
      <t>カン</t>
    </rPh>
    <rPh sb="15" eb="17">
      <t>ソウダン</t>
    </rPh>
    <phoneticPr fontId="8"/>
  </si>
  <si>
    <t>以下に示す項目等について、がん相談支援センターが窓口となり、病院全体で対応できる体制を整備している。</t>
    <rPh sb="0" eb="2">
      <t>イカ</t>
    </rPh>
    <rPh sb="3" eb="4">
      <t>シメ</t>
    </rPh>
    <rPh sb="5" eb="7">
      <t>コウモク</t>
    </rPh>
    <rPh sb="7" eb="8">
      <t>ナド</t>
    </rPh>
    <rPh sb="15" eb="19">
      <t>ソウダンシエン</t>
    </rPh>
    <rPh sb="24" eb="26">
      <t>マドグチ</t>
    </rPh>
    <rPh sb="30" eb="34">
      <t>ビョウインゼンタイ</t>
    </rPh>
    <rPh sb="35" eb="37">
      <t>タイオウ</t>
    </rPh>
    <rPh sb="40" eb="42">
      <t>タイセイ</t>
    </rPh>
    <rPh sb="43" eb="45">
      <t>セイビ</t>
    </rPh>
    <phoneticPr fontId="8"/>
  </si>
  <si>
    <t>がんの予防やがん検診に関する情報の提供</t>
    <phoneticPr fontId="8"/>
  </si>
  <si>
    <t>がんの治療に関する一般的な情報の提供</t>
    <phoneticPr fontId="8"/>
  </si>
  <si>
    <t>がんの病態や標準的治療法</t>
    <rPh sb="3" eb="5">
      <t>ビョウタイ</t>
    </rPh>
    <rPh sb="6" eb="11">
      <t>ヒョウジュンテキチリョウ</t>
    </rPh>
    <rPh sb="11" eb="12">
      <t>ホウ</t>
    </rPh>
    <phoneticPr fontId="8"/>
  </si>
  <si>
    <t>がんとの共生に関する情報の提供・相談支援</t>
    <rPh sb="4" eb="6">
      <t>キョウセイ</t>
    </rPh>
    <rPh sb="7" eb="8">
      <t>カン</t>
    </rPh>
    <rPh sb="10" eb="12">
      <t>ジョウホウ</t>
    </rPh>
    <rPh sb="13" eb="15">
      <t>テイキョウ</t>
    </rPh>
    <rPh sb="16" eb="20">
      <t>ソウダンシエン</t>
    </rPh>
    <phoneticPr fontId="8"/>
  </si>
  <si>
    <t>その他相談支援に関すること</t>
    <rPh sb="2" eb="3">
      <t>ホカ</t>
    </rPh>
    <rPh sb="3" eb="7">
      <t>ソウダンシエン</t>
    </rPh>
    <rPh sb="8" eb="9">
      <t>カン</t>
    </rPh>
    <phoneticPr fontId="8"/>
  </si>
  <si>
    <t>別紙21に詳細を記載してください。</t>
    <phoneticPr fontId="8"/>
  </si>
  <si>
    <t>肺がんの診療状況</t>
    <phoneticPr fontId="8"/>
  </si>
  <si>
    <t>別紙２に詳細を記載してください。</t>
    <phoneticPr fontId="8"/>
  </si>
  <si>
    <t>放射線治療について、他の医療機関との連携によって対応する場合において、放射線治療を連携している医療機関名</t>
    <phoneticPr fontId="8"/>
  </si>
  <si>
    <t>一般社団法人　日本小児外科学会　小児外科専門医</t>
    <rPh sb="0" eb="2">
      <t>イッパン</t>
    </rPh>
    <rPh sb="2" eb="4">
      <t>シャダン</t>
    </rPh>
    <phoneticPr fontId="1"/>
  </si>
  <si>
    <t>一般社団法人　日本乳癌学会　乳腺外科専門医</t>
    <rPh sb="14" eb="16">
      <t>ニュウセン</t>
    </rPh>
    <rPh sb="16" eb="18">
      <t>ゲカ</t>
    </rPh>
    <rPh sb="18" eb="21">
      <t>センモンイ</t>
    </rPh>
    <phoneticPr fontId="1"/>
  </si>
  <si>
    <r>
      <t>一般社団法人　日本老年医学会　老年</t>
    </r>
    <r>
      <rPr>
        <sz val="14"/>
        <color rgb="FF000000"/>
        <rFont val="ＭＳ Ｐゴシック"/>
        <family val="3"/>
        <charset val="128"/>
        <scheme val="minor"/>
      </rPr>
      <t>科専門医</t>
    </r>
    <rPh sb="17" eb="18">
      <t>カ</t>
    </rPh>
    <phoneticPr fontId="1"/>
  </si>
  <si>
    <t>公益社団法人　日本臨床腫瘍学会　腫瘍内科専門医</t>
    <rPh sb="0" eb="2">
      <t>コウエキ</t>
    </rPh>
    <rPh sb="2" eb="4">
      <t>シャダン</t>
    </rPh>
    <rPh sb="4" eb="6">
      <t>ホウジン</t>
    </rPh>
    <rPh sb="7" eb="9">
      <t>ニホン</t>
    </rPh>
    <rPh sb="9" eb="11">
      <t>リンショウ</t>
    </rPh>
    <rPh sb="11" eb="13">
      <t>シュヨウ</t>
    </rPh>
    <rPh sb="13" eb="15">
      <t>ガッカイ</t>
    </rPh>
    <rPh sb="16" eb="18">
      <t>シュヨウ</t>
    </rPh>
    <rPh sb="18" eb="20">
      <t>ナイカ</t>
    </rPh>
    <rPh sb="20" eb="23">
      <t>センモンイ</t>
    </rPh>
    <phoneticPr fontId="1"/>
  </si>
  <si>
    <t>※1 例えば、同一患者が当月中に2回入院した場合は2件とする。入院した患者がその日のうちに退院あるいは死亡した場合も1日として計上する。
※2 がん患者数等は、がんを主たる病名に確定診断されたものについて計上すること。
※3 年間外来がん患者延べ数は、当年の新来、再来がん患者及び往診、巡回診療、健康診断、人間ドック等を行い、診療録の作成または記載の追加を行ったがん患者の延べ数を記入する。同一患者が2つ以上の診療科を受診し、それぞれの診療科で診療録の作成または記載の追加を行った場合、それぞれの外来患者として計上する。</t>
    <phoneticPr fontId="8" type="Hiragana"/>
  </si>
  <si>
    <t>肺がんに関する悪性腫瘍の手術件数（令和４年１月１日～12月31日）</t>
    <rPh sb="4" eb="5">
      <t>カン</t>
    </rPh>
    <rPh sb="14" eb="16">
      <t>ケンスウ</t>
    </rPh>
    <rPh sb="17" eb="19">
      <t>レイワ</t>
    </rPh>
    <rPh sb="20" eb="21">
      <t>ネン</t>
    </rPh>
    <rPh sb="22" eb="23">
      <t>ガツ</t>
    </rPh>
    <rPh sb="24" eb="25">
      <t>ニチ</t>
    </rPh>
    <rPh sb="28" eb="29">
      <t>ガツ</t>
    </rPh>
    <rPh sb="31" eb="32">
      <t>ニチ</t>
    </rPh>
    <phoneticPr fontId="8"/>
  </si>
  <si>
    <r>
      <t>自施設で実施したがんの治療に際する妊</t>
    </r>
    <r>
      <rPr>
        <sz val="14"/>
        <color rgb="FFFF0000"/>
        <rFont val="ＭＳ Ｐゴシック"/>
        <family val="3"/>
        <charset val="128"/>
      </rPr>
      <t>よう</t>
    </r>
    <r>
      <rPr>
        <sz val="14"/>
        <rFont val="ＭＳ Ｐゴシック"/>
        <family val="3"/>
        <charset val="128"/>
      </rPr>
      <t>性温存治療の状況（令和４年１月１日～12月31日）</t>
    </r>
    <rPh sb="0" eb="1">
      <t>じ</t>
    </rPh>
    <rPh sb="1" eb="3">
      <t>しせつ</t>
    </rPh>
    <rPh sb="4" eb="6">
      <t>じっし</t>
    </rPh>
    <rPh sb="26" eb="28">
      <t>じょうきょう</t>
    </rPh>
    <rPh sb="29" eb="31">
      <t>れいわ</t>
    </rPh>
    <rPh sb="32" eb="33">
      <t>ねん</t>
    </rPh>
    <rPh sb="34" eb="35">
      <t>がつ</t>
    </rPh>
    <rPh sb="36" eb="37">
      <t>にち</t>
    </rPh>
    <rPh sb="40" eb="41">
      <t>がつ</t>
    </rPh>
    <rPh sb="43" eb="44">
      <t>にち</t>
    </rPh>
    <phoneticPr fontId="8" type="Hiragana"/>
  </si>
  <si>
    <t>がんの治療に際する妊よう性温存目的で精子凍結を行った患者の人数</t>
    <rPh sb="20" eb="22">
      <t>とうけつ</t>
    </rPh>
    <phoneticPr fontId="8" type="Hiragana"/>
  </si>
  <si>
    <t>がんの治療に際する妊よう性温存目的で未受精卵子の凍結保存を行った患者の人数</t>
    <rPh sb="18" eb="21">
      <t>みじゅせい</t>
    </rPh>
    <rPh sb="21" eb="23">
      <t>らんし</t>
    </rPh>
    <rPh sb="24" eb="26">
      <t>とうけつ</t>
    </rPh>
    <rPh sb="26" eb="28">
      <t>ほぞん</t>
    </rPh>
    <phoneticPr fontId="8" type="Hiragana"/>
  </si>
  <si>
    <t>がんの治療に際する妊よう性温存目的で受精卵（胚）の凍結保存を行った患者の人数</t>
    <rPh sb="18" eb="21">
      <t>じゅせいらん</t>
    </rPh>
    <rPh sb="22" eb="23">
      <t>はい</t>
    </rPh>
    <rPh sb="25" eb="27">
      <t>とうけつ</t>
    </rPh>
    <rPh sb="27" eb="29">
      <t>ほぞん</t>
    </rPh>
    <phoneticPr fontId="8" type="Hiragana"/>
  </si>
  <si>
    <t>がんの治療に際する妊よう性温存目的で卵巣組織の凍結保存を行った患者の人数</t>
    <rPh sb="18" eb="20">
      <t>らんそう</t>
    </rPh>
    <rPh sb="20" eb="22">
      <t>そしき</t>
    </rPh>
    <rPh sb="23" eb="25">
      <t>とうけつ</t>
    </rPh>
    <rPh sb="25" eb="27">
      <t>ほぞん</t>
    </rPh>
    <phoneticPr fontId="8" type="Hiragana"/>
  </si>
  <si>
    <t>集学的治療の提供にあたって放射線治療を</t>
    <rPh sb="0" eb="2">
      <t>シュウガク</t>
    </rPh>
    <rPh sb="2" eb="3">
      <t>テキ</t>
    </rPh>
    <rPh sb="3" eb="5">
      <t>チリョウ</t>
    </rPh>
    <rPh sb="6" eb="8">
      <t>テイキョウ</t>
    </rPh>
    <rPh sb="13" eb="16">
      <t>ホウシャセン</t>
    </rPh>
    <rPh sb="16" eb="18">
      <t>チリョウ</t>
    </rPh>
    <phoneticPr fontId="8"/>
  </si>
  <si>
    <t xml:space="preserve">    他の医療機関との連携によって対応できる体制</t>
    <rPh sb="4" eb="5">
      <t>タ</t>
    </rPh>
    <rPh sb="6" eb="8">
      <t>イリョウ</t>
    </rPh>
    <rPh sb="8" eb="10">
      <t>キカン</t>
    </rPh>
    <phoneticPr fontId="8"/>
  </si>
  <si>
    <t>放射線治療について連携する医療機関名</t>
    <rPh sb="0" eb="3">
      <t>ホウシャセン</t>
    </rPh>
    <rPh sb="3" eb="5">
      <t>チリョウ</t>
    </rPh>
    <rPh sb="9" eb="11">
      <t>レンケイ</t>
    </rPh>
    <rPh sb="13" eb="15">
      <t>イリョウ</t>
    </rPh>
    <rPh sb="15" eb="17">
      <t>キカン</t>
    </rPh>
    <rPh sb="17" eb="18">
      <t>メイ</t>
    </rPh>
    <phoneticPr fontId="8"/>
  </si>
  <si>
    <t>所在地</t>
    <rPh sb="0" eb="3">
      <t>ショザイチ</t>
    </rPh>
    <phoneticPr fontId="8"/>
  </si>
  <si>
    <t>紹介患者数</t>
    <rPh sb="0" eb="2">
      <t>ショウカイ</t>
    </rPh>
    <rPh sb="2" eb="5">
      <t>カンジャスウ</t>
    </rPh>
    <phoneticPr fontId="8"/>
  </si>
  <si>
    <t>（例）</t>
    <phoneticPr fontId="8"/>
  </si>
  <si>
    <t>○○○病院</t>
    <rPh sb="3" eb="5">
      <t>ビョウイン</t>
    </rPh>
    <phoneticPr fontId="8"/>
  </si>
  <si>
    <t>○○市○○町○ー○ー○</t>
    <rPh sb="2" eb="3">
      <t>シ</t>
    </rPh>
    <rPh sb="5" eb="6">
      <t>マチ</t>
    </rPh>
    <phoneticPr fontId="8"/>
  </si>
  <si>
    <t>放射線治療連携</t>
    <rPh sb="0" eb="5">
      <t>ホウシャセンチリョウ</t>
    </rPh>
    <rPh sb="5" eb="7">
      <t>レンケイ</t>
    </rPh>
    <phoneticPr fontId="8"/>
  </si>
  <si>
    <t>令和４年１月から令和４年12月について記載（延べ数ではなく実数を記載すること。）</t>
    <phoneticPr fontId="8"/>
  </si>
  <si>
    <t>①―１自院において放射線療法を行っている</t>
    <phoneticPr fontId="8"/>
  </si>
  <si>
    <t>①－２他の医療機関と連携により対応している場合に連携している医療機関について記載してください。</t>
    <rPh sb="3" eb="4">
      <t>ホカ</t>
    </rPh>
    <rPh sb="5" eb="7">
      <t>イリョウ</t>
    </rPh>
    <rPh sb="7" eb="9">
      <t>キカン</t>
    </rPh>
    <rPh sb="10" eb="12">
      <t>レンケイ</t>
    </rPh>
    <rPh sb="15" eb="17">
      <t>タイオウ</t>
    </rPh>
    <rPh sb="21" eb="23">
      <t>バアイ</t>
    </rPh>
    <rPh sb="24" eb="26">
      <t>レンケイ</t>
    </rPh>
    <rPh sb="30" eb="34">
      <t>イリョウキカン</t>
    </rPh>
    <rPh sb="38" eb="40">
      <t>キサイ</t>
    </rPh>
    <phoneticPr fontId="8"/>
  </si>
  <si>
    <t>※①―１が「いいえ」の場合のみ、①―２に回答してください。</t>
    <phoneticPr fontId="8"/>
  </si>
  <si>
    <t>別紙18</t>
    <rPh sb="0" eb="2">
      <t>ベッシ</t>
    </rPh>
    <phoneticPr fontId="8"/>
  </si>
  <si>
    <t>340が"はい"の場合は要件区分がCになります。</t>
    <phoneticPr fontId="8"/>
  </si>
  <si>
    <t>〇「自施設で放射線治療を実施している」で「いいえ」とした場合、139～152行目を便宜上0または「-」としてください。（未入力チェックのため）</t>
    <phoneticPr fontId="8"/>
  </si>
  <si>
    <t>専任の薬物療法に携わる専門的な知識及び技能を有する常勤の医師の人数</t>
  </si>
  <si>
    <t>＜提出資料一覧＞</t>
    <rPh sb="1" eb="3">
      <t>テイシュツ</t>
    </rPh>
    <rPh sb="3" eb="5">
      <t>シリョウ</t>
    </rPh>
    <rPh sb="5" eb="7">
      <t>イチラン</t>
    </rPh>
    <phoneticPr fontId="8"/>
  </si>
  <si>
    <t>※以下、「常勤職員」の人数を回答する項目において、非常勤職員を常勤換算して常勤職員と合算することは不可です。
〇「自施設で放射線治療を実施している」で「いいえ」とした場合、139～152行目を便宜上0または「-」としてください。（未入力チェックのため）</t>
    <phoneticPr fontId="8"/>
  </si>
  <si>
    <t>「大阪府のがん・生殖医療ネットワークに加入」について、今回加入届を同時に提出する場合は「はい」を選択してください。</t>
    <phoneticPr fontId="8"/>
  </si>
  <si>
    <t>肺がんについて、手術、放射線治療及び薬物療法を効果的に組み合わせた集学的治療、リハビリテーション及び緩和ケア（以下「集学的治療等」という。）を提供する体制を有する（放射線治療については、他の医療機関との連携によって対応できる体制を有することも可とする。）とともに、各学会の診療ガイドラインに準ずる標準的治療（以下「標準的治療」という。）等がん患者の状態に応じた適切な治療を提供している。</t>
    <phoneticPr fontId="8"/>
  </si>
  <si>
    <t>令和５年９月１日時点について記載</t>
  </si>
  <si>
    <t>令和５年９月１日時点</t>
  </si>
  <si>
    <t>令和４年１月１日～12月31日</t>
  </si>
  <si>
    <t>時点：</t>
    <rPh sb="0" eb="2">
      <t>ジテン</t>
    </rPh>
    <phoneticPr fontId="7"/>
  </si>
  <si>
    <t xml:space="preserve">                           期間：令和４年１月１日～12月31日</t>
    <rPh sb="27" eb="29">
      <t>キカン</t>
    </rPh>
    <phoneticPr fontId="8"/>
  </si>
  <si>
    <t>令和５年９月１日時点</t>
    <phoneticPr fontId="8"/>
  </si>
  <si>
    <t>・がんの難治性疼痛に対する神経ブロックの提供実施延べ人数（令和４年１月１日～12月31日）</t>
  </si>
  <si>
    <t>・緊急緩和ケア病床の入院患者数（令和４年１月１日～12月31日）</t>
  </si>
  <si>
    <t>（期間：令和４年１月１日～12月31日）</t>
  </si>
  <si>
    <t>大阪府がん診療拠点病院（肺がん）　　現況報告書の入力について
以下をご注意ください。</t>
    <rPh sb="18" eb="20">
      <t>ゲンキョウ</t>
    </rPh>
    <rPh sb="20" eb="23">
      <t>ホウコクショ</t>
    </rPh>
    <rPh sb="24" eb="26">
      <t>ニュウリョク</t>
    </rPh>
    <rPh sb="31" eb="33">
      <t>イカ</t>
    </rPh>
    <rPh sb="35" eb="37">
      <t>チュウイ</t>
    </rPh>
    <phoneticPr fontId="8"/>
  </si>
  <si>
    <t>大阪府がん診療拠点病院(肺がん)　現況報告書（新規指定申請書・指定更新申請書）（様式３・４）】</t>
    <rPh sb="0" eb="3">
      <t>オオサカフ</t>
    </rPh>
    <rPh sb="5" eb="7">
      <t>シンリョウ</t>
    </rPh>
    <rPh sb="7" eb="11">
      <t>キョテンビョウイン</t>
    </rPh>
    <rPh sb="12" eb="13">
      <t>ハイ</t>
    </rPh>
    <rPh sb="17" eb="19">
      <t>ゲンキョウ</t>
    </rPh>
    <rPh sb="19" eb="22">
      <t>ホウコクショ</t>
    </rPh>
    <rPh sb="23" eb="25">
      <t>シンキ</t>
    </rPh>
    <rPh sb="25" eb="27">
      <t>シテイ</t>
    </rPh>
    <rPh sb="27" eb="30">
      <t>シンセイショ</t>
    </rPh>
    <rPh sb="31" eb="33">
      <t>シテイ</t>
    </rPh>
    <rPh sb="33" eb="35">
      <t>コウシン</t>
    </rPh>
    <rPh sb="35" eb="37">
      <t>シンセイ</t>
    </rPh>
    <rPh sb="37" eb="38">
      <t>ショ</t>
    </rPh>
    <rPh sb="40" eb="42">
      <t>ヨウシキ</t>
    </rPh>
    <phoneticPr fontId="8"/>
  </si>
  <si>
    <t>様式4（機能別）の該当指定要件のAのうち満たしていない項目について
※最初は「不要」と表示されます。未充足要件がある場合は必ず別紙１に様式４（機能別）シートのA列（左端）で赤色に着色された番号を記入し、満たしていない項目とその理由と今後の見通し等について具体的に記載してください。</t>
    <rPh sb="50" eb="53">
      <t>ミジュウソク</t>
    </rPh>
    <rPh sb="53" eb="55">
      <t>ヨウケン</t>
    </rPh>
    <phoneticPr fontId="8"/>
  </si>
  <si>
    <t>肺がんに対して、自施設で対応しない診療内容</t>
    <rPh sb="0" eb="1">
      <t>ハイ</t>
    </rPh>
    <phoneticPr fontId="8"/>
  </si>
  <si>
    <t>大阪府がん診療拠点病院（肺がん）　現況報告書</t>
    <rPh sb="0" eb="3">
      <t>おおさかふ</t>
    </rPh>
    <rPh sb="12" eb="13">
      <t>はい</t>
    </rPh>
    <phoneticPr fontId="8" type="Hiragana"/>
  </si>
  <si>
    <t>(７)各治療の状況について</t>
    <rPh sb="3" eb="6">
      <t>カクチリョウ</t>
    </rPh>
    <rPh sb="7" eb="9">
      <t>ジョウキョウ</t>
    </rPh>
    <phoneticPr fontId="8"/>
  </si>
  <si>
    <t>放射線治療の状況(自施設で放射線治療を行わない場合は0と記入してください。)</t>
    <rPh sb="0" eb="3">
      <t>ホウシャセン</t>
    </rPh>
    <rPh sb="3" eb="5">
      <t>チリョウ</t>
    </rPh>
    <rPh sb="6" eb="8">
      <t>ジョウキョウ</t>
    </rPh>
    <phoneticPr fontId="8"/>
  </si>
  <si>
    <t>肺がんを対象としたのべ患者数　（令和４年1月1日～12月31日の間に放射線治療を開始した患者数）</t>
    <rPh sb="0" eb="1">
      <t>ハイ</t>
    </rPh>
    <phoneticPr fontId="8"/>
  </si>
  <si>
    <t>指定要件の箇所</t>
    <rPh sb="0" eb="4">
      <t>シテイヨウケン</t>
    </rPh>
    <rPh sb="5" eb="7">
      <t>カショ</t>
    </rPh>
    <phoneticPr fontId="8"/>
  </si>
  <si>
    <t>別紙22に詳細を記載してください。</t>
    <rPh sb="0" eb="2">
      <t>ベッシ</t>
    </rPh>
    <rPh sb="5" eb="7">
      <t>ショウサイ</t>
    </rPh>
    <rPh sb="8" eb="10">
      <t>キサイ</t>
    </rPh>
    <phoneticPr fontId="8"/>
  </si>
  <si>
    <t>別紙10、18に詳細を記載してください。</t>
    <phoneticPr fontId="8"/>
  </si>
  <si>
    <t>手術療法、放射線治療、薬物療法の提供体制の特記事項</t>
    <rPh sb="8" eb="10">
      <t>チリョウ</t>
    </rPh>
    <phoneticPr fontId="8"/>
  </si>
  <si>
    <t>自施設で密封小線源治療に必要な放射線治療病室を整備している。
※「自施設で放射線治療を実施している」で「いいえ」とした場合、便宜上「-」を選択してください（未入力チェックのため）。</t>
    <rPh sb="0" eb="1">
      <t>ジ</t>
    </rPh>
    <rPh sb="1" eb="3">
      <t>シセツ</t>
    </rPh>
    <rPh sb="4" eb="6">
      <t>ミップウ</t>
    </rPh>
    <rPh sb="6" eb="9">
      <t>ショウセンゲン</t>
    </rPh>
    <rPh sb="9" eb="11">
      <t>チリョウ</t>
    </rPh>
    <rPh sb="12" eb="14">
      <t>ヒツヨウ</t>
    </rPh>
    <rPh sb="15" eb="18">
      <t>ホウシャセン</t>
    </rPh>
    <rPh sb="18" eb="20">
      <t>チリョウ</t>
    </rPh>
    <rPh sb="20" eb="22">
      <t>ビョウシツ</t>
    </rPh>
    <rPh sb="23" eb="25">
      <t>セイビ</t>
    </rPh>
    <phoneticPr fontId="8"/>
  </si>
  <si>
    <t>専用治療病室を要する核医学治療（RI内用療法）や粒子線治療等の高度な放射線治療について、患者に情報提供を行うとともに、必要に応じて適切な医療機関へ紹介する体制を整備している。※「自施設で放射線治療を実施している」で「いいえ」とした場合、便宜上「-」を選択してください（未入力チェックのため）。</t>
    <phoneticPr fontId="8"/>
  </si>
  <si>
    <t>RI内用療法に必要な放射線治療病室を整備している。
※「自施設で放射線治療を実施している」で「いいえ」とした場合、便宜上「-」を選択してください（未入力チェックのため）。</t>
    <rPh sb="10" eb="13">
      <t>ホウシャセン</t>
    </rPh>
    <phoneticPr fontId="8"/>
  </si>
  <si>
    <t>粒子線治療に必要な放射線治療設備を整備している。
※「自施設で放射線治療を実施している」で「いいえ」とした場合、便宜上「-」を選択してください（未入力チェックのため）。</t>
    <rPh sb="0" eb="2">
      <t>リュウシ</t>
    </rPh>
    <rPh sb="2" eb="3">
      <t>セン</t>
    </rPh>
    <rPh sb="3" eb="5">
      <t>チリョウ</t>
    </rPh>
    <rPh sb="6" eb="8">
      <t>ヒツヨウ</t>
    </rPh>
    <rPh sb="12" eb="14">
      <t>チリョウ</t>
    </rPh>
    <rPh sb="14" eb="16">
      <t>セツビ</t>
    </rPh>
    <rPh sb="17" eb="19">
      <t>セイビ</t>
    </rPh>
    <phoneticPr fontId="8"/>
  </si>
  <si>
    <t>関連する学会のガイドライン等も参考に、第三者機関による出力線量測定を行い、放射線治療の品質管理を行っている。
※「自施設で放射線治療を実施している」で「いいえ」とした場合、便宜上「-」を選択してください（未入力チェックのため）。</t>
    <phoneticPr fontId="8"/>
  </si>
  <si>
    <t>　　　　　　　　　　　　　　　　　　　　　　直近で実施した第三者機関による出力線量測定の時期を明記すること。（YYYY/MM、例：202209）
※「自施設で放射線治療を実施している」で「いいえ」とした場合、便宜上「0」と記入してください（未入力チェックのため）。</t>
    <rPh sb="22" eb="24">
      <t>チョッキン</t>
    </rPh>
    <rPh sb="25" eb="27">
      <t>ジッシ</t>
    </rPh>
    <rPh sb="29" eb="32">
      <t>ダイサンシャ</t>
    </rPh>
    <rPh sb="32" eb="34">
      <t>キカン</t>
    </rPh>
    <rPh sb="37" eb="39">
      <t>シュツリョク</t>
    </rPh>
    <rPh sb="39" eb="41">
      <t>センリョウ</t>
    </rPh>
    <rPh sb="41" eb="43">
      <t>ソクテイ</t>
    </rPh>
    <rPh sb="44" eb="46">
      <t>ジキ</t>
    </rPh>
    <rPh sb="47" eb="49">
      <t>メイキ</t>
    </rPh>
    <rPh sb="63" eb="64">
      <t>レイ</t>
    </rPh>
    <rPh sb="111" eb="113">
      <t>キニュウ</t>
    </rPh>
    <phoneticPr fontId="8"/>
  </si>
  <si>
    <t>　　　　　　　　　　　　　　　　　　　　　　測定機関名を記入すること。
※「自施設で放射線治療を実施している」で「いいえ」とした場合、便宜上「0」と記入してください（未入力チェックのため）。</t>
    <rPh sb="22" eb="24">
      <t>ソクテイ</t>
    </rPh>
    <rPh sb="24" eb="26">
      <t>キカン</t>
    </rPh>
    <rPh sb="26" eb="27">
      <t>メイ</t>
    </rPh>
    <rPh sb="28" eb="30">
      <t>キニュウ</t>
    </rPh>
    <phoneticPr fontId="8"/>
  </si>
  <si>
    <t>　　　　　　　　　　　　　　　　　　　　　　基準線量の±５％の水準以内である。
※「自施設で放射線治療を実施している」で「いいえ」とした場合、便宜上「-」を選択してください（未入力チェックのため）。</t>
    <rPh sb="22" eb="24">
      <t>キジュン</t>
    </rPh>
    <rPh sb="24" eb="26">
      <t>センリョウ</t>
    </rPh>
    <rPh sb="31" eb="33">
      <t>スイジュン</t>
    </rPh>
    <rPh sb="33" eb="35">
      <t>イナイ</t>
    </rPh>
    <phoneticPr fontId="8"/>
  </si>
  <si>
    <t>画像下治療（ＩＶＲ）を提供している。※「自施設で放射線治療を実施している」で「いいえ」とした場合、便宜上「-」を選択してください（未入力チェックのため）。</t>
    <phoneticPr fontId="8"/>
  </si>
  <si>
    <t>（ア）、（イ）を実施するため、がん診療に携わる全ての診療従事者の対応能力を向上させることが必要であり、これを支援するために組織上明確に位置付けられた緩和ケアチームにより、以下を提供するよう体制を整備している。</t>
    <phoneticPr fontId="8"/>
  </si>
  <si>
    <t>（２）のイのウに規定する看護師は、苦痛の把握の支援や専門的緩和ケアの提供に関する調整等、外来・病棟の看護業務を支援・強化する役割を担っている。</t>
    <rPh sb="62" eb="64">
      <t>ヤクワリ</t>
    </rPh>
    <rPh sb="65" eb="66">
      <t>ニナ</t>
    </rPh>
    <phoneticPr fontId="8"/>
  </si>
  <si>
    <t>（ア）から（キ）により、緩和ケアの提供がなされる旨を、院内の見やすい場所での掲示や入院時の資料配布、ホームページ上の公開等により、がん患者及び家族に対しわかりやすく情報提供を行っている。入院時においては、緩和ケアの提供がなされる旨の資料を配布している。</t>
    <rPh sb="93" eb="96">
      <t>ニュウインジ</t>
    </rPh>
    <rPh sb="102" eb="104">
      <t>カンワ</t>
    </rPh>
    <rPh sb="107" eb="109">
      <t>テイキョウ</t>
    </rPh>
    <rPh sb="114" eb="115">
      <t>ムネ</t>
    </rPh>
    <rPh sb="116" eb="118">
      <t>シリョウ</t>
    </rPh>
    <rPh sb="119" eb="121">
      <t>ハイフ</t>
    </rPh>
    <phoneticPr fontId="8"/>
  </si>
  <si>
    <t>がん患者に対するB-010 診療情報提供書（II）の算定件数　（期間：令和４年１月１日～12月31日）※0件の場合は「0」と記載してください。（未入力チェックのため）</t>
    <rPh sb="2" eb="4">
      <t>カンジャ</t>
    </rPh>
    <rPh sb="5" eb="6">
      <t>タイ</t>
    </rPh>
    <rPh sb="14" eb="16">
      <t>シンリョウ</t>
    </rPh>
    <rPh sb="16" eb="18">
      <t>ジョウホウ</t>
    </rPh>
    <rPh sb="18" eb="20">
      <t>テイキョウ</t>
    </rPh>
    <rPh sb="20" eb="21">
      <t>ショ</t>
    </rPh>
    <rPh sb="26" eb="28">
      <t>サンテイ</t>
    </rPh>
    <rPh sb="28" eb="30">
      <t>ケンスウ</t>
    </rPh>
    <rPh sb="32" eb="34">
      <t>キカン</t>
    </rPh>
    <rPh sb="35" eb="37">
      <t>レイワ</t>
    </rPh>
    <rPh sb="38" eb="39">
      <t>ネン</t>
    </rPh>
    <rPh sb="40" eb="41">
      <t>ガツ</t>
    </rPh>
    <rPh sb="42" eb="43">
      <t>ニチ</t>
    </rPh>
    <rPh sb="46" eb="47">
      <t>ガツ</t>
    </rPh>
    <rPh sb="49" eb="50">
      <t>ニチ</t>
    </rPh>
    <rPh sb="53" eb="54">
      <t>ケン</t>
    </rPh>
    <rPh sb="55" eb="57">
      <t>バアイ</t>
    </rPh>
    <rPh sb="62" eb="64">
      <t>キサイ</t>
    </rPh>
    <rPh sb="72" eb="75">
      <t>ミニュウリョク</t>
    </rPh>
    <phoneticPr fontId="8"/>
  </si>
  <si>
    <t>肺がんについて、手術療法、放射線治療、薬物療法又は緩和ケアに携わる専門的な知識及び技能を有する医師によりセカンドオピニオンを提示する体制を整備し、患者にわかりやすく公表している。</t>
    <rPh sb="0" eb="1">
      <t>ハイ</t>
    </rPh>
    <rPh sb="16" eb="18">
      <t>チリョウ</t>
    </rPh>
    <phoneticPr fontId="8"/>
  </si>
  <si>
    <t>緩和ケア病棟について、別紙６に詳細を記載してください。</t>
    <rPh sb="0" eb="2">
      <t>カンワ</t>
    </rPh>
    <rPh sb="4" eb="6">
      <t>ビョウトウ</t>
    </rPh>
    <rPh sb="11" eb="13">
      <t>ベッシ</t>
    </rPh>
    <rPh sb="15" eb="17">
      <t>ショウサイ</t>
    </rPh>
    <rPh sb="18" eb="20">
      <t>キサイ</t>
    </rPh>
    <phoneticPr fontId="8"/>
  </si>
  <si>
    <t>74行目・75行目のいずれかが”はい”の場合のみ、自動的に”はい”が選択されます。</t>
    <rPh sb="25" eb="27">
      <t>ジドウ</t>
    </rPh>
    <rPh sb="27" eb="28">
      <t>テキ</t>
    </rPh>
    <rPh sb="34" eb="36">
      <t>センタク</t>
    </rPh>
    <phoneticPr fontId="8"/>
  </si>
  <si>
    <t>別紙20に詳細を記載してください。</t>
    <phoneticPr fontId="8"/>
  </si>
  <si>
    <t>希少がん・難治がんの患者の診断・治療に関しては、積極的に大阪府がん診療連携協議会における役割分担の整理を活用し、対応可能な施設への紹介やコンサルテーションで対応している。</t>
    <rPh sb="28" eb="31">
      <t>オオサカフ</t>
    </rPh>
    <rPh sb="33" eb="35">
      <t>シンリョウ</t>
    </rPh>
    <rPh sb="35" eb="37">
      <t>レンケイ</t>
    </rPh>
    <phoneticPr fontId="8"/>
  </si>
  <si>
    <t>大阪府のがん・生殖医療ネットワークに加入し、｢小児・ＡＹＡ世代のがん患者等の妊孕性温存療法研究促進事業」へ参画するとともに、対象となりうる患者や家族には必ず治療開始前に情報提供している。</t>
    <rPh sb="0" eb="3">
      <t>オオサカフ</t>
    </rPh>
    <phoneticPr fontId="8"/>
  </si>
  <si>
    <t>患者の希望を確認するとともに、がん治療を行う診療科が中心となって、院内または地域の生殖医療に関する診療科とともに、妊よう性温存療法及びがん治療後の生殖補助医療に関する情報提供を行う体制を整備している。</t>
    <phoneticPr fontId="8"/>
  </si>
  <si>
    <t>自施設において、がん・生殖医療に関する意思決定支援を行うことができる診療従事者の配置・育成を行っている。</t>
    <rPh sb="46" eb="47">
      <t>オコナ</t>
    </rPh>
    <phoneticPr fontId="8"/>
  </si>
  <si>
    <t>就学、就労、妊よう性の温存、アピアランスケア等に関する状況や本人の希望についても確認し、自施設もしくは連携施設のがん相談支援センターで対応できる体制を整備している。</t>
    <phoneticPr fontId="8"/>
  </si>
  <si>
    <t>妊よう性：子どもをつくるために必要な能力のこと。精子や卵子だけではなく、性機能や生殖器、内分泌機能も重要な要素である。
アピアランスケア：医学的・整容的・心理社会的支援を用いて、外見の変化を補完し、外見の変化に起因するがん患者の苦痛を軽減するケアのこと。</t>
    <phoneticPr fontId="8"/>
  </si>
  <si>
    <t>一般社団法人AYAがんの医療と支援のあり方研究会の開催する「AYA世代がんサポート研修会」を受けた院内の診療従事者の人数
（尚、AYA世代支援チームに在籍する者に限らない）※0件の場合は「0」と記載してください。（未入力チェックのため）</t>
    <rPh sb="0" eb="2">
      <t>イッパン</t>
    </rPh>
    <rPh sb="2" eb="4">
      <t>シャダン</t>
    </rPh>
    <rPh sb="4" eb="6">
      <t>ホウジン</t>
    </rPh>
    <rPh sb="12" eb="14">
      <t>イリョウ</t>
    </rPh>
    <rPh sb="15" eb="17">
      <t>シエン</t>
    </rPh>
    <rPh sb="20" eb="21">
      <t>カタ</t>
    </rPh>
    <rPh sb="21" eb="24">
      <t>ケンキュウカイ</t>
    </rPh>
    <rPh sb="25" eb="27">
      <t>カイサイ</t>
    </rPh>
    <rPh sb="33" eb="35">
      <t>セダイ</t>
    </rPh>
    <rPh sb="41" eb="44">
      <t>ケンシュウカイ</t>
    </rPh>
    <rPh sb="46" eb="47">
      <t>ウ</t>
    </rPh>
    <rPh sb="52" eb="54">
      <t>シンリョウ</t>
    </rPh>
    <rPh sb="54" eb="57">
      <t>ジュウジシャ</t>
    </rPh>
    <rPh sb="58" eb="60">
      <t>ニンズウ</t>
    </rPh>
    <rPh sb="62" eb="63">
      <t>ナオ</t>
    </rPh>
    <rPh sb="67" eb="69">
      <t>セダイ</t>
    </rPh>
    <rPh sb="69" eb="71">
      <t>シエン</t>
    </rPh>
    <rPh sb="75" eb="77">
      <t>ザイセキ</t>
    </rPh>
    <rPh sb="79" eb="80">
      <t>モノ</t>
    </rPh>
    <rPh sb="81" eb="82">
      <t>カギ</t>
    </rPh>
    <phoneticPr fontId="8"/>
  </si>
  <si>
    <t>専門的な知識及び技能を有する医師の配置　</t>
    <phoneticPr fontId="8"/>
  </si>
  <si>
    <t>肺がんについて専門的な知識及び技能を有する手術療法に携わる常勤の医師の人数</t>
    <rPh sb="0" eb="1">
      <t>ハイ</t>
    </rPh>
    <rPh sb="35" eb="37">
      <t>ニンズウ</t>
    </rPh>
    <phoneticPr fontId="8"/>
  </si>
  <si>
    <t>専任の薬物療法に携わる専門的な知識及び技能を有する常勤の医師の人数</t>
    <rPh sb="1" eb="2">
      <t>ニン</t>
    </rPh>
    <rPh sb="31" eb="33">
      <t>ニンズウ</t>
    </rPh>
    <phoneticPr fontId="8"/>
  </si>
  <si>
    <t>緩和ケアチームに配置されている、身体症状の緩和に携わる専門的な知識及び技能を有する医師の人数</t>
    <rPh sb="8" eb="10">
      <t>ハイチ</t>
    </rPh>
    <rPh sb="44" eb="46">
      <t>ニンズウ</t>
    </rPh>
    <phoneticPr fontId="8"/>
  </si>
  <si>
    <t>常勤換算：従業者の勤務延時間数を、常勤の従業者が勤務すべき時間数（法人により決められた時間数を基本とする。）で割ることにより、従業員数（非常勤の者を含む。）を常勤の従業員数に換算する。
※常勤換算1.0人以上の配置が必要です。整数以外でも回答可</t>
    <rPh sb="0" eb="4">
      <t>ジョウキンカンサン</t>
    </rPh>
    <rPh sb="94" eb="98">
      <t>ジョウキンカンサン</t>
    </rPh>
    <rPh sb="113" eb="115">
      <t>セイスウ</t>
    </rPh>
    <rPh sb="115" eb="117">
      <t>イガイ</t>
    </rPh>
    <rPh sb="119" eb="122">
      <t>カイトウカ</t>
    </rPh>
    <phoneticPr fontId="8"/>
  </si>
  <si>
    <t>緩和ケアチームに配置されている、専任の身体症状の緩和に携わる専門的な知識及び技能を有する医師の人数</t>
    <rPh sb="16" eb="18">
      <t>センニン</t>
    </rPh>
    <rPh sb="47" eb="49">
      <t>ニンズウ</t>
    </rPh>
    <phoneticPr fontId="8"/>
  </si>
  <si>
    <t>※A項目の場合は一人以上の配置が必要です。</t>
    <phoneticPr fontId="8"/>
  </si>
  <si>
    <t>放射線治療部門に配置されている専任の常勤看護師の人数</t>
    <rPh sb="8" eb="10">
      <t>ハイチ</t>
    </rPh>
    <phoneticPr fontId="8"/>
  </si>
  <si>
    <t>※A項目の場合は一人以上の配置が必要です。</t>
    <rPh sb="2" eb="4">
      <t>コウモク</t>
    </rPh>
    <rPh sb="5" eb="7">
      <t>バアイ</t>
    </rPh>
    <phoneticPr fontId="8"/>
  </si>
  <si>
    <t>対応方法や関係機関との連携について、関係職種に情報共有を行う体制を構築している。</t>
    <phoneticPr fontId="8"/>
  </si>
  <si>
    <t>肺がんに係る院内がん登録数
（基準：年間150件以上）</t>
    <rPh sb="15" eb="17">
      <t>キジュン</t>
    </rPh>
    <phoneticPr fontId="8"/>
  </si>
  <si>
    <t>肺がんの手術件数
（基準：年間100件以上）</t>
    <rPh sb="0" eb="1">
      <t>ハイ</t>
    </rPh>
    <rPh sb="10" eb="12">
      <t>キジュン</t>
    </rPh>
    <phoneticPr fontId="8"/>
  </si>
  <si>
    <t>肺がんに係る薬物療法のべ患者数
（基準：年間250人以上）</t>
    <rPh sb="0" eb="1">
      <t>ハイ</t>
    </rPh>
    <rPh sb="17" eb="19">
      <t>キジュン</t>
    </rPh>
    <phoneticPr fontId="8"/>
  </si>
  <si>
    <t>うち、外来化学療法のべ患者数※0人の場合は「0」と記載してください。（未入力チェックのため）</t>
    <rPh sb="3" eb="5">
      <t>ガイライ</t>
    </rPh>
    <rPh sb="5" eb="7">
      <t>カガク</t>
    </rPh>
    <rPh sb="7" eb="9">
      <t>リョウホウ</t>
    </rPh>
    <rPh sb="11" eb="14">
      <t>カンジャスウ</t>
    </rPh>
    <rPh sb="16" eb="17">
      <t>ニン</t>
    </rPh>
    <phoneticPr fontId="8"/>
  </si>
  <si>
    <t>緩和ケアチームの肺がんに係る新規介入患者数　　
（基準：年間35人以上）</t>
    <rPh sb="25" eb="27">
      <t>キジュン</t>
    </rPh>
    <phoneticPr fontId="8"/>
  </si>
  <si>
    <t>自施設において、１に掲げる診療体制その他要件に関連する取組のために必要な人材の確保や育成に積極的に取り組んでいる。</t>
    <phoneticPr fontId="8"/>
  </si>
  <si>
    <t>（３）のほか、国がん拠点病院等が実施するがん医療において顔の見える関係性を構築し、がん医療の質の向上につながるよう、地域の診療従事者を対象とした研修やカンファレンスに積極的に協力するとともに参加している。</t>
    <rPh sb="28" eb="29">
      <t>カオ</t>
    </rPh>
    <rPh sb="30" eb="31">
      <t>ミ</t>
    </rPh>
    <rPh sb="33" eb="36">
      <t>カンケイセイ</t>
    </rPh>
    <rPh sb="37" eb="39">
      <t>コウチク</t>
    </rPh>
    <rPh sb="43" eb="45">
      <t>イリョウ</t>
    </rPh>
    <rPh sb="46" eb="47">
      <t>シツ</t>
    </rPh>
    <rPh sb="48" eb="50">
      <t>コウジョウ</t>
    </rPh>
    <rPh sb="58" eb="60">
      <t>チイキ</t>
    </rPh>
    <rPh sb="61" eb="66">
      <t>シンリョウジュウジシャ</t>
    </rPh>
    <rPh sb="67" eb="69">
      <t>タイショウ</t>
    </rPh>
    <rPh sb="72" eb="74">
      <t>ケンシュウ</t>
    </rPh>
    <phoneticPr fontId="8"/>
  </si>
  <si>
    <t>相談支援を行う機能を有する部門（がん相談支援センター）を設置し、アからクの体制を確保した上で、がん患者や家族等が持つ医療や療養等の課題に関して、病院を挙げて全人的な相談支援を行っている。</t>
    <phoneticPr fontId="8"/>
  </si>
  <si>
    <t>当該相談支援に携わる者のうち１名は、社会福祉士である。
※「がんに関する相談支援に携わる者を複数名配置している。」で「いいえ」とした場合、便宜上「-」を選択してください（未入力チェックのため）。</t>
    <phoneticPr fontId="8"/>
  </si>
  <si>
    <t>国がん拠点病院と連携して、院内外のがん患者及びその家族並びに地域の住民及び医療機関等からの相談等に対応する体制を整備している。</t>
    <rPh sb="0" eb="1">
      <t>クニ</t>
    </rPh>
    <rPh sb="3" eb="7">
      <t>キョテンビョウイン</t>
    </rPh>
    <rPh sb="8" eb="10">
      <t>レンケイ</t>
    </rPh>
    <phoneticPr fontId="8"/>
  </si>
  <si>
    <t>フィードバックの内容を自施設の相談支援の質の向上のために活用するとともに、医療圏がん診療ネットワーク協議会で報告し、他施設とも情報共有している。</t>
    <rPh sb="37" eb="40">
      <t>イリョウケン</t>
    </rPh>
    <rPh sb="42" eb="44">
      <t>シンリョウ</t>
    </rPh>
    <rPh sb="50" eb="53">
      <t>キョウギカイ</t>
    </rPh>
    <phoneticPr fontId="8"/>
  </si>
  <si>
    <t>がん相談支援センターの相談支援に携わる者は、大阪府の都道府県拠点病院が実施する相談支援に携わる者を対象とした研修を受講している。</t>
    <rPh sb="22" eb="25">
      <t>オオサカフ</t>
    </rPh>
    <phoneticPr fontId="8"/>
  </si>
  <si>
    <t>がん患者及びその家族が心の悩みや体験等を語り合うための患者サロン等の場を設けているか、又は自施設で設けることが難しい場合には、国がん拠点病院及び府がん拠点病院等と連携して設けている。</t>
    <rPh sb="43" eb="44">
      <t>マタ</t>
    </rPh>
    <rPh sb="45" eb="48">
      <t>ジシセツ</t>
    </rPh>
    <rPh sb="49" eb="50">
      <t>モウ</t>
    </rPh>
    <rPh sb="55" eb="56">
      <t>ムズカ</t>
    </rPh>
    <rPh sb="58" eb="60">
      <t>バアイ</t>
    </rPh>
    <rPh sb="63" eb="64">
      <t>クニ</t>
    </rPh>
    <rPh sb="66" eb="70">
      <t>キョテンビョウイン</t>
    </rPh>
    <rPh sb="70" eb="71">
      <t>オヨ</t>
    </rPh>
    <rPh sb="72" eb="73">
      <t>フ</t>
    </rPh>
    <rPh sb="75" eb="79">
      <t>キョテンビョウイン</t>
    </rPh>
    <rPh sb="79" eb="80">
      <t>ナド</t>
    </rPh>
    <rPh sb="81" eb="83">
      <t>レンケイ</t>
    </rPh>
    <rPh sb="85" eb="86">
      <t>モウ</t>
    </rPh>
    <phoneticPr fontId="8"/>
  </si>
  <si>
    <t>国立がん研究センターが実施する研修で初級認定者の認定を受けている、専任の院内がん登録の実務を担う者の人数</t>
    <rPh sb="18" eb="19">
      <t>ハツ</t>
    </rPh>
    <rPh sb="33" eb="35">
      <t>センニン</t>
    </rPh>
    <rPh sb="50" eb="52">
      <t>ニンズウ</t>
    </rPh>
    <phoneticPr fontId="8"/>
  </si>
  <si>
    <t>院内がん登録を活用することにより、大阪府の実施するがん対策等に必要な情報を提供している。</t>
    <rPh sb="17" eb="20">
      <t>オオサカフ</t>
    </rPh>
    <phoneticPr fontId="8"/>
  </si>
  <si>
    <t>肺がんについて、提供可能な診療内容を病院ホームページ等でわかりやすく広報している。</t>
    <rPh sb="0" eb="1">
      <t>ハイ</t>
    </rPh>
    <phoneticPr fontId="8"/>
  </si>
  <si>
    <t>希少がん、小児がん、ＡＹＡ世代のがん患者への治療及び支援（妊よう性温存療法を含む）やがんゲノム医療についても、自施設で提供できる場合や連携して実施する場合はその旨を広報している。</t>
    <phoneticPr fontId="8"/>
  </si>
  <si>
    <t>提供できる治療・支援の内容を広報している。※「希少がんへの治療及び支援を自施設もしくは連携する施設への紹介等で提供できる。」で「いいえ」とした場合、便宜上「-」を選択してください（未入力チェックのため）。</t>
    <rPh sb="0" eb="2">
      <t>テイキョウ</t>
    </rPh>
    <rPh sb="5" eb="7">
      <t>チリョウ</t>
    </rPh>
    <rPh sb="8" eb="10">
      <t>シエン</t>
    </rPh>
    <rPh sb="11" eb="13">
      <t>ナイヨウ</t>
    </rPh>
    <rPh sb="14" eb="16">
      <t>コウホウ</t>
    </rPh>
    <phoneticPr fontId="8"/>
  </si>
  <si>
    <t>提供できる治療・支援の内容を広報している。※「小児がんへの治療及び支援を自施設もしくは連携する施設への紹介等で提供できる。」で「いいえ」とした場合、便宜上「-」を選択してください（未入力チェックのため）。</t>
    <rPh sb="0" eb="2">
      <t>テイキョウ</t>
    </rPh>
    <rPh sb="5" eb="7">
      <t>チリョウ</t>
    </rPh>
    <rPh sb="8" eb="10">
      <t>シエン</t>
    </rPh>
    <rPh sb="11" eb="13">
      <t>ナイヨウ</t>
    </rPh>
    <rPh sb="14" eb="16">
      <t>コウホウ</t>
    </rPh>
    <phoneticPr fontId="8"/>
  </si>
  <si>
    <t>提供できる治療・支援の内容を広報している。※「AYA世代のがんへの治療及び支援を自施設もしくは連携する施設への紹介等で提供できる。」で「いいえ」とした場合、便宜上「-」を選択してください（未入力チェックのため）。</t>
    <rPh sb="0" eb="2">
      <t>テイキョウ</t>
    </rPh>
    <rPh sb="5" eb="7">
      <t>チリョウ</t>
    </rPh>
    <rPh sb="8" eb="10">
      <t>シエン</t>
    </rPh>
    <rPh sb="11" eb="13">
      <t>ナイヨウ</t>
    </rPh>
    <rPh sb="14" eb="16">
      <t>コウホウ</t>
    </rPh>
    <phoneticPr fontId="8"/>
  </si>
  <si>
    <t>妊よう性温存療法を自施設もしくは連携する施設への紹介等で提供できる。</t>
    <rPh sb="0" eb="1">
      <t>ニン</t>
    </rPh>
    <rPh sb="3" eb="4">
      <t>セイ</t>
    </rPh>
    <rPh sb="4" eb="6">
      <t>オンゾン</t>
    </rPh>
    <rPh sb="6" eb="8">
      <t>リョウホウ</t>
    </rPh>
    <phoneticPr fontId="8"/>
  </si>
  <si>
    <t>提供できる治療・支援の内容を広報している。※「妊よう性温存療法を自施設もしくは連携する施設への紹介等で提供できる。」で「いいえ」とした場合、便宜上「-」を選択してください（未入力チェックのため）。</t>
    <rPh sb="0" eb="2">
      <t>テイキョウ</t>
    </rPh>
    <rPh sb="5" eb="7">
      <t>チリョウ</t>
    </rPh>
    <rPh sb="8" eb="10">
      <t>シエン</t>
    </rPh>
    <rPh sb="11" eb="13">
      <t>ナイヨウ</t>
    </rPh>
    <rPh sb="14" eb="16">
      <t>コウホウ</t>
    </rPh>
    <phoneticPr fontId="8"/>
  </si>
  <si>
    <t>提供できる治療・支援の内容を広報している。※「がんゲノム医療への治療及び支援を自施設もしくは連携する施設への紹介等で提供できる。」で「いいえ」とした場合、便宜上「-」を選択してください（未入力チェックのため）。</t>
    <rPh sb="0" eb="2">
      <t>テイキョウ</t>
    </rPh>
    <rPh sb="5" eb="7">
      <t>チリョウ</t>
    </rPh>
    <rPh sb="8" eb="10">
      <t>シエン</t>
    </rPh>
    <rPh sb="11" eb="13">
      <t>ナイヨウ</t>
    </rPh>
    <rPh sb="14" eb="16">
      <t>コウホウ</t>
    </rPh>
    <phoneticPr fontId="8"/>
  </si>
  <si>
    <t>地域の定義としては少なくとも市民を含むこと。
令和４年１月１日～令和４年12月31日の期間の件数を記載してください。</t>
    <rPh sb="23" eb="25">
      <t>レイワ</t>
    </rPh>
    <rPh sb="26" eb="27">
      <t>ネン</t>
    </rPh>
    <rPh sb="28" eb="29">
      <t>ガツ</t>
    </rPh>
    <rPh sb="30" eb="31">
      <t>ニチ</t>
    </rPh>
    <rPh sb="32" eb="34">
      <t>レイワ</t>
    </rPh>
    <rPh sb="35" eb="36">
      <t>ネン</t>
    </rPh>
    <rPh sb="38" eb="39">
      <t>ガツ</t>
    </rPh>
    <rPh sb="41" eb="42">
      <t>ニチ</t>
    </rPh>
    <rPh sb="43" eb="45">
      <t>キカン</t>
    </rPh>
    <rPh sb="46" eb="48">
      <t>ケンスウ</t>
    </rPh>
    <rPh sb="49" eb="51">
      <t>キサイ</t>
    </rPh>
    <phoneticPr fontId="8"/>
  </si>
  <si>
    <t>344が"はい"の場合は要件区分がAになります。</t>
    <phoneticPr fontId="8"/>
  </si>
  <si>
    <t>340又は344が"はい"の場合は要件区分がAになります。</t>
    <rPh sb="2" eb="3">
      <t>マタ</t>
    </rPh>
    <phoneticPr fontId="8"/>
  </si>
  <si>
    <t>別紙19に詳細を記載してください。</t>
    <phoneticPr fontId="8"/>
  </si>
  <si>
    <t>別紙19に詳細を記載してください。
日本医療機能評価機構に加え、JCI、ISO9001の認定も該当する。</t>
    <phoneticPr fontId="8"/>
  </si>
  <si>
    <t>医療機関の年間新入院がん患者数（※１）のうち、当該二次医療圏に居住している者　</t>
    <phoneticPr fontId="8"/>
  </si>
  <si>
    <t>※様式4（機能別）の該当指定要件のAのうち満たしていない項目について、満たしていない項目とその理由と今後の見通し等について具体的に記載してください。
※令和５年９月２日以降に、要件の充足状況に変動があった場合には、別途、文書で大阪府へ届け出てください。
※右上について、最初は「不要」と表示されます。様式４（機能別）を記載後に、様式４（機能別）シートのA列（左端）で赤色に着色された番号を本シートB列の通し番号へ記入してください。</t>
    <rPh sb="50" eb="52">
      <t>コンゴ</t>
    </rPh>
    <rPh sb="53" eb="55">
      <t>ミトオ</t>
    </rPh>
    <rPh sb="56" eb="57">
      <t>トウ</t>
    </rPh>
    <rPh sb="61" eb="64">
      <t>グタイテキ</t>
    </rPh>
    <rPh sb="76" eb="78">
      <t>レイワ</t>
    </rPh>
    <rPh sb="79" eb="80">
      <t>ネン</t>
    </rPh>
    <rPh sb="81" eb="82">
      <t>ガツ</t>
    </rPh>
    <rPh sb="83" eb="84">
      <t>ニチ</t>
    </rPh>
    <rPh sb="84" eb="86">
      <t>イコウ</t>
    </rPh>
    <rPh sb="88" eb="90">
      <t>ヨウケン</t>
    </rPh>
    <rPh sb="91" eb="93">
      <t>ジュウソク</t>
    </rPh>
    <rPh sb="93" eb="95">
      <t>ジョウキョウ</t>
    </rPh>
    <rPh sb="96" eb="98">
      <t>ヘンドウ</t>
    </rPh>
    <rPh sb="102" eb="104">
      <t>バアイ</t>
    </rPh>
    <rPh sb="107" eb="109">
      <t>ベット</t>
    </rPh>
    <rPh sb="110" eb="112">
      <t>ブンショ</t>
    </rPh>
    <rPh sb="113" eb="116">
      <t>オオサカフ</t>
    </rPh>
    <rPh sb="117" eb="118">
      <t>トド</t>
    </rPh>
    <rPh sb="119" eb="120">
      <t>デ</t>
    </rPh>
    <phoneticPr fontId="8"/>
  </si>
  <si>
    <t>（例）　肺がん</t>
    <rPh sb="1" eb="2">
      <t>レイ</t>
    </rPh>
    <phoneticPr fontId="8"/>
  </si>
  <si>
    <t>手術を要する肺がん患者は、連携する××病院に紹介している。
手術後の薬物療法については、自施設で対応している。</t>
    <rPh sb="0" eb="2">
      <t>シュジュツ</t>
    </rPh>
    <rPh sb="3" eb="4">
      <t>ヨウ</t>
    </rPh>
    <rPh sb="6" eb="7">
      <t>ハイ</t>
    </rPh>
    <rPh sb="9" eb="11">
      <t>カンジャ</t>
    </rPh>
    <rPh sb="13" eb="15">
      <t>レンケイ</t>
    </rPh>
    <rPh sb="19" eb="21">
      <t>ビョウイン</t>
    </rPh>
    <rPh sb="22" eb="24">
      <t>ショウカイ</t>
    </rPh>
    <rPh sb="30" eb="32">
      <t>シュジュツ</t>
    </rPh>
    <rPh sb="32" eb="33">
      <t>アト</t>
    </rPh>
    <rPh sb="34" eb="36">
      <t>ヤクブツ</t>
    </rPh>
    <rPh sb="36" eb="38">
      <t>リョウホウ</t>
    </rPh>
    <rPh sb="44" eb="45">
      <t>ジ</t>
    </rPh>
    <rPh sb="45" eb="47">
      <t>シセツ</t>
    </rPh>
    <rPh sb="48" eb="50">
      <t>タイオウ</t>
    </rPh>
    <phoneticPr fontId="8"/>
  </si>
  <si>
    <t>肺がんに対して、自施設で対応しない診療内容</t>
    <rPh sb="0" eb="1">
      <t>ハイ</t>
    </rPh>
    <rPh sb="4" eb="5">
      <t>タイ</t>
    </rPh>
    <phoneticPr fontId="8"/>
  </si>
  <si>
    <t>肺がんに対して、下の表に状況を記載してください。自施設で対応しない診療内容があれば、連携先についても記載してください。</t>
    <rPh sb="4" eb="5">
      <t>タイ</t>
    </rPh>
    <rPh sb="8" eb="9">
      <t>シタ</t>
    </rPh>
    <rPh sb="10" eb="11">
      <t>ヒョウ</t>
    </rPh>
    <rPh sb="12" eb="14">
      <t>ジョウキョウ</t>
    </rPh>
    <rPh sb="15" eb="17">
      <t>キサイ</t>
    </rPh>
    <rPh sb="42" eb="44">
      <t>レンケイ</t>
    </rPh>
    <rPh sb="44" eb="45">
      <t>サキ</t>
    </rPh>
    <rPh sb="50" eb="52">
      <t>キサイ</t>
    </rPh>
    <phoneticPr fontId="8"/>
  </si>
  <si>
    <r>
      <t xml:space="preserve">※この別紙は任意記載です。指定要件第３の１（１）ア（ウ）に定めるカンファレンスのうち、ⅳについて記載してください。
　 </t>
    </r>
    <r>
      <rPr>
        <u/>
        <sz val="10"/>
        <color theme="1"/>
        <rFont val="ＭＳ Ｐゴシック"/>
        <family val="3"/>
        <charset val="128"/>
      </rPr>
      <t>なお、記載がない場合は、「記載なし」と記入してください。</t>
    </r>
    <rPh sb="3" eb="5">
      <t>ベッシ</t>
    </rPh>
    <rPh sb="6" eb="8">
      <t>ニンイ</t>
    </rPh>
    <rPh sb="8" eb="10">
      <t>キサイ</t>
    </rPh>
    <rPh sb="13" eb="17">
      <t>シテイヨウケン</t>
    </rPh>
    <rPh sb="17" eb="18">
      <t>ダイ</t>
    </rPh>
    <rPh sb="29" eb="30">
      <t>サダ</t>
    </rPh>
    <rPh sb="48" eb="50">
      <t>キサイ</t>
    </rPh>
    <rPh sb="63" eb="65">
      <t>キサイ</t>
    </rPh>
    <rPh sb="68" eb="70">
      <t>バアイ</t>
    </rPh>
    <rPh sb="73" eb="75">
      <t>キサイ</t>
    </rPh>
    <rPh sb="79" eb="81">
      <t>キニュウ</t>
    </rPh>
    <phoneticPr fontId="8"/>
  </si>
  <si>
    <t>注１）常勤とは、原則として病院で定めた勤務時間の全てを勤務する者をいう。病院で定めた医師の１週間の勤務時間が、32時間未満の場合は、32時間以上勤務している者を常勤とし、その他は非常勤とする。</t>
    <rPh sb="3" eb="5">
      <t>ジョウキン</t>
    </rPh>
    <phoneticPr fontId="8"/>
  </si>
  <si>
    <t>●年間ののべ相談件数の内容についてそれぞれ相談件数を記載してください。</t>
    <rPh sb="1" eb="3">
      <t>ネンカン</t>
    </rPh>
    <rPh sb="6" eb="8">
      <t>ソウダン</t>
    </rPh>
    <rPh sb="8" eb="10">
      <t>ケンスウ</t>
    </rPh>
    <rPh sb="11" eb="13">
      <t>ナイヨウ</t>
    </rPh>
    <rPh sb="21" eb="23">
      <t>ソウダン</t>
    </rPh>
    <rPh sb="23" eb="25">
      <t>ケンスウ</t>
    </rPh>
    <rPh sb="26" eb="28">
      <t>キサイ</t>
    </rPh>
    <phoneticPr fontId="8"/>
  </si>
  <si>
    <t>　03-01.　03のうち妊よう性・生殖機能</t>
    <rPh sb="13" eb="14">
      <t>ニン</t>
    </rPh>
    <rPh sb="16" eb="17">
      <t>セイ</t>
    </rPh>
    <rPh sb="18" eb="20">
      <t>セイショク</t>
    </rPh>
    <rPh sb="20" eb="22">
      <t>キノウ</t>
    </rPh>
    <phoneticPr fontId="8"/>
  </si>
  <si>
    <t>■がん相談支援センターの体制について
　※以下の１～９に該当する人数は必ず記載すること。その他の体制についてはそれぞれ記載すること。
　※専従・専任・その他については、当該の相談支援に携わる者が８割以上当該業務に従事している場合には専従、５割以上８割未満の場合には専任、５割未満の場合にはその他としてください。</t>
    <phoneticPr fontId="8"/>
  </si>
  <si>
    <t>職種等</t>
    <rPh sb="0" eb="2">
      <t>ショクシュ</t>
    </rPh>
    <rPh sb="2" eb="3">
      <t>トウ</t>
    </rPh>
    <phoneticPr fontId="8"/>
  </si>
  <si>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8"/>
  </si>
  <si>
    <t>　②がん患者の妊よう性温存のための生殖医療</t>
    <rPh sb="4" eb="6">
      <t>カンジャ</t>
    </rPh>
    <rPh sb="11" eb="13">
      <t>オンゾン</t>
    </rPh>
    <rPh sb="17" eb="19">
      <t>セイショク</t>
    </rPh>
    <rPh sb="19" eb="21">
      <t>イリョウ</t>
    </rPh>
    <phoneticPr fontId="8"/>
  </si>
  <si>
    <t>　　　②-1がん患者の妊よう性温存のための生殖医療を専門とする自施設内の部門へ紹介した患者の人数</t>
    <rPh sb="31" eb="32">
      <t>ジ</t>
    </rPh>
    <rPh sb="34" eb="35">
      <t>ウチ</t>
    </rPh>
    <rPh sb="36" eb="38">
      <t>ブモン</t>
    </rPh>
    <phoneticPr fontId="8"/>
  </si>
  <si>
    <t>　　　②-2がん患者の妊よう性温存のための生殖医療を専門とする他施設へ紹介した患者の人数</t>
    <rPh sb="31" eb="32">
      <t>ホカ</t>
    </rPh>
    <phoneticPr fontId="8"/>
  </si>
  <si>
    <t>医療安全に関する研修の受講状況（注４）</t>
    <rPh sb="0" eb="2">
      <t>イリョウ</t>
    </rPh>
    <rPh sb="2" eb="4">
      <t>アンゼン</t>
    </rPh>
    <rPh sb="5" eb="6">
      <t>カン</t>
    </rPh>
    <rPh sb="8" eb="10">
      <t>ケンシュウ</t>
    </rPh>
    <rPh sb="11" eb="13">
      <t>ジュコウ</t>
    </rPh>
    <rPh sb="13" eb="15">
      <t>ジョウキョウ</t>
    </rPh>
    <rPh sb="16" eb="17">
      <t>チュウ</t>
    </rPh>
    <phoneticPr fontId="8"/>
  </si>
  <si>
    <t>がん患者の妊よう性の温存に関する支援について、自施設もしくは連携施設への紹介で実施している場合に内容を記載してください。</t>
    <rPh sb="5" eb="6">
      <t>ニン</t>
    </rPh>
    <rPh sb="8" eb="9">
      <t>セイ</t>
    </rPh>
    <rPh sb="10" eb="12">
      <t>オンゾン</t>
    </rPh>
    <phoneticPr fontId="8"/>
  </si>
  <si>
    <t>肺がんにおいて、
■診断および初発例に対する各治療、再発例への治療について自施設の専門レベルを専門：◎、対応可：〇、他施設へ紹介：△で記入してください。
・専門（◎）：当該がんを特に専門とする医師がおり、周囲の施設から患者を積極的に集めている
・対応可（〇）：積極的に患者を集めるわけではないが、自施設で標準的な対応（診断・治療）が可能
・他施設へ紹介（△）：他の施設に紹介することで対応している
■診断あるいはいずれかの治療について、「専門◎」あるいは「対応可〇」と記載した場合は、2021年、2022年の治療開始数（院内がん登録の、症例区分20, 21, 30)をご記入ください。
■備考には、手術・放射線・薬物療法以外で行っている治療や特に当該がん種に関する窓口などがあれば、記載して下さい。
■「臨床試験の実績の有無」については、過去5年間の臨床試験の参加実績の有無についてご記入ください（有・無）。
■ 特に明記されていないところでは、各臓器でリンパ腫を除く各部位のがんについてお答えください。
■通常初回治療として行われない治療については、記入不要です（グレー背景）。それ以外は全てご回答ください。</t>
    <phoneticPr fontId="68"/>
  </si>
  <si>
    <t>↓どれかに専門／対応可としたときは記載</t>
    <rPh sb="7" eb="9">
      <t>タイオウ</t>
    </rPh>
    <rPh sb="17" eb="19">
      <t>キサイ</t>
    </rPh>
    <phoneticPr fontId="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</si>
</sst>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lt;=999]000;[&lt;=9999]000\-00;000\-0000"/>
    <numFmt numFmtId="178" formatCode=";;;"/>
    <numFmt numFmtId="179" formatCode="#,###"/>
    <numFmt numFmtId="180" formatCode="0.0%"/>
    <numFmt numFmtId="181" formatCode="#,##0.0_);[Red]\(#,##0.0\)"/>
    <numFmt numFmtId="182" formatCode="0_ "/>
    <numFmt numFmtId="183" formatCode="#,##0_);[Red]\(#,##0\)"/>
    <numFmt numFmtId="184" formatCode="0.0_);[Red]\(0.0\)"/>
    <numFmt numFmtId="185" formatCode="#,##0.0_ ;[Red]\-#,##0.0\ "/>
    <numFmt numFmtId="186" formatCode="#,##0&quot;人&quot;"/>
  </numFmts>
  <fonts count="10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b/>
      <u/>
      <sz val="14"/>
      <name val="ＭＳ Ｐゴシック"/>
      <family val="3"/>
      <charset val="128"/>
    </font>
    <font>
      <sz val="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sz val="9"/>
      <color indexed="8"/>
      <name val="ＭＳ Ｐゴシック"/>
      <family val="3"/>
      <charset val="128"/>
    </font>
    <font>
      <b/>
      <sz val="10"/>
      <name val="ＭＳ Ｐゴシック"/>
      <family val="3"/>
      <charset val="128"/>
    </font>
    <font>
      <sz val="8"/>
      <color indexed="10"/>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z val="10"/>
      <color indexed="60"/>
      <name val="ＭＳ Ｐゴシック"/>
      <family val="3"/>
      <charset val="128"/>
    </font>
    <font>
      <u/>
      <sz val="8"/>
      <color indexed="12"/>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sz val="11"/>
      <color theme="1"/>
      <name val="ＭＳ Ｐゴシック"/>
      <family val="3"/>
      <charset val="128"/>
    </font>
    <font>
      <i/>
      <sz val="12"/>
      <color theme="0"/>
      <name val="ＭＳ Ｐゴシック"/>
      <family val="3"/>
      <charset val="128"/>
    </font>
    <font>
      <b/>
      <u/>
      <sz val="12"/>
      <color rgb="FFFF0000"/>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u/>
      <sz val="18"/>
      <color rgb="FFFF0000"/>
      <name val="ＭＳ Ｐゴシック"/>
      <family val="3"/>
      <charset val="128"/>
    </font>
    <font>
      <sz val="14"/>
      <color theme="1"/>
      <name val="ＭＳ Ｐゴシック"/>
      <family val="3"/>
      <charset val="128"/>
    </font>
    <font>
      <sz val="6"/>
      <name val="ＭＳ Ｐゴシック"/>
      <family val="2"/>
      <charset val="128"/>
      <scheme val="minor"/>
    </font>
    <font>
      <b/>
      <sz val="11"/>
      <name val="ＭＳ Ｐゴシック"/>
      <family val="3"/>
      <charset val="128"/>
      <scheme val="minor"/>
    </font>
    <font>
      <sz val="11"/>
      <color theme="0"/>
      <name val="ＭＳ Ｐゴシック"/>
      <family val="3"/>
      <charset val="128"/>
    </font>
    <font>
      <sz val="24"/>
      <name val="ＭＳ Ｐゴシック"/>
      <family val="3"/>
      <charset val="128"/>
    </font>
    <font>
      <sz val="8"/>
      <color theme="1"/>
      <name val="ＭＳ Ｐゴシック"/>
      <family val="3"/>
      <charset val="128"/>
    </font>
    <font>
      <sz val="12"/>
      <color theme="1"/>
      <name val="ＭＳ Ｐゴシック"/>
      <family val="3"/>
      <charset val="128"/>
    </font>
    <font>
      <sz val="9"/>
      <color rgb="FF000000"/>
      <name val="ＭＳ Ｐゴシック"/>
      <family val="3"/>
      <charset val="128"/>
    </font>
    <font>
      <sz val="10"/>
      <color rgb="FF000000"/>
      <name val="ＭＳ Ｐゴシック"/>
      <family val="3"/>
      <charset val="128"/>
    </font>
    <font>
      <sz val="8"/>
      <color rgb="FF000000"/>
      <name val="ＭＳ Ｐゴシック"/>
      <family val="3"/>
      <charset val="128"/>
    </font>
    <font>
      <u/>
      <sz val="9"/>
      <color rgb="FF000000"/>
      <name val="ＭＳ Ｐゴシック"/>
      <family val="3"/>
      <charset val="128"/>
    </font>
    <font>
      <b/>
      <u/>
      <sz val="11"/>
      <color rgb="FFFF0000"/>
      <name val="ＭＳ Ｐゴシック"/>
      <family val="3"/>
      <charset val="128"/>
      <scheme val="minor"/>
    </font>
    <font>
      <sz val="12"/>
      <color rgb="FF000000"/>
      <name val="ＭＳ Ｐゴシック"/>
      <family val="3"/>
      <charset val="128"/>
    </font>
    <font>
      <sz val="14"/>
      <color rgb="FF000000"/>
      <name val="ＭＳ Ｐゴシック "/>
      <family val="3"/>
      <charset val="128"/>
    </font>
    <font>
      <sz val="14"/>
      <color rgb="FF000000"/>
      <name val="ＭＳ Ｐゴシック"/>
      <family val="3"/>
      <charset val="128"/>
    </font>
    <font>
      <sz val="14"/>
      <color rgb="FF000000"/>
      <name val="ＭＳ Ｐゴシック"/>
      <family val="3"/>
      <charset val="128"/>
      <scheme val="minor"/>
    </font>
    <font>
      <u/>
      <sz val="14"/>
      <color rgb="FF000000"/>
      <name val="ＭＳ Ｐゴシック"/>
      <family val="3"/>
      <charset val="128"/>
    </font>
    <font>
      <sz val="13"/>
      <color rgb="FF000000"/>
      <name val="ＭＳ Ｐゴシック"/>
      <family val="3"/>
      <charset val="128"/>
    </font>
    <font>
      <b/>
      <sz val="11"/>
      <color theme="0"/>
      <name val="ＭＳ Ｐゴシック"/>
      <family val="3"/>
      <charset val="128"/>
    </font>
    <font>
      <sz val="10"/>
      <color theme="0"/>
      <name val="ＭＳ Ｐゴシック"/>
      <family val="3"/>
      <charset val="128"/>
    </font>
    <font>
      <b/>
      <u/>
      <sz val="14"/>
      <name val="ＭＳ Ｐゴシック"/>
      <family val="3"/>
      <charset val="128"/>
      <scheme val="minor"/>
    </font>
    <font>
      <b/>
      <sz val="14"/>
      <color rgb="FFFF0000"/>
      <name val="ＭＳ Ｐゴシック"/>
      <family val="3"/>
      <charset val="128"/>
    </font>
    <font>
      <u/>
      <sz val="12"/>
      <color indexed="12"/>
      <name val="ＭＳ Ｐゴシック"/>
      <family val="3"/>
      <charset val="128"/>
    </font>
    <font>
      <sz val="6"/>
      <name val="ＭＳ Ｐゴシック"/>
      <family val="3"/>
      <charset val="128"/>
      <scheme val="minor"/>
    </font>
    <font>
      <sz val="12"/>
      <name val="ＭＳ Ｐゴシック"/>
      <family val="3"/>
      <charset val="128"/>
      <scheme val="minor"/>
    </font>
    <font>
      <sz val="20"/>
      <name val="ＭＳ Ｐゴシック"/>
      <family val="3"/>
      <charset val="128"/>
      <scheme val="minor"/>
    </font>
    <font>
      <sz val="20"/>
      <color theme="1"/>
      <name val="ＭＳ Ｐゴシック"/>
      <family val="3"/>
      <charset val="128"/>
      <scheme val="minor"/>
    </font>
    <font>
      <sz val="14"/>
      <color theme="1"/>
      <name val="ＭＳ Ｐ明朝"/>
      <family val="1"/>
      <charset val="128"/>
    </font>
    <font>
      <sz val="12"/>
      <color theme="0"/>
      <name val="Arial"/>
      <family val="2"/>
    </font>
    <font>
      <sz val="14"/>
      <color theme="1"/>
      <name val="ＭＳ Ｐゴシック"/>
      <family val="3"/>
      <charset val="128"/>
      <scheme val="minor"/>
    </font>
    <font>
      <sz val="7"/>
      <color theme="1"/>
      <name val="ＭＳ Ｐゴシック"/>
      <family val="3"/>
      <charset val="128"/>
    </font>
    <font>
      <sz val="11"/>
      <color indexed="14"/>
      <name val="ＭＳ Ｐゴシック"/>
      <family val="3"/>
      <charset val="128"/>
    </font>
    <font>
      <b/>
      <sz val="16"/>
      <name val="ＭＳ Ｐゴシック"/>
      <family val="3"/>
      <charset val="128"/>
    </font>
    <font>
      <b/>
      <sz val="14"/>
      <color theme="1"/>
      <name val="ＭＳ Ｐゴシック"/>
      <family val="3"/>
      <charset val="128"/>
      <scheme val="minor"/>
    </font>
    <font>
      <b/>
      <sz val="10"/>
      <color theme="1"/>
      <name val="ＭＳ Ｐゴシック"/>
      <family val="3"/>
      <charset val="128"/>
    </font>
    <font>
      <b/>
      <sz val="22"/>
      <color theme="1"/>
      <name val="ＭＳ Ｐゴシック"/>
      <family val="3"/>
      <charset val="128"/>
    </font>
    <font>
      <sz val="11"/>
      <color theme="1"/>
      <name val="ＭＳ Ｐゴシック"/>
      <family val="3"/>
      <charset val="128"/>
      <scheme val="major"/>
    </font>
    <font>
      <b/>
      <u/>
      <sz val="14"/>
      <color theme="1"/>
      <name val="ＭＳ Ｐゴシック"/>
      <family val="3"/>
      <charset val="128"/>
    </font>
    <font>
      <u/>
      <sz val="10"/>
      <color theme="1"/>
      <name val="ＭＳ Ｐゴシック"/>
      <family val="3"/>
      <charset val="128"/>
    </font>
    <font>
      <sz val="9"/>
      <color theme="1"/>
      <name val="ＭＳ Ｐゴシック"/>
      <family val="3"/>
      <charset val="128"/>
    </font>
  </fonts>
  <fills count="51">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47"/>
        <bgColor indexed="64"/>
      </patternFill>
    </fill>
    <fill>
      <patternFill patternType="solid">
        <fgColor indexed="26"/>
        <bgColor indexed="64"/>
      </patternFill>
    </fill>
    <fill>
      <patternFill patternType="solid">
        <fgColor indexed="65"/>
      </patternFill>
    </fill>
    <fill>
      <patternFill patternType="solid">
        <fgColor indexed="9"/>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FFFF"/>
        <bgColor rgb="FF000000"/>
      </patternFill>
    </fill>
    <fill>
      <patternFill patternType="solid">
        <fgColor theme="0"/>
        <bgColor rgb="FF000000"/>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CCCFF"/>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patternFill>
    </fill>
    <fill>
      <patternFill patternType="solid">
        <fgColor rgb="FFFF0000"/>
        <bgColor indexed="64"/>
      </patternFill>
    </fill>
    <fill>
      <patternFill patternType="solid">
        <fgColor rgb="FF4F81BD"/>
        <bgColor indexed="64"/>
      </patternFill>
    </fill>
    <fill>
      <patternFill patternType="solid">
        <fgColor theme="0" tint="-4.9989318521683403E-2"/>
        <bgColor indexed="64"/>
      </patternFill>
    </fill>
    <fill>
      <patternFill patternType="solid">
        <fgColor indexed="9"/>
        <bgColor indexed="64"/>
      </patternFill>
    </fill>
  </fills>
  <borders count="28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right/>
      <top style="thin">
        <color indexed="64"/>
      </top>
      <bottom style="medium">
        <color indexed="64"/>
      </bottom>
      <diagonal/>
    </border>
    <border>
      <left/>
      <right style="thick">
        <color indexed="10"/>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style="hair">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right/>
      <top/>
      <bottom style="hair">
        <color theme="1"/>
      </bottom>
      <diagonal/>
    </border>
    <border>
      <left style="thin">
        <color indexed="64"/>
      </left>
      <right/>
      <top/>
      <bottom style="hair">
        <color theme="1"/>
      </bottom>
      <diagonal/>
    </border>
    <border>
      <left/>
      <right style="thin">
        <color indexed="64"/>
      </right>
      <top/>
      <bottom style="hair">
        <color theme="1"/>
      </bottom>
      <diagonal/>
    </border>
    <border>
      <left style="dotted">
        <color auto="1"/>
      </left>
      <right/>
      <top style="dotted">
        <color auto="1"/>
      </top>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medium">
        <color indexed="64"/>
      </left>
      <right style="hair">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medium">
        <color indexed="64"/>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bottom style="thin">
        <color indexed="64"/>
      </bottom>
      <diagonal/>
    </border>
    <border>
      <left style="dashed">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ashed">
        <color indexed="64"/>
      </left>
      <right style="medium">
        <color indexed="64"/>
      </right>
      <top style="dashed">
        <color indexed="64"/>
      </top>
      <bottom/>
      <diagonal/>
    </border>
    <border>
      <left style="dashed">
        <color indexed="64"/>
      </left>
      <right style="medium">
        <color indexed="64"/>
      </right>
      <top/>
      <bottom style="dashed">
        <color indexed="64"/>
      </bottom>
      <diagonal/>
    </border>
    <border>
      <left style="dashed">
        <color indexed="64"/>
      </left>
      <right style="thin">
        <color indexed="64"/>
      </right>
      <top style="hair">
        <color indexed="64"/>
      </top>
      <bottom style="dashed">
        <color indexed="64"/>
      </bottom>
      <diagonal/>
    </border>
    <border>
      <left style="dashed">
        <color indexed="64"/>
      </left>
      <right style="thin">
        <color indexed="64"/>
      </right>
      <top style="hair">
        <color indexed="64"/>
      </top>
      <bottom style="hair">
        <color indexed="64"/>
      </bottom>
      <diagonal/>
    </border>
    <border>
      <left style="thin">
        <color indexed="64"/>
      </left>
      <right style="medium">
        <color indexed="64"/>
      </right>
      <top style="hair">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dashed">
        <color indexed="64"/>
      </left>
      <right style="medium">
        <color indexed="64"/>
      </right>
      <top style="hair">
        <color indexed="64"/>
      </top>
      <bottom style="thin">
        <color indexed="64"/>
      </bottom>
      <diagonal/>
    </border>
    <border>
      <left style="dashed">
        <color indexed="64"/>
      </left>
      <right style="medium">
        <color indexed="64"/>
      </right>
      <top style="hair">
        <color indexed="64"/>
      </top>
      <bottom style="hair">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style="thin">
        <color auto="1"/>
      </top>
      <bottom style="hair">
        <color indexed="64"/>
      </bottom>
      <diagonal/>
    </border>
    <border>
      <left style="thin">
        <color indexed="64"/>
      </left>
      <right style="medium">
        <color indexed="64"/>
      </right>
      <top style="dashed">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double">
        <color indexed="64"/>
      </bottom>
      <diagonal/>
    </border>
    <border>
      <left style="dashed">
        <color indexed="64"/>
      </left>
      <right/>
      <top style="thin">
        <color indexed="64"/>
      </top>
      <bottom style="thin">
        <color indexed="64"/>
      </bottom>
      <diagonal/>
    </border>
    <border>
      <left style="thin">
        <color auto="1"/>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double">
        <color indexed="64"/>
      </right>
      <top/>
      <bottom style="hair">
        <color indexed="64"/>
      </bottom>
      <diagonal/>
    </border>
    <border>
      <left style="dashed">
        <color indexed="64"/>
      </left>
      <right style="thin">
        <color indexed="64"/>
      </right>
      <top/>
      <bottom style="dashed">
        <color indexed="64"/>
      </bottom>
      <diagonal/>
    </border>
    <border>
      <left style="dashed">
        <color auto="1"/>
      </left>
      <right style="dashed">
        <color auto="1"/>
      </right>
      <top style="dashed">
        <color auto="1"/>
      </top>
      <bottom/>
      <diagonal/>
    </border>
    <border>
      <left style="dashed">
        <color auto="1"/>
      </left>
      <right style="dashed">
        <color auto="1"/>
      </right>
      <top/>
      <bottom/>
      <diagonal/>
    </border>
    <border>
      <left style="thin">
        <color indexed="57"/>
      </left>
      <right style="thin">
        <color indexed="57"/>
      </right>
      <top style="thin">
        <color indexed="57"/>
      </top>
      <bottom style="thin">
        <color indexed="57"/>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style="thin">
        <color indexed="57"/>
      </right>
      <top style="thin">
        <color indexed="57"/>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rgb="FFFF0000"/>
      </right>
      <top/>
      <bottom/>
      <diagonal/>
    </border>
    <border>
      <left/>
      <right style="medium">
        <color indexed="64"/>
      </right>
      <top style="thin">
        <color indexed="64"/>
      </top>
      <bottom style="hair">
        <color indexed="64"/>
      </bottom>
      <diagonal/>
    </border>
    <border>
      <left style="medium">
        <color indexed="10"/>
      </left>
      <right style="medium">
        <color indexed="10"/>
      </right>
      <top style="medium">
        <color indexed="10"/>
      </top>
      <bottom style="medium">
        <color indexed="10"/>
      </bottom>
      <diagonal/>
    </border>
    <border>
      <left/>
      <right/>
      <top style="thin">
        <color auto="1"/>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57"/>
      </left>
      <right style="thin">
        <color indexed="57"/>
      </right>
      <top/>
      <bottom/>
      <diagonal/>
    </border>
    <border>
      <left style="thin">
        <color indexed="64"/>
      </left>
      <right style="thin">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dashed">
        <color indexed="64"/>
      </top>
      <bottom style="dott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style="dashed">
        <color indexed="64"/>
      </top>
      <bottom style="hair">
        <color indexed="64"/>
      </bottom>
      <diagonal/>
    </border>
    <border>
      <left style="medium">
        <color indexed="64"/>
      </left>
      <right style="thin">
        <color indexed="64"/>
      </right>
      <top style="hair">
        <color indexed="64"/>
      </top>
      <bottom style="dashed">
        <color indexed="64"/>
      </bottom>
      <diagonal/>
    </border>
    <border>
      <left style="hair">
        <color indexed="64"/>
      </left>
      <right/>
      <top style="thin">
        <color indexed="64"/>
      </top>
      <bottom style="thin">
        <color indexed="64"/>
      </bottom>
      <diagonal/>
    </border>
    <border>
      <left style="thin">
        <color indexed="64"/>
      </left>
      <right/>
      <top/>
      <bottom/>
      <diagonal/>
    </border>
    <border>
      <left style="medium">
        <color rgb="FFFFFFFF"/>
      </left>
      <right/>
      <top style="medium">
        <color indexed="64"/>
      </top>
      <bottom/>
      <diagonal/>
    </border>
    <border>
      <left style="medium">
        <color theme="0"/>
      </left>
      <right/>
      <top style="medium">
        <color indexed="64"/>
      </top>
      <bottom/>
      <diagonal/>
    </border>
    <border>
      <left style="medium">
        <color rgb="FFFFFFFF"/>
      </left>
      <right/>
      <top style="medium">
        <color indexed="64"/>
      </top>
      <bottom style="thick">
        <color rgb="FFFFFFFF"/>
      </bottom>
      <diagonal/>
    </border>
    <border>
      <left/>
      <right style="medium">
        <color rgb="FFFFFFFF"/>
      </right>
      <top style="medium">
        <color indexed="64"/>
      </top>
      <bottom style="thick">
        <color rgb="FFFFFFFF"/>
      </bottom>
      <diagonal/>
    </border>
    <border>
      <left style="medium">
        <color rgb="FFFFFFFF"/>
      </left>
      <right style="medium">
        <color theme="0"/>
      </right>
      <top style="medium">
        <color indexed="64"/>
      </top>
      <bottom style="thick">
        <color rgb="FFFFFFFF"/>
      </bottom>
      <diagonal/>
    </border>
    <border>
      <left/>
      <right/>
      <top style="medium">
        <color auto="1"/>
      </top>
      <bottom/>
      <diagonal/>
    </border>
    <border>
      <left style="medium">
        <color theme="0"/>
      </left>
      <right/>
      <top style="medium">
        <color indexed="64"/>
      </top>
      <bottom style="thick">
        <color rgb="FFFFFFFF"/>
      </bottom>
      <diagonal/>
    </border>
    <border>
      <left/>
      <right/>
      <top style="medium">
        <color indexed="64"/>
      </top>
      <bottom style="thick">
        <color rgb="FFFFFFFF"/>
      </bottom>
      <diagonal/>
    </border>
    <border>
      <left style="medium">
        <color rgb="FFFFFFFF"/>
      </left>
      <right/>
      <top style="medium">
        <color indexed="64"/>
      </top>
      <bottom style="medium">
        <color theme="0"/>
      </bottom>
      <diagonal/>
    </border>
    <border>
      <left/>
      <right/>
      <top style="medium">
        <color indexed="64"/>
      </top>
      <bottom style="medium">
        <color theme="0"/>
      </bottom>
      <diagonal/>
    </border>
    <border>
      <left style="medium">
        <color theme="0"/>
      </left>
      <right style="medium">
        <color rgb="FFFFFFFF"/>
      </right>
      <top style="medium">
        <color indexed="64"/>
      </top>
      <bottom style="thick">
        <color rgb="FFFFFFFF"/>
      </bottom>
      <diagonal/>
    </border>
    <border>
      <left style="medium">
        <color rgb="FFFFFFFF"/>
      </left>
      <right style="medium">
        <color indexed="64"/>
      </right>
      <top style="medium">
        <color indexed="64"/>
      </top>
      <bottom style="thick">
        <color rgb="FFFFFFFF"/>
      </bottom>
      <diagonal/>
    </border>
    <border>
      <left/>
      <right style="medium">
        <color rgb="FFFFFFFF"/>
      </right>
      <top/>
      <bottom/>
      <diagonal/>
    </border>
    <border>
      <left style="medium">
        <color rgb="FFFFFFFF"/>
      </left>
      <right/>
      <top/>
      <bottom/>
      <diagonal/>
    </border>
    <border>
      <left style="medium">
        <color theme="0"/>
      </left>
      <right/>
      <top/>
      <bottom/>
      <diagonal/>
    </border>
    <border>
      <left style="thick">
        <color rgb="FFFFFFFF"/>
      </left>
      <right style="medium">
        <color rgb="FFFFFFFF"/>
      </right>
      <top style="thick">
        <color rgb="FFFFFFFF"/>
      </top>
      <bottom/>
      <diagonal/>
    </border>
    <border>
      <left style="medium">
        <color rgb="FFFFFFFF"/>
      </left>
      <right style="medium">
        <color rgb="FFFFFFFF"/>
      </right>
      <top style="thick">
        <color rgb="FFFFFFFF"/>
      </top>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rgb="FFFFFFFF"/>
      </right>
      <top style="thick">
        <color rgb="FFFFFFFF"/>
      </top>
      <bottom style="medium">
        <color rgb="FFFFFFFF"/>
      </bottom>
      <diagonal/>
    </border>
    <border>
      <left style="medium">
        <color rgb="FFFFFFFF"/>
      </left>
      <right/>
      <top style="thick">
        <color rgb="FFFFFFFF"/>
      </top>
      <bottom/>
      <diagonal/>
    </border>
    <border>
      <left/>
      <right/>
      <top style="thick">
        <color rgb="FFFFFFFF"/>
      </top>
      <bottom/>
      <diagonal/>
    </border>
    <border>
      <left/>
      <right style="medium">
        <color rgb="FFFFFFFF"/>
      </right>
      <top style="thick">
        <color rgb="FFFFFFFF"/>
      </top>
      <bottom/>
      <diagonal/>
    </border>
    <border>
      <left/>
      <right style="thin">
        <color indexed="64"/>
      </right>
      <top style="thick">
        <color rgb="FFFFFFFF"/>
      </top>
      <bottom style="medium">
        <color rgb="FFFFFFFF"/>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bottom/>
      <diagonal/>
    </border>
    <border>
      <left/>
      <right style="medium">
        <color theme="0"/>
      </right>
      <top style="thick">
        <color rgb="FFFFFFFF"/>
      </top>
      <bottom/>
      <diagonal/>
    </border>
    <border>
      <left style="medium">
        <color theme="0"/>
      </left>
      <right/>
      <top style="thick">
        <color rgb="FFFFFFFF"/>
      </top>
      <bottom style="medium">
        <color rgb="FFFFFFFF"/>
      </bottom>
      <diagonal/>
    </border>
    <border>
      <left/>
      <right style="medium">
        <color theme="0"/>
      </right>
      <top style="thick">
        <color rgb="FFFFFFFF"/>
      </top>
      <bottom style="medium">
        <color rgb="FFFFFFFF"/>
      </bottom>
      <diagonal/>
    </border>
    <border>
      <left style="medium">
        <color theme="0"/>
      </left>
      <right style="medium">
        <color rgb="FFFFFFFF"/>
      </right>
      <top style="thick">
        <color rgb="FFFFFFFF"/>
      </top>
      <bottom/>
      <diagonal/>
    </border>
    <border>
      <left style="medium">
        <color rgb="FFFFFFFF"/>
      </left>
      <right style="medium">
        <color indexed="64"/>
      </right>
      <top style="thick">
        <color rgb="FFFFFFFF"/>
      </top>
      <bottom/>
      <diagonal/>
    </border>
    <border>
      <left style="thick">
        <color rgb="FFFFFFFF"/>
      </left>
      <right style="medium">
        <color rgb="FFFFFFFF"/>
      </right>
      <top/>
      <bottom/>
      <diagonal/>
    </border>
    <border>
      <left style="medium">
        <color rgb="FFFFFFFF"/>
      </left>
      <right style="medium">
        <color rgb="FFFFFFFF"/>
      </right>
      <top/>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thin">
        <color theme="0"/>
      </left>
      <right/>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0"/>
      </left>
      <right style="medium">
        <color rgb="FFFFFFFF"/>
      </right>
      <top/>
      <bottom/>
      <diagonal/>
    </border>
    <border>
      <left style="medium">
        <color rgb="FFFFFFFF"/>
      </left>
      <right style="medium">
        <color indexed="64"/>
      </right>
      <top/>
      <bottom/>
      <diagonal/>
    </border>
    <border>
      <left style="medium">
        <color theme="0"/>
      </left>
      <right/>
      <top/>
      <bottom style="medium">
        <color auto="1"/>
      </bottom>
      <diagonal/>
    </border>
    <border>
      <left style="medium">
        <color rgb="FFFFFFFF"/>
      </left>
      <right/>
      <top/>
      <bottom style="medium">
        <color indexed="64"/>
      </bottom>
      <diagonal/>
    </border>
    <border>
      <left style="thin">
        <color theme="0"/>
      </left>
      <right/>
      <top/>
      <bottom style="medium">
        <color auto="1"/>
      </bottom>
      <diagonal/>
    </border>
    <border>
      <left style="dashed">
        <color theme="0"/>
      </left>
      <right style="medium">
        <color rgb="FFFFFFFF"/>
      </right>
      <top style="dashed">
        <color theme="0"/>
      </top>
      <bottom style="medium">
        <color auto="1"/>
      </bottom>
      <diagonal/>
    </border>
    <border>
      <left style="medium">
        <color rgb="FFFFFFFF"/>
      </left>
      <right style="medium">
        <color rgb="FFFFFFFF"/>
      </right>
      <top/>
      <bottom style="medium">
        <color auto="1"/>
      </bottom>
      <diagonal/>
    </border>
    <border>
      <left/>
      <right style="thick">
        <color rgb="FFFF0000"/>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right/>
      <top/>
      <bottom/>
      <diagonal style="thin">
        <color auto="1"/>
      </diagonal>
    </border>
  </borders>
  <cellStyleXfs count="36">
    <xf numFmtId="0" fontId="0" fillId="0" borderId="0">
      <alignment vertical="center"/>
    </xf>
    <xf numFmtId="0" fontId="32" fillId="12"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13" fillId="0" borderId="0">
      <alignment vertical="center"/>
    </xf>
    <xf numFmtId="0" fontId="7" fillId="0" borderId="0">
      <alignment vertical="center"/>
    </xf>
    <xf numFmtId="0" fontId="33" fillId="0" borderId="0"/>
    <xf numFmtId="0" fontId="7" fillId="0" borderId="0">
      <alignment vertical="center"/>
    </xf>
    <xf numFmtId="0" fontId="33" fillId="0" borderId="0"/>
    <xf numFmtId="0" fontId="33"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3" fillId="33" borderId="0" applyNumberFormat="0" applyBorder="0" applyAlignment="0" applyProtection="0">
      <alignment vertical="center"/>
    </xf>
    <xf numFmtId="0" fontId="58" fillId="32" borderId="0" applyNumberFormat="0" applyBorder="0" applyAlignment="0" applyProtection="0">
      <alignment vertical="center"/>
    </xf>
    <xf numFmtId="0" fontId="5" fillId="0" borderId="0">
      <alignment vertical="center"/>
    </xf>
    <xf numFmtId="9" fontId="7" fillId="0" borderId="0" applyFont="0" applyFill="0" applyBorder="0" applyAlignment="0" applyProtection="0">
      <alignment vertical="center"/>
    </xf>
    <xf numFmtId="0" fontId="4" fillId="0" borderId="0">
      <alignment vertical="center"/>
    </xf>
    <xf numFmtId="38" fontId="7"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38" fontId="31" fillId="0" borderId="0" applyFont="0" applyFill="0" applyBorder="0" applyAlignment="0" applyProtection="0">
      <alignment vertical="center"/>
    </xf>
    <xf numFmtId="0" fontId="7" fillId="0" borderId="0">
      <alignment vertical="center"/>
    </xf>
    <xf numFmtId="9" fontId="31" fillId="0" borderId="0" applyFont="0" applyFill="0" applyBorder="0" applyAlignment="0" applyProtection="0">
      <alignment vertical="center"/>
    </xf>
    <xf numFmtId="0" fontId="1" fillId="0" borderId="0">
      <alignment vertical="center"/>
    </xf>
    <xf numFmtId="0" fontId="1" fillId="0" borderId="0">
      <alignment vertical="center"/>
    </xf>
  </cellStyleXfs>
  <cellXfs count="1974">
    <xf numFmtId="0" fontId="0" fillId="0" borderId="0" xfId="0">
      <alignment vertical="center"/>
    </xf>
    <xf numFmtId="0" fontId="0" fillId="0" borderId="0" xfId="0" applyAlignment="1">
      <alignment horizontal="left" vertical="center"/>
    </xf>
    <xf numFmtId="0" fontId="10" fillId="6" borderId="1" xfId="0" applyFont="1" applyFill="1" applyBorder="1" applyAlignment="1" applyProtection="1">
      <alignment horizontal="center" vertical="center"/>
      <protection locked="0"/>
    </xf>
    <xf numFmtId="0" fontId="10" fillId="0" borderId="0" xfId="0" applyFont="1">
      <alignment vertical="center"/>
    </xf>
    <xf numFmtId="0" fontId="10" fillId="0" borderId="0" xfId="0" applyFont="1" applyAlignment="1">
      <alignment vertical="center" wrapText="1"/>
    </xf>
    <xf numFmtId="0" fontId="13" fillId="0" borderId="0" xfId="0" applyFont="1">
      <alignment vertical="center"/>
    </xf>
    <xf numFmtId="179" fontId="16" fillId="0" borderId="19" xfId="0" applyNumberFormat="1" applyFont="1" applyBorder="1" applyAlignment="1" applyProtection="1">
      <alignment horizontal="center" vertical="center"/>
      <protection hidden="1"/>
    </xf>
    <xf numFmtId="178" fontId="16" fillId="0" borderId="0" xfId="0" applyNumberFormat="1" applyFont="1" applyProtection="1">
      <alignment vertical="center"/>
      <protection hidden="1"/>
    </xf>
    <xf numFmtId="178" fontId="0" fillId="0" borderId="0" xfId="0" applyNumberFormat="1" applyProtection="1">
      <alignment vertical="center"/>
      <protection hidden="1"/>
    </xf>
    <xf numFmtId="178" fontId="13" fillId="0" borderId="0" xfId="0" applyNumberFormat="1" applyFont="1" applyProtection="1">
      <alignment vertical="center"/>
      <protection hidden="1"/>
    </xf>
    <xf numFmtId="0" fontId="18" fillId="0" borderId="0" xfId="0" applyFont="1">
      <alignment vertical="center"/>
    </xf>
    <xf numFmtId="0" fontId="16" fillId="0" borderId="0" xfId="0" applyFont="1">
      <alignment vertical="center"/>
    </xf>
    <xf numFmtId="0" fontId="25" fillId="0" borderId="0" xfId="0" applyFont="1">
      <alignment vertical="center"/>
    </xf>
    <xf numFmtId="0" fontId="0" fillId="0" borderId="0" xfId="0" applyAlignment="1">
      <alignment vertical="center" wrapText="1"/>
    </xf>
    <xf numFmtId="178" fontId="18" fillId="0" borderId="0" xfId="0" applyNumberFormat="1" applyFont="1" applyProtection="1">
      <alignment vertical="center"/>
      <protection hidden="1"/>
    </xf>
    <xf numFmtId="178" fontId="10" fillId="0" borderId="0" xfId="0" applyNumberFormat="1" applyFont="1" applyProtection="1">
      <alignment vertical="center"/>
      <protection hidden="1"/>
    </xf>
    <xf numFmtId="178" fontId="25" fillId="0" borderId="0" xfId="0" applyNumberFormat="1" applyFont="1" applyProtection="1">
      <alignment vertical="center"/>
      <protection hidden="1"/>
    </xf>
    <xf numFmtId="179" fontId="16" fillId="0" borderId="5" xfId="0" applyNumberFormat="1" applyFont="1" applyBorder="1" applyAlignment="1" applyProtection="1">
      <alignment horizontal="center" vertical="center"/>
      <protection hidden="1"/>
    </xf>
    <xf numFmtId="0" fontId="13" fillId="4" borderId="1"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shrinkToFit="1"/>
      <protection locked="0"/>
    </xf>
    <xf numFmtId="0" fontId="7" fillId="0" borderId="5" xfId="1" applyFont="1" applyFill="1" applyBorder="1" applyAlignment="1" applyProtection="1">
      <alignment vertical="center" wrapText="1"/>
    </xf>
    <xf numFmtId="0" fontId="7" fillId="0" borderId="10" xfId="1" applyFont="1" applyFill="1" applyBorder="1" applyAlignment="1" applyProtection="1">
      <alignment vertical="center" wrapText="1"/>
    </xf>
    <xf numFmtId="0" fontId="10" fillId="0" borderId="0" xfId="0" applyFont="1" applyAlignment="1">
      <alignment horizontal="left" vertical="center"/>
    </xf>
    <xf numFmtId="0" fontId="14" fillId="4" borderId="1" xfId="0" applyFont="1" applyFill="1" applyBorder="1" applyAlignment="1" applyProtection="1">
      <alignment horizontal="center" vertical="center"/>
      <protection locked="0"/>
    </xf>
    <xf numFmtId="0" fontId="14" fillId="16" borderId="1" xfId="0" applyFont="1" applyFill="1" applyBorder="1" applyAlignment="1" applyProtection="1">
      <alignment horizontal="center" vertical="center" shrinkToFit="1"/>
      <protection locked="0"/>
    </xf>
    <xf numFmtId="0" fontId="14" fillId="4" borderId="1" xfId="0"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center" vertical="center"/>
      <protection locked="0"/>
    </xf>
    <xf numFmtId="0" fontId="13" fillId="16" borderId="1"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wrapText="1"/>
      <protection locked="0"/>
    </xf>
    <xf numFmtId="0" fontId="0" fillId="20" borderId="0" xfId="0" applyFill="1">
      <alignment vertical="center"/>
    </xf>
    <xf numFmtId="0" fontId="13" fillId="20" borderId="0" xfId="0" applyFont="1" applyFill="1">
      <alignment vertical="center"/>
    </xf>
    <xf numFmtId="0" fontId="13" fillId="29" borderId="1" xfId="0" applyFont="1" applyFill="1" applyBorder="1" applyAlignment="1" applyProtection="1">
      <alignment horizontal="center" vertical="center" wrapText="1"/>
      <protection locked="0"/>
    </xf>
    <xf numFmtId="0" fontId="61" fillId="9" borderId="0" xfId="2" applyFont="1" applyFill="1" applyAlignment="1" applyProtection="1">
      <alignment vertical="center"/>
    </xf>
    <xf numFmtId="0" fontId="0" fillId="15" borderId="1" xfId="0" applyFill="1" applyBorder="1" applyAlignment="1" applyProtection="1">
      <alignment horizontal="center" vertical="center" shrinkToFit="1"/>
      <protection locked="0"/>
    </xf>
    <xf numFmtId="0" fontId="0" fillId="37" borderId="0" xfId="0" applyFill="1">
      <alignment vertical="center"/>
    </xf>
    <xf numFmtId="0" fontId="0" fillId="20" borderId="122" xfId="0" applyFill="1" applyBorder="1">
      <alignment vertical="center"/>
    </xf>
    <xf numFmtId="0" fontId="0" fillId="20" borderId="122" xfId="0" applyFill="1" applyBorder="1" applyAlignment="1">
      <alignment vertical="center" wrapText="1"/>
    </xf>
    <xf numFmtId="0" fontId="0" fillId="20" borderId="129" xfId="0" applyFill="1" applyBorder="1" applyAlignment="1">
      <alignment vertical="center" wrapText="1"/>
    </xf>
    <xf numFmtId="0" fontId="0" fillId="20" borderId="130" xfId="0" applyFill="1" applyBorder="1">
      <alignment vertical="center"/>
    </xf>
    <xf numFmtId="0" fontId="0" fillId="20" borderId="131" xfId="0" applyFill="1" applyBorder="1">
      <alignment vertical="center"/>
    </xf>
    <xf numFmtId="0" fontId="0" fillId="20" borderId="0" xfId="0" applyFill="1" applyAlignment="1">
      <alignment vertical="center" wrapText="1"/>
    </xf>
    <xf numFmtId="0" fontId="9" fillId="7" borderId="1"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wrapText="1"/>
      <protection locked="0"/>
    </xf>
    <xf numFmtId="0" fontId="0" fillId="20" borderId="181" xfId="0" applyFill="1" applyBorder="1">
      <alignment vertical="center"/>
    </xf>
    <xf numFmtId="0" fontId="0" fillId="7" borderId="1" xfId="0" applyFill="1" applyBorder="1" applyAlignment="1" applyProtection="1">
      <alignment horizontal="center" vertical="center"/>
      <protection locked="0"/>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vertical="center" wrapText="1"/>
    </xf>
    <xf numFmtId="0" fontId="13" fillId="20" borderId="63" xfId="0" applyFont="1" applyFill="1" applyBorder="1" applyAlignment="1" applyProtection="1">
      <alignment horizontal="left" vertical="center"/>
      <protection locked="0"/>
    </xf>
    <xf numFmtId="0" fontId="13" fillId="20" borderId="34" xfId="0" applyFont="1" applyFill="1" applyBorder="1" applyAlignment="1" applyProtection="1">
      <alignment horizontal="left" vertical="center"/>
      <protection locked="0"/>
    </xf>
    <xf numFmtId="0" fontId="0" fillId="20" borderId="1" xfId="0" applyFill="1" applyBorder="1" applyAlignment="1" applyProtection="1">
      <alignment horizontal="center" vertical="center"/>
      <protection locked="0"/>
    </xf>
    <xf numFmtId="0" fontId="21" fillId="0" borderId="0" xfId="0" applyFont="1">
      <alignment vertical="center"/>
    </xf>
    <xf numFmtId="38" fontId="0" fillId="0" borderId="0" xfId="24" applyFont="1">
      <alignment vertical="center"/>
    </xf>
    <xf numFmtId="0" fontId="10" fillId="20" borderId="0" xfId="0" applyFont="1" applyFill="1">
      <alignment vertical="center"/>
    </xf>
    <xf numFmtId="0" fontId="61" fillId="20" borderId="0" xfId="2" applyFont="1" applyFill="1" applyAlignment="1" applyProtection="1">
      <alignment vertical="center"/>
    </xf>
    <xf numFmtId="0" fontId="61" fillId="46" borderId="0" xfId="2" applyFont="1" applyFill="1" applyAlignment="1" applyProtection="1">
      <alignment vertical="center"/>
    </xf>
    <xf numFmtId="0" fontId="61" fillId="20" borderId="0" xfId="2" applyFont="1" applyFill="1" applyAlignment="1" applyProtection="1">
      <alignment horizontal="left" vertical="center"/>
    </xf>
    <xf numFmtId="0" fontId="0" fillId="18" borderId="122" xfId="0" applyFill="1" applyBorder="1" applyAlignment="1" applyProtection="1">
      <alignment horizontal="center" vertical="center" wrapText="1"/>
      <protection locked="0"/>
    </xf>
    <xf numFmtId="0" fontId="18" fillId="20" borderId="0" xfId="0" applyFont="1" applyFill="1">
      <alignment vertical="center"/>
    </xf>
    <xf numFmtId="0" fontId="10" fillId="20" borderId="77" xfId="0" applyFont="1" applyFill="1" applyBorder="1">
      <alignment vertical="center"/>
    </xf>
    <xf numFmtId="0" fontId="16" fillId="20" borderId="0" xfId="0" applyFont="1" applyFill="1">
      <alignment vertical="center"/>
    </xf>
    <xf numFmtId="0" fontId="13" fillId="20" borderId="0" xfId="0" applyFont="1" applyFill="1" applyAlignment="1">
      <alignment vertical="center" wrapText="1"/>
    </xf>
    <xf numFmtId="0" fontId="25" fillId="20" borderId="0" xfId="0" applyFont="1" applyFill="1">
      <alignment vertical="center"/>
    </xf>
    <xf numFmtId="0" fontId="0" fillId="43" borderId="123" xfId="0" applyFill="1" applyBorder="1" applyAlignment="1">
      <alignment vertical="center" wrapText="1"/>
    </xf>
    <xf numFmtId="0" fontId="0" fillId="38" borderId="123" xfId="0" applyFill="1" applyBorder="1" applyAlignment="1">
      <alignment vertical="center" wrapText="1"/>
    </xf>
    <xf numFmtId="9" fontId="0" fillId="43" borderId="123" xfId="22" applyFont="1" applyFill="1" applyBorder="1" applyAlignment="1">
      <alignment vertical="center" wrapText="1"/>
    </xf>
    <xf numFmtId="0" fontId="0" fillId="18" borderId="123" xfId="0" applyFill="1" applyBorder="1" applyAlignment="1" applyProtection="1">
      <alignment horizontal="center" vertical="center" wrapText="1"/>
      <protection locked="0"/>
    </xf>
    <xf numFmtId="0" fontId="61" fillId="9" borderId="0" xfId="2" applyFont="1" applyFill="1" applyBorder="1" applyAlignment="1" applyProtection="1">
      <alignment vertical="center"/>
    </xf>
    <xf numFmtId="177" fontId="10" fillId="11" borderId="1" xfId="0" applyNumberFormat="1" applyFont="1" applyFill="1" applyBorder="1" applyAlignment="1" applyProtection="1">
      <alignment horizontal="left" vertical="center"/>
      <protection locked="0"/>
    </xf>
    <xf numFmtId="177" fontId="10" fillId="17" borderId="1" xfId="0" applyNumberFormat="1" applyFont="1" applyFill="1" applyBorder="1" applyAlignment="1" applyProtection="1">
      <alignment horizontal="left" vertical="center"/>
      <protection locked="0"/>
    </xf>
    <xf numFmtId="0" fontId="31" fillId="14" borderId="1" xfId="9" applyFill="1" applyBorder="1" applyAlignment="1" applyProtection="1">
      <alignment horizontal="left" vertical="center" wrapText="1" shrinkToFit="1"/>
      <protection locked="0"/>
    </xf>
    <xf numFmtId="0" fontId="13" fillId="28" borderId="1" xfId="0"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14" fillId="4" borderId="1" xfId="0" applyFont="1" applyFill="1" applyBorder="1" applyAlignment="1" applyProtection="1">
      <alignment horizontal="center" vertical="center" wrapText="1"/>
      <protection locked="0"/>
    </xf>
    <xf numFmtId="0" fontId="61" fillId="20" borderId="0" xfId="2" applyFont="1" applyFill="1" applyBorder="1" applyAlignment="1" applyProtection="1">
      <alignment vertical="center"/>
    </xf>
    <xf numFmtId="0" fontId="13" fillId="20" borderId="0" xfId="0" applyFont="1" applyFill="1" applyAlignment="1">
      <alignment horizontal="left" vertical="center"/>
    </xf>
    <xf numFmtId="0" fontId="14" fillId="5" borderId="1" xfId="0" applyFont="1" applyFill="1" applyBorder="1" applyAlignment="1" applyProtection="1">
      <alignment horizontal="center" vertical="center" wrapText="1"/>
      <protection locked="0"/>
    </xf>
    <xf numFmtId="0" fontId="63" fillId="0" borderId="0" xfId="9" applyFont="1" applyAlignment="1" applyProtection="1">
      <alignment horizontal="left" vertical="center"/>
    </xf>
    <xf numFmtId="0" fontId="31" fillId="0" borderId="0" xfId="9" applyAlignment="1" applyProtection="1">
      <alignment horizontal="left" vertical="center"/>
    </xf>
    <xf numFmtId="0" fontId="42" fillId="0" borderId="81" xfId="9" applyFont="1" applyBorder="1" applyProtection="1">
      <alignment vertical="center"/>
    </xf>
    <xf numFmtId="0" fontId="31" fillId="0" borderId="83" xfId="9" applyBorder="1" applyAlignment="1" applyProtection="1">
      <alignment horizontal="left" vertical="center"/>
    </xf>
    <xf numFmtId="0" fontId="34" fillId="23" borderId="84" xfId="9" applyFont="1" applyFill="1" applyBorder="1" applyAlignment="1" applyProtection="1">
      <alignment horizontal="center" vertical="center"/>
    </xf>
    <xf numFmtId="0" fontId="43" fillId="23" borderId="85" xfId="9" applyFont="1" applyFill="1" applyBorder="1" applyAlignment="1" applyProtection="1">
      <alignment horizontal="left" vertical="center"/>
    </xf>
    <xf numFmtId="0" fontId="31" fillId="23" borderId="85" xfId="9" applyFill="1" applyBorder="1" applyAlignment="1" applyProtection="1">
      <alignment horizontal="left" vertical="center" wrapText="1"/>
    </xf>
    <xf numFmtId="0" fontId="31" fillId="23" borderId="86" xfId="9" applyFill="1" applyBorder="1" applyAlignment="1" applyProtection="1">
      <alignment horizontal="left" vertical="center"/>
    </xf>
    <xf numFmtId="0" fontId="31" fillId="0" borderId="127" xfId="9" applyBorder="1" applyAlignment="1" applyProtection="1">
      <alignment horizontal="left" vertical="center"/>
    </xf>
    <xf numFmtId="0" fontId="31" fillId="0" borderId="0" xfId="9" applyAlignment="1" applyProtection="1">
      <alignment horizontal="center" vertical="center"/>
    </xf>
    <xf numFmtId="0" fontId="31" fillId="0" borderId="0" xfId="9" applyAlignment="1" applyProtection="1">
      <alignment horizontal="left" vertical="center" wrapText="1"/>
    </xf>
    <xf numFmtId="0" fontId="31" fillId="0" borderId="21" xfId="9" applyBorder="1" applyAlignment="1" applyProtection="1">
      <alignment horizontal="left" vertical="center"/>
    </xf>
    <xf numFmtId="0" fontId="44" fillId="0" borderId="0" xfId="9" applyFont="1" applyAlignment="1" applyProtection="1">
      <alignment horizontal="left" vertical="center"/>
    </xf>
    <xf numFmtId="0" fontId="44" fillId="0" borderId="0" xfId="9" applyFont="1" applyAlignment="1" applyProtection="1">
      <alignment horizontal="left" vertical="center" wrapText="1"/>
    </xf>
    <xf numFmtId="0" fontId="44" fillId="0" borderId="127" xfId="9" applyFont="1" applyBorder="1" applyAlignment="1" applyProtection="1">
      <alignment horizontal="left" vertical="center"/>
    </xf>
    <xf numFmtId="0" fontId="44" fillId="0" borderId="0" xfId="9" applyFont="1" applyAlignment="1" applyProtection="1">
      <alignment horizontal="center" vertical="center" wrapText="1"/>
    </xf>
    <xf numFmtId="0" fontId="44" fillId="0" borderId="21" xfId="9" applyFont="1" applyBorder="1" applyAlignment="1" applyProtection="1">
      <alignment horizontal="left" vertical="center"/>
    </xf>
    <xf numFmtId="0" fontId="31" fillId="0" borderId="0" xfId="9" applyAlignment="1" applyProtection="1">
      <alignment horizontal="center" vertical="center" wrapText="1"/>
    </xf>
    <xf numFmtId="0" fontId="35" fillId="0" borderId="0" xfId="9" applyFont="1" applyAlignment="1" applyProtection="1">
      <alignment horizontal="left" vertical="center" wrapText="1"/>
    </xf>
    <xf numFmtId="0" fontId="34" fillId="23" borderId="127" xfId="9" applyFont="1" applyFill="1" applyBorder="1" applyAlignment="1" applyProtection="1">
      <alignment horizontal="center" vertical="center"/>
    </xf>
    <xf numFmtId="0" fontId="43" fillId="23" borderId="0" xfId="9" applyFont="1" applyFill="1" applyAlignment="1" applyProtection="1">
      <alignment horizontal="left" vertical="center"/>
    </xf>
    <xf numFmtId="0" fontId="31" fillId="23" borderId="0" xfId="9" applyFill="1" applyAlignment="1" applyProtection="1">
      <alignment horizontal="left" vertical="center" wrapText="1"/>
    </xf>
    <xf numFmtId="0" fontId="31" fillId="23" borderId="21" xfId="9" applyFill="1" applyBorder="1" applyAlignment="1" applyProtection="1">
      <alignment horizontal="left" vertical="center"/>
    </xf>
    <xf numFmtId="0" fontId="34" fillId="0" borderId="127" xfId="9" applyFont="1" applyBorder="1" applyAlignment="1" applyProtection="1">
      <alignment horizontal="left" vertical="center"/>
    </xf>
    <xf numFmtId="0" fontId="31" fillId="0" borderId="0" xfId="9" applyProtection="1">
      <alignment vertical="center"/>
    </xf>
    <xf numFmtId="0" fontId="31" fillId="24" borderId="127" xfId="9" applyFill="1" applyBorder="1" applyAlignment="1" applyProtection="1">
      <alignment horizontal="left" vertical="center"/>
    </xf>
    <xf numFmtId="0" fontId="31" fillId="24" borderId="0" xfId="9" applyFill="1" applyAlignment="1" applyProtection="1">
      <alignment horizontal="center" vertical="center"/>
    </xf>
    <xf numFmtId="0" fontId="46" fillId="24" borderId="0" xfId="9" applyFont="1" applyFill="1" applyAlignment="1" applyProtection="1">
      <alignment horizontal="left" vertical="center"/>
    </xf>
    <xf numFmtId="0" fontId="31" fillId="24" borderId="0" xfId="9" applyFill="1" applyAlignment="1" applyProtection="1">
      <alignment horizontal="left" vertical="center" wrapText="1"/>
    </xf>
    <xf numFmtId="0" fontId="31" fillId="24" borderId="21" xfId="9" applyFill="1" applyBorder="1" applyAlignment="1" applyProtection="1">
      <alignment horizontal="left" vertical="center"/>
    </xf>
    <xf numFmtId="0" fontId="31" fillId="24" borderId="0" xfId="9" applyFill="1" applyAlignment="1" applyProtection="1">
      <alignment horizontal="left" vertical="center"/>
    </xf>
    <xf numFmtId="0" fontId="48" fillId="0" borderId="0" xfId="9" applyFont="1" applyAlignment="1" applyProtection="1">
      <alignment horizontal="left" vertical="center" wrapText="1"/>
    </xf>
    <xf numFmtId="0" fontId="31" fillId="14" borderId="1" xfId="9" applyFill="1" applyBorder="1" applyAlignment="1" applyProtection="1">
      <alignment horizontal="center" vertical="center" shrinkToFit="1"/>
    </xf>
    <xf numFmtId="176" fontId="31" fillId="15" borderId="1" xfId="9" applyNumberFormat="1" applyFill="1" applyBorder="1" applyAlignment="1" applyProtection="1">
      <alignment horizontal="center" vertical="center"/>
    </xf>
    <xf numFmtId="0" fontId="31" fillId="16" borderId="1" xfId="9" applyFill="1" applyBorder="1" applyAlignment="1" applyProtection="1">
      <alignment horizontal="center" vertical="center"/>
    </xf>
    <xf numFmtId="0" fontId="31" fillId="24" borderId="0" xfId="9" applyFill="1" applyAlignment="1" applyProtection="1">
      <alignment horizontal="center" vertical="center" wrapText="1"/>
    </xf>
    <xf numFmtId="0" fontId="31" fillId="24" borderId="0" xfId="9" applyFill="1" applyProtection="1">
      <alignment vertical="center"/>
    </xf>
    <xf numFmtId="0" fontId="31" fillId="24" borderId="0" xfId="9" applyFill="1" applyAlignment="1" applyProtection="1">
      <alignment vertical="center" wrapText="1"/>
    </xf>
    <xf numFmtId="0" fontId="31" fillId="0" borderId="0" xfId="9" applyAlignment="1" applyProtection="1">
      <alignment vertical="center" wrapText="1"/>
    </xf>
    <xf numFmtId="178" fontId="0" fillId="0" borderId="0" xfId="0" applyNumberFormat="1" applyProtection="1">
      <alignment vertical="center"/>
    </xf>
    <xf numFmtId="0" fontId="24" fillId="20" borderId="0" xfId="0" applyFont="1" applyFill="1" applyAlignment="1">
      <alignment horizontal="left" vertical="center"/>
    </xf>
    <xf numFmtId="0" fontId="13" fillId="20" borderId="35" xfId="0" applyFont="1" applyFill="1" applyBorder="1" applyAlignment="1" applyProtection="1">
      <alignment horizontal="left" vertical="center"/>
      <protection locked="0"/>
    </xf>
    <xf numFmtId="0" fontId="13" fillId="20" borderId="88" xfId="0" applyFont="1" applyFill="1" applyBorder="1" applyAlignment="1" applyProtection="1">
      <alignment horizontal="left" vertical="center"/>
      <protection locked="0"/>
    </xf>
    <xf numFmtId="0" fontId="13" fillId="20" borderId="0" xfId="0" applyFont="1" applyFill="1" applyAlignment="1" applyProtection="1">
      <alignment horizontal="left" vertical="center"/>
      <protection locked="0"/>
    </xf>
    <xf numFmtId="0" fontId="13" fillId="20" borderId="34" xfId="0" applyFont="1" applyFill="1" applyBorder="1" applyAlignment="1" applyProtection="1">
      <alignment horizontal="left" vertical="center" wrapText="1"/>
      <protection locked="0"/>
    </xf>
    <xf numFmtId="0" fontId="10" fillId="20" borderId="34" xfId="0" applyFont="1" applyFill="1" applyBorder="1" applyAlignment="1" applyProtection="1">
      <alignment horizontal="left" vertical="center"/>
      <protection locked="0"/>
    </xf>
    <xf numFmtId="0" fontId="0" fillId="20" borderId="187" xfId="0" applyFill="1" applyBorder="1" applyAlignment="1" applyProtection="1">
      <alignment horizontal="left" vertical="center"/>
      <protection locked="0"/>
    </xf>
    <xf numFmtId="0" fontId="38" fillId="20" borderId="187" xfId="0" applyFont="1" applyFill="1" applyBorder="1" applyAlignment="1" applyProtection="1">
      <alignment horizontal="left" vertical="center"/>
      <protection locked="0"/>
    </xf>
    <xf numFmtId="0" fontId="61" fillId="9" borderId="0" xfId="2" applyFont="1" applyFill="1" applyAlignment="1" applyProtection="1">
      <alignment horizontal="left" vertical="center"/>
    </xf>
    <xf numFmtId="0" fontId="13" fillId="9" borderId="34" xfId="0" applyFont="1" applyFill="1" applyBorder="1" applyAlignment="1" applyProtection="1">
      <alignment horizontal="left" vertical="center"/>
      <protection locked="0"/>
    </xf>
    <xf numFmtId="0" fontId="13" fillId="9" borderId="35" xfId="0" applyFont="1" applyFill="1" applyBorder="1" applyAlignment="1" applyProtection="1">
      <alignment horizontal="left" vertical="center"/>
      <protection locked="0"/>
    </xf>
    <xf numFmtId="0" fontId="36" fillId="20" borderId="34" xfId="0" applyFont="1" applyFill="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13" fillId="0" borderId="35" xfId="0" applyFont="1" applyBorder="1" applyAlignment="1" applyProtection="1">
      <alignment horizontal="left" vertical="center"/>
      <protection locked="0"/>
    </xf>
    <xf numFmtId="0" fontId="36" fillId="20" borderId="34" xfId="0" applyFont="1" applyFill="1" applyBorder="1" applyAlignment="1" applyProtection="1">
      <alignment horizontal="left" vertical="center" wrapText="1"/>
      <protection locked="0"/>
    </xf>
    <xf numFmtId="0" fontId="13" fillId="31" borderId="34" xfId="0" applyFont="1" applyFill="1" applyBorder="1" applyAlignment="1" applyProtection="1">
      <alignment horizontal="left" vertical="center"/>
      <protection locked="0"/>
    </xf>
    <xf numFmtId="0" fontId="13" fillId="31" borderId="35" xfId="0" applyFont="1" applyFill="1" applyBorder="1" applyAlignment="1" applyProtection="1">
      <alignment horizontal="left" vertical="center"/>
      <protection locked="0"/>
    </xf>
    <xf numFmtId="0" fontId="36" fillId="20" borderId="34" xfId="0" applyFont="1" applyFill="1" applyBorder="1" applyAlignment="1" applyProtection="1">
      <alignment horizontal="left" vertical="top"/>
      <protection locked="0"/>
    </xf>
    <xf numFmtId="0" fontId="13" fillId="20" borderId="34" xfId="0" applyFont="1" applyFill="1" applyBorder="1" applyAlignment="1" applyProtection="1">
      <alignment horizontal="left" vertical="top"/>
      <protection locked="0"/>
    </xf>
    <xf numFmtId="0" fontId="13" fillId="20" borderId="34" xfId="0" applyFont="1" applyFill="1" applyBorder="1" applyAlignment="1" applyProtection="1">
      <alignment horizontal="left" vertical="top" wrapText="1"/>
      <protection locked="0"/>
    </xf>
    <xf numFmtId="0" fontId="13" fillId="20" borderId="35" xfId="0" applyFont="1" applyFill="1" applyBorder="1" applyAlignment="1" applyProtection="1">
      <alignment horizontal="left" vertical="top"/>
      <protection locked="0"/>
    </xf>
    <xf numFmtId="0" fontId="19" fillId="20" borderId="34" xfId="0" applyFont="1" applyFill="1" applyBorder="1" applyAlignment="1" applyProtection="1">
      <alignment horizontal="left" vertical="center"/>
      <protection locked="0"/>
    </xf>
    <xf numFmtId="0" fontId="7" fillId="20" borderId="34" xfId="0" applyFont="1" applyFill="1" applyBorder="1" applyAlignment="1" applyProtection="1">
      <alignment horizontal="left" vertical="center"/>
      <protection locked="0"/>
    </xf>
    <xf numFmtId="0" fontId="36" fillId="20" borderId="35" xfId="0" applyFont="1" applyFill="1" applyBorder="1" applyAlignment="1" applyProtection="1">
      <alignment horizontal="left" vertical="center"/>
      <protection locked="0"/>
    </xf>
    <xf numFmtId="0" fontId="13" fillId="20" borderId="96" xfId="0" applyFont="1" applyFill="1" applyBorder="1" applyAlignment="1" applyProtection="1">
      <alignment horizontal="left" vertical="center"/>
      <protection locked="0"/>
    </xf>
    <xf numFmtId="0" fontId="0" fillId="20" borderId="0" xfId="0" applyFill="1" applyProtection="1">
      <alignment vertical="center"/>
    </xf>
    <xf numFmtId="0" fontId="13" fillId="20" borderId="0" xfId="0" applyFont="1" applyFill="1" applyAlignment="1" applyProtection="1">
      <alignment horizontal="left" vertical="center"/>
    </xf>
    <xf numFmtId="0" fontId="0" fillId="0" borderId="0" xfId="0" applyProtection="1">
      <alignment vertical="center"/>
    </xf>
    <xf numFmtId="0" fontId="10" fillId="0" borderId="123" xfId="0" applyFont="1" applyBorder="1" applyAlignment="1" applyProtection="1">
      <alignment vertical="center" wrapText="1"/>
    </xf>
    <xf numFmtId="0" fontId="0" fillId="20" borderId="90" xfId="0" applyFill="1" applyBorder="1" applyAlignment="1" applyProtection="1">
      <alignment horizontal="center" vertical="center"/>
    </xf>
    <xf numFmtId="0" fontId="13" fillId="20" borderId="63" xfId="0" applyFont="1" applyFill="1" applyBorder="1" applyAlignment="1" applyProtection="1">
      <alignment horizontal="left" vertical="center"/>
    </xf>
    <xf numFmtId="0" fontId="73" fillId="0" borderId="123" xfId="0" applyFont="1" applyBorder="1" applyAlignment="1" applyProtection="1">
      <alignment vertical="center" wrapText="1"/>
    </xf>
    <xf numFmtId="0" fontId="10" fillId="0" borderId="123" xfId="0" applyFont="1" applyBorder="1" applyProtection="1">
      <alignment vertical="center"/>
    </xf>
    <xf numFmtId="0" fontId="13" fillId="20" borderId="34" xfId="0" applyFont="1" applyFill="1" applyBorder="1" applyAlignment="1" applyProtection="1">
      <alignment horizontal="left" vertical="center"/>
    </xf>
    <xf numFmtId="0" fontId="13" fillId="20" borderId="88" xfId="0" applyFont="1" applyFill="1" applyBorder="1" applyAlignment="1" applyProtection="1">
      <alignment horizontal="left" vertical="center"/>
    </xf>
    <xf numFmtId="0" fontId="13" fillId="20" borderId="0" xfId="0" applyFont="1" applyFill="1" applyBorder="1" applyAlignment="1" applyProtection="1">
      <alignment horizontal="left" vertical="center"/>
    </xf>
    <xf numFmtId="178" fontId="13" fillId="20" borderId="0" xfId="0" applyNumberFormat="1" applyFont="1" applyFill="1" applyProtection="1">
      <alignment vertical="center"/>
    </xf>
    <xf numFmtId="0" fontId="10" fillId="0" borderId="0" xfId="0" applyFont="1" applyProtection="1">
      <alignment vertical="center"/>
    </xf>
    <xf numFmtId="0" fontId="9" fillId="0" borderId="0" xfId="0" applyFont="1" applyProtection="1">
      <alignment vertical="center"/>
    </xf>
    <xf numFmtId="0" fontId="9" fillId="0" borderId="0" xfId="0" applyFont="1" applyAlignment="1" applyProtection="1">
      <alignment vertical="center" wrapText="1"/>
    </xf>
    <xf numFmtId="0" fontId="10" fillId="0" borderId="0" xfId="0" applyFont="1" applyAlignment="1" applyProtection="1">
      <alignment vertical="center" wrapText="1"/>
    </xf>
    <xf numFmtId="0" fontId="10" fillId="0" borderId="0" xfId="0" applyFont="1" applyAlignment="1" applyProtection="1">
      <alignment horizontal="center" vertical="center"/>
    </xf>
    <xf numFmtId="0" fontId="13" fillId="0" borderId="0" xfId="0" applyFont="1" applyProtection="1">
      <alignment vertical="center"/>
    </xf>
    <xf numFmtId="0" fontId="9" fillId="0" borderId="0" xfId="0" applyFont="1" applyAlignment="1" applyProtection="1">
      <alignment horizontal="right" vertical="center"/>
    </xf>
    <xf numFmtId="0" fontId="10" fillId="20" borderId="0" xfId="0" applyFont="1" applyFill="1" applyAlignment="1" applyProtection="1">
      <alignment horizontal="left" vertical="center"/>
    </xf>
    <xf numFmtId="0" fontId="9" fillId="20" borderId="0" xfId="0" applyFont="1" applyFill="1" applyAlignment="1" applyProtection="1">
      <alignment horizontal="left" vertical="center"/>
    </xf>
    <xf numFmtId="0" fontId="10" fillId="20" borderId="63" xfId="0" applyFont="1" applyFill="1" applyBorder="1" applyAlignment="1" applyProtection="1">
      <alignment horizontal="left" vertical="center"/>
    </xf>
    <xf numFmtId="0" fontId="0" fillId="0" borderId="0" xfId="0" applyAlignment="1" applyProtection="1">
      <alignment horizontal="left" vertical="center"/>
    </xf>
    <xf numFmtId="0" fontId="10" fillId="0" borderId="0" xfId="0" applyFont="1" applyAlignment="1" applyProtection="1">
      <alignment horizontal="left" vertical="center"/>
    </xf>
    <xf numFmtId="0" fontId="10" fillId="0" borderId="122" xfId="0" applyFont="1" applyBorder="1" applyAlignment="1" applyProtection="1">
      <alignment horizontal="center" vertical="center"/>
    </xf>
    <xf numFmtId="0" fontId="37" fillId="0" borderId="0" xfId="0" applyFont="1" applyProtection="1">
      <alignment vertical="center"/>
    </xf>
    <xf numFmtId="0" fontId="36" fillId="0" borderId="0" xfId="0" applyFont="1" applyProtection="1">
      <alignment vertical="center"/>
    </xf>
    <xf numFmtId="0" fontId="13" fillId="0" borderId="132" xfId="0" applyFont="1" applyBorder="1" applyProtection="1">
      <alignment vertical="center"/>
    </xf>
    <xf numFmtId="0" fontId="9" fillId="0" borderId="194" xfId="0" applyFont="1" applyBorder="1" applyProtection="1">
      <alignment vertical="center"/>
    </xf>
    <xf numFmtId="0" fontId="9" fillId="0" borderId="205" xfId="0" applyFont="1" applyBorder="1" applyProtection="1">
      <alignment vertical="center"/>
    </xf>
    <xf numFmtId="0" fontId="10" fillId="0" borderId="205" xfId="0" applyFont="1" applyBorder="1" applyProtection="1">
      <alignment vertical="center"/>
    </xf>
    <xf numFmtId="0" fontId="9" fillId="0" borderId="205" xfId="0" applyFont="1" applyBorder="1" applyAlignment="1" applyProtection="1">
      <alignment vertical="center" wrapText="1"/>
    </xf>
    <xf numFmtId="0" fontId="0" fillId="0" borderId="195" xfId="0" applyBorder="1" applyAlignment="1" applyProtection="1">
      <alignment vertical="center" wrapText="1"/>
    </xf>
    <xf numFmtId="0" fontId="9" fillId="0" borderId="15" xfId="0" applyFont="1" applyBorder="1" applyProtection="1">
      <alignment vertical="center"/>
    </xf>
    <xf numFmtId="0" fontId="9" fillId="0" borderId="10" xfId="0" applyFont="1" applyBorder="1" applyProtection="1">
      <alignment vertical="center"/>
    </xf>
    <xf numFmtId="0" fontId="10" fillId="0" borderId="10" xfId="0" applyFont="1" applyBorder="1" applyProtection="1">
      <alignment vertical="center"/>
    </xf>
    <xf numFmtId="0" fontId="9" fillId="0" borderId="10" xfId="0" applyFont="1" applyBorder="1" applyAlignment="1" applyProtection="1">
      <alignment vertical="center" wrapText="1"/>
    </xf>
    <xf numFmtId="179" fontId="10" fillId="0" borderId="14" xfId="0" applyNumberFormat="1" applyFont="1" applyBorder="1" applyAlignment="1" applyProtection="1">
      <alignment horizontal="left" vertical="center"/>
    </xf>
    <xf numFmtId="179" fontId="0" fillId="0" borderId="0" xfId="0" applyNumberFormat="1" applyAlignment="1" applyProtection="1">
      <alignment horizontal="left" vertical="center"/>
    </xf>
    <xf numFmtId="179" fontId="0" fillId="0" borderId="14" xfId="0" applyNumberFormat="1" applyBorder="1" applyAlignment="1" applyProtection="1">
      <alignment horizontal="left" vertical="center"/>
    </xf>
    <xf numFmtId="0" fontId="0" fillId="0" borderId="23" xfId="0" applyBorder="1" applyAlignment="1" applyProtection="1">
      <alignment vertical="center" wrapText="1"/>
    </xf>
    <xf numFmtId="0" fontId="9" fillId="0" borderId="8" xfId="0" applyFont="1" applyBorder="1" applyProtection="1">
      <alignment vertical="center"/>
    </xf>
    <xf numFmtId="0" fontId="9" fillId="0" borderId="5" xfId="0" applyFont="1" applyBorder="1" applyProtection="1">
      <alignment vertical="center"/>
    </xf>
    <xf numFmtId="0" fontId="10" fillId="0" borderId="5" xfId="0" applyFont="1" applyBorder="1" applyProtection="1">
      <alignment vertical="center"/>
    </xf>
    <xf numFmtId="0" fontId="9" fillId="0" borderId="5" xfId="0" applyFont="1" applyBorder="1" applyAlignment="1" applyProtection="1">
      <alignment vertical="center" wrapText="1"/>
    </xf>
    <xf numFmtId="0" fontId="0" fillId="0" borderId="9" xfId="0" applyBorder="1" applyAlignment="1" applyProtection="1">
      <alignment vertical="center" wrapText="1"/>
    </xf>
    <xf numFmtId="0" fontId="37" fillId="0" borderId="8" xfId="0" applyFont="1" applyBorder="1" applyProtection="1">
      <alignment vertical="center"/>
    </xf>
    <xf numFmtId="0" fontId="10" fillId="0" borderId="9" xfId="0" applyFont="1" applyBorder="1" applyProtection="1">
      <alignment vertical="center"/>
    </xf>
    <xf numFmtId="0" fontId="10" fillId="0" borderId="5" xfId="0" applyFont="1" applyBorder="1" applyAlignment="1" applyProtection="1">
      <alignment horizontal="right" vertical="center" wrapText="1"/>
    </xf>
    <xf numFmtId="0" fontId="10" fillId="0" borderId="23" xfId="0" applyFont="1" applyBorder="1" applyProtection="1">
      <alignment vertical="center"/>
    </xf>
    <xf numFmtId="0" fontId="10" fillId="0" borderId="10" xfId="0" applyFont="1" applyBorder="1" applyAlignment="1" applyProtection="1">
      <alignment vertical="center" wrapText="1"/>
    </xf>
    <xf numFmtId="0" fontId="10" fillId="0" borderId="10" xfId="0" applyFont="1" applyBorder="1" applyAlignment="1" applyProtection="1">
      <alignment horizontal="center" vertical="center" wrapText="1"/>
    </xf>
    <xf numFmtId="0" fontId="13" fillId="0" borderId="10" xfId="0" applyFont="1" applyBorder="1" applyProtection="1">
      <alignment vertical="center"/>
    </xf>
    <xf numFmtId="0" fontId="13" fillId="0" borderId="9" xfId="0" applyFont="1" applyBorder="1" applyProtection="1">
      <alignment vertical="center"/>
    </xf>
    <xf numFmtId="0" fontId="10" fillId="0" borderId="5" xfId="0" applyFont="1" applyBorder="1" applyAlignment="1" applyProtection="1">
      <alignment vertical="center" wrapText="1"/>
    </xf>
    <xf numFmtId="0" fontId="9" fillId="0" borderId="5" xfId="0" applyFont="1" applyBorder="1" applyAlignment="1" applyProtection="1">
      <alignment horizontal="center" vertical="center"/>
    </xf>
    <xf numFmtId="0" fontId="9" fillId="0" borderId="9" xfId="0" applyFont="1" applyBorder="1" applyProtection="1">
      <alignment vertical="center"/>
    </xf>
    <xf numFmtId="0" fontId="10" fillId="0" borderId="5" xfId="0" applyFont="1" applyBorder="1" applyAlignment="1" applyProtection="1">
      <alignment horizontal="center" vertical="center" wrapText="1"/>
    </xf>
    <xf numFmtId="0" fontId="13" fillId="0" borderId="5" xfId="0" applyFont="1" applyBorder="1" applyProtection="1">
      <alignment vertical="center"/>
    </xf>
    <xf numFmtId="0" fontId="10" fillId="43" borderId="0" xfId="0" applyFont="1" applyFill="1" applyProtection="1">
      <alignment vertical="center"/>
    </xf>
    <xf numFmtId="0" fontId="10" fillId="0" borderId="5" xfId="0" applyFont="1" applyBorder="1" applyAlignment="1" applyProtection="1">
      <alignment horizontal="center" vertical="center"/>
    </xf>
    <xf numFmtId="1" fontId="9" fillId="43" borderId="0" xfId="0" applyNumberFormat="1" applyFont="1" applyFill="1" applyProtection="1">
      <alignment vertical="center"/>
    </xf>
    <xf numFmtId="0" fontId="9" fillId="0" borderId="5" xfId="0" applyFont="1" applyBorder="1" applyAlignment="1" applyProtection="1">
      <alignment horizontal="left" vertical="center"/>
    </xf>
    <xf numFmtId="0" fontId="10" fillId="0" borderId="5" xfId="0" applyFont="1" applyBorder="1" applyAlignment="1" applyProtection="1">
      <alignment horizontal="left" vertical="center"/>
    </xf>
    <xf numFmtId="0" fontId="9" fillId="47" borderId="0" xfId="0" applyFont="1" applyFill="1" applyProtection="1">
      <alignment vertical="center"/>
    </xf>
    <xf numFmtId="0" fontId="9" fillId="0" borderId="5" xfId="0" applyFont="1" applyBorder="1" applyAlignment="1" applyProtection="1">
      <alignment horizontal="right" vertical="center" wrapText="1"/>
    </xf>
    <xf numFmtId="0" fontId="9" fillId="0" borderId="16" xfId="0" applyFont="1" applyBorder="1" applyAlignment="1" applyProtection="1">
      <alignment horizontal="right" vertical="center"/>
    </xf>
    <xf numFmtId="0" fontId="9" fillId="43" borderId="0" xfId="0" applyFont="1" applyFill="1" applyProtection="1">
      <alignment vertical="center"/>
    </xf>
    <xf numFmtId="0" fontId="0" fillId="0" borderId="5" xfId="0" applyBorder="1" applyProtection="1">
      <alignment vertical="center"/>
    </xf>
    <xf numFmtId="0" fontId="0" fillId="0" borderId="5" xfId="0" applyBorder="1" applyAlignment="1" applyProtection="1">
      <alignment vertical="center" wrapText="1"/>
    </xf>
    <xf numFmtId="0" fontId="10" fillId="0" borderId="11" xfId="0" applyFont="1" applyBorder="1" applyAlignment="1" applyProtection="1">
      <alignment horizontal="center" vertical="center"/>
    </xf>
    <xf numFmtId="0" fontId="0" fillId="0" borderId="11" xfId="0" applyBorder="1" applyAlignment="1" applyProtection="1">
      <alignment horizontal="center" vertical="center" wrapText="1"/>
    </xf>
    <xf numFmtId="0" fontId="13" fillId="0" borderId="5" xfId="0" applyFont="1" applyBorder="1" applyAlignment="1" applyProtection="1">
      <alignment vertical="center" wrapText="1"/>
    </xf>
    <xf numFmtId="0" fontId="9" fillId="0" borderId="5" xfId="0" applyFont="1" applyBorder="1" applyAlignment="1" applyProtection="1">
      <alignment horizontal="left" vertical="center" readingOrder="1"/>
    </xf>
    <xf numFmtId="0" fontId="9" fillId="0" borderId="5" xfId="0" applyFont="1" applyBorder="1" applyAlignment="1" applyProtection="1">
      <alignment horizontal="left" vertical="center" wrapText="1" readingOrder="1"/>
    </xf>
    <xf numFmtId="0" fontId="9" fillId="0" borderId="0" xfId="0" applyFont="1" applyAlignment="1" applyProtection="1">
      <alignment horizontal="left" vertical="center" readingOrder="1"/>
    </xf>
    <xf numFmtId="0" fontId="9" fillId="0" borderId="11" xfId="0" applyFont="1" applyBorder="1" applyAlignment="1" applyProtection="1">
      <alignment horizontal="left" vertical="center" wrapText="1" readingOrder="1"/>
    </xf>
    <xf numFmtId="0" fontId="9" fillId="0" borderId="0" xfId="0" applyFont="1" applyAlignment="1" applyProtection="1">
      <alignment horizontal="left" vertical="center" wrapText="1" readingOrder="1"/>
    </xf>
    <xf numFmtId="0" fontId="81" fillId="0" borderId="5" xfId="0" applyFont="1" applyBorder="1" applyProtection="1">
      <alignment vertical="center"/>
    </xf>
    <xf numFmtId="0" fontId="81" fillId="0" borderId="5" xfId="0" applyFont="1" applyBorder="1" applyAlignment="1" applyProtection="1">
      <alignment vertical="center" wrapText="1"/>
    </xf>
    <xf numFmtId="0" fontId="88" fillId="43" borderId="0" xfId="0" applyFont="1" applyFill="1" applyProtection="1">
      <alignment vertical="center"/>
    </xf>
    <xf numFmtId="0" fontId="81" fillId="0" borderId="0" xfId="0" applyFont="1" applyProtection="1">
      <alignment vertical="center"/>
    </xf>
    <xf numFmtId="0" fontId="79" fillId="0" borderId="0" xfId="0" applyFont="1" applyProtection="1">
      <alignment vertical="center"/>
    </xf>
    <xf numFmtId="0" fontId="81" fillId="0" borderId="0" xfId="0" applyFont="1" applyAlignment="1" applyProtection="1">
      <alignment vertical="center" wrapText="1"/>
    </xf>
    <xf numFmtId="0" fontId="79" fillId="0" borderId="0" xfId="0" applyFont="1" applyAlignment="1" applyProtection="1">
      <alignment vertical="center" wrapText="1"/>
    </xf>
    <xf numFmtId="0" fontId="79" fillId="0" borderId="5" xfId="0" applyFont="1" applyBorder="1" applyProtection="1">
      <alignment vertical="center"/>
    </xf>
    <xf numFmtId="0" fontId="83" fillId="0" borderId="17" xfId="0" applyFont="1" applyBorder="1" applyProtection="1">
      <alignment vertical="center"/>
    </xf>
    <xf numFmtId="0" fontId="83" fillId="0" borderId="16" xfId="0" applyFont="1" applyBorder="1" applyProtection="1">
      <alignment vertical="center"/>
    </xf>
    <xf numFmtId="0" fontId="84" fillId="0" borderId="5" xfId="0" applyFont="1" applyBorder="1" applyProtection="1">
      <alignment vertical="center"/>
    </xf>
    <xf numFmtId="0" fontId="84" fillId="0" borderId="16" xfId="0" applyFont="1" applyBorder="1" applyProtection="1">
      <alignment vertical="center"/>
    </xf>
    <xf numFmtId="0" fontId="81" fillId="0" borderId="11" xfId="0" applyFont="1" applyBorder="1" applyProtection="1">
      <alignment vertical="center"/>
    </xf>
    <xf numFmtId="0" fontId="81" fillId="0" borderId="11" xfId="0" applyFont="1" applyBorder="1" applyAlignment="1" applyProtection="1">
      <alignment vertical="center" wrapText="1"/>
    </xf>
    <xf numFmtId="0" fontId="10" fillId="0" borderId="10" xfId="0" applyFont="1" applyBorder="1" applyAlignment="1" applyProtection="1">
      <alignment horizontal="center" vertical="center"/>
    </xf>
    <xf numFmtId="0" fontId="80" fillId="0" borderId="0" xfId="0" applyFont="1" applyProtection="1">
      <alignment vertical="center"/>
    </xf>
    <xf numFmtId="0" fontId="9" fillId="0" borderId="16" xfId="0" applyFont="1" applyBorder="1" applyProtection="1">
      <alignment vertical="center"/>
    </xf>
    <xf numFmtId="0" fontId="13" fillId="0" borderId="16" xfId="0" applyFont="1" applyBorder="1" applyAlignment="1" applyProtection="1">
      <alignment vertical="center" wrapText="1"/>
    </xf>
    <xf numFmtId="0" fontId="9" fillId="0" borderId="16" xfId="0" applyFont="1" applyBorder="1" applyAlignment="1" applyProtection="1">
      <alignment vertical="center" wrapText="1"/>
    </xf>
    <xf numFmtId="0" fontId="41" fillId="0" borderId="5" xfId="0" applyFont="1" applyBorder="1" applyProtection="1">
      <alignment vertical="center"/>
    </xf>
    <xf numFmtId="0" fontId="13" fillId="0" borderId="10" xfId="0" applyFont="1" applyBorder="1" applyAlignment="1" applyProtection="1">
      <alignment vertical="center" wrapText="1"/>
    </xf>
    <xf numFmtId="0" fontId="10" fillId="0" borderId="16" xfId="0" applyFont="1" applyBorder="1" applyAlignment="1" applyProtection="1">
      <alignment vertical="center" wrapText="1"/>
    </xf>
    <xf numFmtId="0" fontId="10" fillId="0" borderId="11" xfId="0" applyFont="1" applyBorder="1" applyAlignment="1" applyProtection="1">
      <alignment vertical="center" wrapText="1"/>
    </xf>
    <xf numFmtId="0" fontId="10" fillId="0" borderId="5" xfId="0" applyFont="1" applyBorder="1" applyAlignment="1" applyProtection="1">
      <alignment horizontal="right" vertical="center"/>
    </xf>
    <xf numFmtId="0" fontId="9" fillId="0" borderId="5" xfId="0" applyFont="1" applyBorder="1" applyAlignment="1" applyProtection="1">
      <alignment horizontal="center" vertical="center" wrapText="1"/>
    </xf>
    <xf numFmtId="0" fontId="12" fillId="43" borderId="0" xfId="0" applyFont="1" applyFill="1" applyAlignment="1" applyProtection="1">
      <alignment horizontal="center" vertical="center" wrapText="1"/>
    </xf>
    <xf numFmtId="181" fontId="10" fillId="0" borderId="1" xfId="0" applyNumberFormat="1" applyFont="1" applyBorder="1" applyAlignment="1" applyProtection="1">
      <alignment horizontal="center" vertical="center"/>
    </xf>
    <xf numFmtId="0" fontId="12" fillId="0" borderId="0" xfId="0" applyFont="1" applyAlignment="1" applyProtection="1">
      <alignment horizontal="center" vertical="center" wrapText="1"/>
    </xf>
    <xf numFmtId="0" fontId="9" fillId="0" borderId="31" xfId="0" applyFont="1" applyBorder="1" applyProtection="1">
      <alignment vertical="center"/>
    </xf>
    <xf numFmtId="0" fontId="10" fillId="0" borderId="11" xfId="0" applyFont="1" applyBorder="1" applyProtection="1">
      <alignment vertical="center"/>
    </xf>
    <xf numFmtId="0" fontId="9" fillId="0" borderId="11" xfId="0" applyFont="1" applyBorder="1" applyProtection="1">
      <alignment vertical="center"/>
    </xf>
    <xf numFmtId="0" fontId="9" fillId="0" borderId="11" xfId="0" applyFont="1" applyBorder="1" applyAlignment="1" applyProtection="1">
      <alignment vertical="center" wrapText="1"/>
    </xf>
    <xf numFmtId="0" fontId="13" fillId="0" borderId="11" xfId="0" applyFont="1" applyBorder="1" applyProtection="1">
      <alignment vertical="center"/>
    </xf>
    <xf numFmtId="0" fontId="13" fillId="0" borderId="16" xfId="0" applyFont="1" applyBorder="1" applyProtection="1">
      <alignment vertical="center"/>
    </xf>
    <xf numFmtId="176" fontId="10" fillId="0" borderId="5" xfId="0" applyNumberFormat="1" applyFont="1" applyBorder="1" applyAlignment="1" applyProtection="1">
      <alignment horizontal="center" vertical="center"/>
    </xf>
    <xf numFmtId="0" fontId="20" fillId="0" borderId="9" xfId="0" applyFont="1" applyBorder="1" applyProtection="1">
      <alignment vertical="center"/>
    </xf>
    <xf numFmtId="0" fontId="12" fillId="0" borderId="77" xfId="0" applyFont="1" applyBorder="1" applyAlignment="1" applyProtection="1">
      <alignment vertical="center" wrapText="1"/>
    </xf>
    <xf numFmtId="0" fontId="17" fillId="0" borderId="9" xfId="0" applyFont="1" applyBorder="1" applyProtection="1">
      <alignment vertical="center"/>
    </xf>
    <xf numFmtId="38" fontId="10" fillId="0" borderId="5" xfId="0" applyNumberFormat="1" applyFont="1" applyBorder="1" applyAlignment="1" applyProtection="1">
      <alignment horizontal="center" vertical="center"/>
    </xf>
    <xf numFmtId="0" fontId="40" fillId="0" borderId="5" xfId="0" applyFont="1" applyBorder="1" applyAlignment="1" applyProtection="1">
      <alignment vertical="center" wrapText="1"/>
    </xf>
    <xf numFmtId="0" fontId="12" fillId="43" borderId="77" xfId="0" applyFont="1" applyFill="1" applyBorder="1" applyAlignment="1" applyProtection="1">
      <alignment vertical="center" wrapText="1"/>
    </xf>
    <xf numFmtId="0" fontId="9" fillId="0" borderId="112" xfId="0" applyFont="1" applyBorder="1" applyProtection="1">
      <alignment vertical="center"/>
    </xf>
    <xf numFmtId="0" fontId="9" fillId="0" borderId="111" xfId="0" applyFont="1" applyBorder="1" applyProtection="1">
      <alignment vertical="center"/>
    </xf>
    <xf numFmtId="0" fontId="10" fillId="0" borderId="111" xfId="0" applyFont="1" applyBorder="1" applyProtection="1">
      <alignment vertical="center"/>
    </xf>
    <xf numFmtId="0" fontId="9" fillId="0" borderId="111" xfId="0" applyFont="1" applyBorder="1" applyAlignment="1" applyProtection="1">
      <alignment vertical="center" wrapText="1"/>
    </xf>
    <xf numFmtId="0" fontId="10" fillId="0" borderId="111" xfId="0" applyFont="1" applyBorder="1" applyAlignment="1" applyProtection="1">
      <alignment vertical="center" wrapText="1"/>
    </xf>
    <xf numFmtId="0" fontId="10" fillId="0" borderId="111" xfId="0" applyFont="1" applyBorder="1" applyAlignment="1" applyProtection="1">
      <alignment horizontal="center" vertical="center"/>
    </xf>
    <xf numFmtId="0" fontId="13" fillId="0" borderId="111" xfId="0" applyFont="1" applyBorder="1" applyProtection="1">
      <alignment vertical="center"/>
    </xf>
    <xf numFmtId="0" fontId="13" fillId="0" borderId="113" xfId="0" applyFont="1" applyBorder="1" applyProtection="1">
      <alignment vertical="center"/>
    </xf>
    <xf numFmtId="0" fontId="9" fillId="0" borderId="53" xfId="0" applyFont="1" applyBorder="1" applyProtection="1">
      <alignment vertical="center"/>
    </xf>
    <xf numFmtId="0" fontId="9" fillId="0" borderId="0" xfId="0" applyFont="1" applyAlignment="1" applyProtection="1">
      <alignment horizontal="center" vertical="center"/>
    </xf>
    <xf numFmtId="0" fontId="9" fillId="0" borderId="21" xfId="0" applyFont="1" applyBorder="1" applyProtection="1">
      <alignment vertical="center"/>
    </xf>
    <xf numFmtId="0" fontId="9" fillId="0" borderId="26" xfId="0" applyFont="1" applyBorder="1" applyProtection="1">
      <alignment vertical="center"/>
    </xf>
    <xf numFmtId="0" fontId="9" fillId="0" borderId="11" xfId="0" applyFont="1" applyBorder="1" applyAlignment="1" applyProtection="1">
      <alignment horizontal="center" vertical="center"/>
    </xf>
    <xf numFmtId="0" fontId="37" fillId="0" borderId="11" xfId="0" applyFont="1" applyBorder="1" applyProtection="1">
      <alignment vertical="center"/>
    </xf>
    <xf numFmtId="0" fontId="37" fillId="0" borderId="5" xfId="0" applyFont="1" applyBorder="1" applyProtection="1">
      <alignment vertical="center"/>
    </xf>
    <xf numFmtId="0" fontId="9" fillId="0" borderId="19" xfId="0" applyFont="1" applyBorder="1" applyProtection="1">
      <alignment vertical="center"/>
    </xf>
    <xf numFmtId="0" fontId="9" fillId="0" borderId="30"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30" xfId="0" applyFont="1" applyBorder="1" applyAlignment="1" applyProtection="1">
      <alignment horizontal="center" vertical="center" wrapText="1"/>
    </xf>
    <xf numFmtId="0" fontId="67" fillId="0" borderId="0" xfId="0" applyFont="1" applyProtection="1">
      <alignment vertical="center"/>
    </xf>
    <xf numFmtId="0" fontId="13" fillId="0" borderId="22" xfId="0" applyFont="1" applyBorder="1" applyProtection="1">
      <alignment vertical="center"/>
    </xf>
    <xf numFmtId="49" fontId="9" fillId="0" borderId="8" xfId="0" applyNumberFormat="1" applyFont="1" applyBorder="1" applyProtection="1">
      <alignment vertical="center"/>
    </xf>
    <xf numFmtId="0" fontId="44" fillId="15" borderId="1" xfId="0" applyFont="1" applyFill="1" applyBorder="1" applyAlignment="1" applyProtection="1">
      <alignment horizontal="center" vertical="center"/>
      <protection locked="0"/>
    </xf>
    <xf numFmtId="0" fontId="0" fillId="20" borderId="1" xfId="0" applyFill="1" applyBorder="1" applyAlignment="1" applyProtection="1">
      <alignment horizontal="center" vertical="center"/>
    </xf>
    <xf numFmtId="0" fontId="0" fillId="20" borderId="0" xfId="0" applyFill="1" applyAlignment="1" applyProtection="1">
      <alignment vertical="center" wrapText="1"/>
    </xf>
    <xf numFmtId="0" fontId="0" fillId="20" borderId="0" xfId="0" applyFill="1" applyAlignment="1" applyProtection="1">
      <alignment horizontal="center" vertical="center" wrapText="1"/>
    </xf>
    <xf numFmtId="0" fontId="38" fillId="20" borderId="0" xfId="0" applyFont="1" applyFill="1" applyProtection="1">
      <alignment vertical="center"/>
    </xf>
    <xf numFmtId="0" fontId="14" fillId="20" borderId="0" xfId="0" applyFont="1" applyFill="1" applyAlignment="1" applyProtection="1">
      <alignment horizontal="center" vertical="center"/>
    </xf>
    <xf numFmtId="0" fontId="0" fillId="20" borderId="0" xfId="0" applyFill="1" applyAlignment="1" applyProtection="1">
      <alignment horizontal="left" vertical="center"/>
    </xf>
    <xf numFmtId="0" fontId="0" fillId="20" borderId="0" xfId="0" applyFill="1" applyAlignment="1" applyProtection="1">
      <alignment horizontal="center" vertical="center"/>
    </xf>
    <xf numFmtId="0" fontId="70" fillId="20" borderId="0" xfId="0" applyFont="1" applyFill="1" applyProtection="1">
      <alignment vertical="center"/>
    </xf>
    <xf numFmtId="0" fontId="35" fillId="20" borderId="0" xfId="0" applyFont="1" applyFill="1" applyAlignment="1" applyProtection="1">
      <alignment horizontal="center" vertical="center" wrapText="1"/>
    </xf>
    <xf numFmtId="0" fontId="70" fillId="42" borderId="0" xfId="0" applyFont="1" applyFill="1" applyAlignment="1" applyProtection="1">
      <alignment horizontal="left" vertical="center"/>
    </xf>
    <xf numFmtId="0" fontId="0" fillId="42" borderId="0" xfId="0" quotePrefix="1" applyFill="1" applyAlignment="1" applyProtection="1">
      <alignment horizontal="center" vertical="center"/>
    </xf>
    <xf numFmtId="0" fontId="70" fillId="42" borderId="174" xfId="0" applyFont="1" applyFill="1" applyBorder="1" applyAlignment="1" applyProtection="1">
      <alignment vertical="center" wrapText="1"/>
    </xf>
    <xf numFmtId="0" fontId="70" fillId="42" borderId="0" xfId="0" applyFont="1" applyFill="1" applyAlignment="1" applyProtection="1">
      <alignment horizontal="center" vertical="center" wrapText="1"/>
    </xf>
    <xf numFmtId="0" fontId="70" fillId="42" borderId="174" xfId="0" applyFont="1" applyFill="1" applyBorder="1" applyAlignment="1" applyProtection="1">
      <alignment horizontal="center" vertical="center" wrapText="1"/>
    </xf>
    <xf numFmtId="0" fontId="70" fillId="42" borderId="21" xfId="0" applyFont="1" applyFill="1" applyBorder="1" applyAlignment="1" applyProtection="1">
      <alignment horizontal="center" vertical="center" wrapText="1"/>
    </xf>
    <xf numFmtId="0" fontId="0" fillId="20" borderId="186" xfId="0" applyFill="1" applyBorder="1" applyAlignment="1" applyProtection="1">
      <alignment horizontal="left" vertical="center"/>
    </xf>
    <xf numFmtId="0" fontId="0" fillId="40" borderId="205" xfId="0" applyFill="1" applyBorder="1" applyAlignment="1" applyProtection="1">
      <alignment horizontal="left" vertical="center"/>
    </xf>
    <xf numFmtId="0" fontId="0" fillId="40" borderId="205" xfId="0" applyFill="1" applyBorder="1" applyAlignment="1" applyProtection="1">
      <alignment horizontal="center" vertical="center"/>
    </xf>
    <xf numFmtId="0" fontId="0" fillId="40" borderId="195" xfId="0" applyFill="1" applyBorder="1" applyProtection="1">
      <alignment vertical="center"/>
    </xf>
    <xf numFmtId="0" fontId="0" fillId="40" borderId="195" xfId="0" applyFill="1" applyBorder="1" applyAlignment="1" applyProtection="1">
      <alignment horizontal="center" vertical="center"/>
    </xf>
    <xf numFmtId="0" fontId="0" fillId="40" borderId="195" xfId="0" applyFill="1" applyBorder="1" applyAlignment="1" applyProtection="1">
      <alignment horizontal="left" vertical="center" wrapText="1"/>
    </xf>
    <xf numFmtId="0" fontId="0" fillId="20" borderId="196" xfId="0" applyFill="1" applyBorder="1" applyAlignment="1" applyProtection="1">
      <alignment horizontal="left" vertical="center" wrapText="1"/>
    </xf>
    <xf numFmtId="0" fontId="14" fillId="20" borderId="122" xfId="0" applyFont="1" applyFill="1" applyBorder="1" applyAlignment="1" applyProtection="1">
      <alignment horizontal="center" vertical="center"/>
    </xf>
    <xf numFmtId="0" fontId="0" fillId="20" borderId="132" xfId="0" applyFill="1" applyBorder="1" applyAlignment="1" applyProtection="1">
      <alignment horizontal="center" vertical="center"/>
    </xf>
    <xf numFmtId="0" fontId="0" fillId="20" borderId="140" xfId="0" applyFill="1" applyBorder="1" applyAlignment="1" applyProtection="1">
      <alignment horizontal="left" vertical="center" wrapText="1"/>
    </xf>
    <xf numFmtId="0" fontId="0" fillId="20" borderId="127" xfId="0" applyFill="1" applyBorder="1" applyAlignment="1" applyProtection="1">
      <alignment horizontal="center" vertical="center"/>
    </xf>
    <xf numFmtId="0" fontId="0" fillId="39" borderId="194" xfId="0" quotePrefix="1" applyFill="1" applyBorder="1" applyAlignment="1" applyProtection="1">
      <alignment horizontal="center" vertical="center"/>
    </xf>
    <xf numFmtId="0" fontId="0" fillId="39" borderId="205" xfId="0" applyFill="1" applyBorder="1" applyAlignment="1" applyProtection="1">
      <alignment horizontal="left" vertical="center"/>
    </xf>
    <xf numFmtId="0" fontId="0" fillId="39" borderId="205" xfId="0" applyFill="1" applyBorder="1" applyAlignment="1" applyProtection="1">
      <alignment horizontal="center" vertical="center"/>
    </xf>
    <xf numFmtId="0" fontId="0" fillId="39" borderId="195" xfId="0" applyFill="1" applyBorder="1" applyAlignment="1" applyProtection="1">
      <alignment vertical="center" wrapText="1"/>
    </xf>
    <xf numFmtId="0" fontId="0" fillId="39" borderId="195" xfId="0" applyFill="1" applyBorder="1" applyAlignment="1" applyProtection="1">
      <alignment horizontal="center" vertical="center" wrapText="1"/>
    </xf>
    <xf numFmtId="0" fontId="0" fillId="39" borderId="195" xfId="0" applyFill="1" applyBorder="1" applyAlignment="1" applyProtection="1">
      <alignment horizontal="left" vertical="center" wrapText="1"/>
    </xf>
    <xf numFmtId="0" fontId="0" fillId="41" borderId="195" xfId="0" applyFill="1" applyBorder="1" applyAlignment="1" applyProtection="1">
      <alignment horizontal="left" vertical="center" wrapText="1"/>
    </xf>
    <xf numFmtId="0" fontId="0" fillId="20" borderId="89" xfId="0" applyFill="1" applyBorder="1" applyAlignment="1" applyProtection="1">
      <alignment horizontal="center" vertical="center"/>
    </xf>
    <xf numFmtId="0" fontId="0" fillId="20" borderId="156" xfId="0" applyFill="1" applyBorder="1" applyAlignment="1" applyProtection="1">
      <alignment horizontal="center" vertical="center" wrapText="1"/>
    </xf>
    <xf numFmtId="0" fontId="0" fillId="20" borderId="145" xfId="0" applyFill="1" applyBorder="1" applyAlignment="1" applyProtection="1">
      <alignment horizontal="left" vertical="center" wrapText="1"/>
    </xf>
    <xf numFmtId="0" fontId="0" fillId="20" borderId="142" xfId="0" applyFill="1" applyBorder="1" applyAlignment="1" applyProtection="1">
      <alignment horizontal="left" vertical="center" wrapText="1"/>
    </xf>
    <xf numFmtId="0" fontId="0" fillId="20" borderId="134" xfId="0" applyFill="1" applyBorder="1" applyAlignment="1" applyProtection="1">
      <alignment horizontal="left" vertical="center" wrapText="1"/>
    </xf>
    <xf numFmtId="0" fontId="0" fillId="43" borderId="0" xfId="0" applyFill="1" applyProtection="1">
      <alignment vertical="center"/>
    </xf>
    <xf numFmtId="0" fontId="0" fillId="47" borderId="0" xfId="0" applyFill="1" applyProtection="1">
      <alignment vertical="center"/>
    </xf>
    <xf numFmtId="0" fontId="0" fillId="20" borderId="122" xfId="0" applyFill="1" applyBorder="1" applyAlignment="1" applyProtection="1">
      <alignment horizontal="left" vertical="center" wrapText="1"/>
    </xf>
    <xf numFmtId="0" fontId="0" fillId="20" borderId="150" xfId="0" applyFill="1" applyBorder="1" applyAlignment="1" applyProtection="1">
      <alignment horizontal="left" vertical="center" wrapText="1"/>
    </xf>
    <xf numFmtId="0" fontId="0" fillId="20" borderId="169" xfId="0" applyFill="1" applyBorder="1" applyAlignment="1" applyProtection="1">
      <alignment horizontal="left" vertical="center" wrapText="1"/>
    </xf>
    <xf numFmtId="0" fontId="0" fillId="20" borderId="43" xfId="0" applyFill="1" applyBorder="1" applyAlignment="1" applyProtection="1">
      <alignment horizontal="left" vertical="center" wrapText="1"/>
    </xf>
    <xf numFmtId="0" fontId="0" fillId="20" borderId="149" xfId="0" applyFill="1" applyBorder="1" applyAlignment="1" applyProtection="1">
      <alignment horizontal="left" vertical="center" wrapText="1"/>
    </xf>
    <xf numFmtId="58" fontId="0" fillId="20" borderId="196" xfId="0" applyNumberFormat="1" applyFill="1" applyBorder="1" applyAlignment="1" applyProtection="1">
      <alignment horizontal="left" vertical="center" wrapText="1"/>
    </xf>
    <xf numFmtId="0" fontId="0" fillId="20" borderId="161" xfId="0" applyFill="1" applyBorder="1" applyAlignment="1" applyProtection="1">
      <alignment horizontal="left" vertical="center" wrapText="1"/>
    </xf>
    <xf numFmtId="0" fontId="0" fillId="20" borderId="210" xfId="0" applyFill="1" applyBorder="1" applyAlignment="1" applyProtection="1">
      <alignment horizontal="left" vertical="center" wrapText="1"/>
    </xf>
    <xf numFmtId="0" fontId="0" fillId="20" borderId="143" xfId="0" applyFill="1" applyBorder="1" applyAlignment="1" applyProtection="1">
      <alignment horizontal="left" vertical="center" wrapText="1"/>
    </xf>
    <xf numFmtId="0" fontId="0" fillId="20" borderId="141" xfId="0" applyFill="1" applyBorder="1" applyAlignment="1" applyProtection="1">
      <alignment horizontal="left" vertical="center" wrapText="1"/>
    </xf>
    <xf numFmtId="0" fontId="0" fillId="20" borderId="144" xfId="0" applyFill="1" applyBorder="1" applyAlignment="1" applyProtection="1">
      <alignment horizontal="left" vertical="center" wrapText="1"/>
    </xf>
    <xf numFmtId="0" fontId="0" fillId="20" borderId="160" xfId="0" applyFill="1" applyBorder="1" applyAlignment="1" applyProtection="1">
      <alignment horizontal="left" vertical="center" wrapText="1"/>
    </xf>
    <xf numFmtId="0" fontId="0" fillId="20" borderId="185" xfId="0" applyFill="1" applyBorder="1" applyAlignment="1" applyProtection="1">
      <alignment horizontal="left" vertical="center" wrapText="1"/>
    </xf>
    <xf numFmtId="0" fontId="0" fillId="20" borderId="154" xfId="0" applyFill="1" applyBorder="1" applyAlignment="1" applyProtection="1">
      <alignment horizontal="left" vertical="center" wrapText="1"/>
    </xf>
    <xf numFmtId="0" fontId="0" fillId="20" borderId="168" xfId="0" applyFill="1" applyBorder="1" applyAlignment="1" applyProtection="1">
      <alignment horizontal="left" vertical="center" wrapText="1"/>
    </xf>
    <xf numFmtId="0" fontId="0" fillId="20" borderId="21" xfId="0" applyFill="1" applyBorder="1" applyAlignment="1" applyProtection="1">
      <alignment horizontal="left" vertical="center" wrapText="1"/>
    </xf>
    <xf numFmtId="3" fontId="0" fillId="47" borderId="0" xfId="0" applyNumberFormat="1" applyFill="1" applyProtection="1">
      <alignment vertical="center"/>
    </xf>
    <xf numFmtId="0" fontId="0" fillId="20" borderId="164" xfId="0" applyFill="1" applyBorder="1" applyAlignment="1" applyProtection="1">
      <alignment horizontal="left" vertical="center" wrapText="1"/>
    </xf>
    <xf numFmtId="0" fontId="0" fillId="20" borderId="140" xfId="0" applyFill="1" applyBorder="1" applyAlignment="1" applyProtection="1">
      <alignment horizontal="right" vertical="center" wrapText="1"/>
    </xf>
    <xf numFmtId="0" fontId="50" fillId="20" borderId="210" xfId="0" applyFont="1" applyFill="1" applyBorder="1" applyAlignment="1" applyProtection="1">
      <alignment horizontal="left" vertical="center" wrapText="1"/>
    </xf>
    <xf numFmtId="0" fontId="0" fillId="41" borderId="89" xfId="0" applyFill="1" applyBorder="1" applyAlignment="1" applyProtection="1">
      <alignment horizontal="center" vertical="center"/>
    </xf>
    <xf numFmtId="0" fontId="0" fillId="20" borderId="159" xfId="0" applyFill="1" applyBorder="1" applyAlignment="1" applyProtection="1">
      <alignment horizontal="left" vertical="center" wrapText="1"/>
    </xf>
    <xf numFmtId="180" fontId="0" fillId="20" borderId="1" xfId="22" applyNumberFormat="1" applyFont="1" applyFill="1" applyBorder="1" applyAlignment="1" applyProtection="1">
      <alignment horizontal="center" vertical="center" wrapText="1"/>
    </xf>
    <xf numFmtId="0" fontId="0" fillId="41" borderId="133" xfId="0" applyFill="1" applyBorder="1" applyAlignment="1" applyProtection="1">
      <alignment horizontal="center" vertical="center"/>
    </xf>
    <xf numFmtId="0" fontId="60" fillId="9" borderId="0" xfId="0" applyFont="1" applyFill="1" applyProtection="1">
      <alignment vertical="center"/>
    </xf>
    <xf numFmtId="0" fontId="0" fillId="9" borderId="0" xfId="0" applyFill="1" applyProtection="1">
      <alignment vertical="center"/>
    </xf>
    <xf numFmtId="0" fontId="6" fillId="4" borderId="39" xfId="0" applyFont="1" applyFill="1" applyBorder="1" applyAlignment="1" applyProtection="1">
      <alignment horizontal="center" vertical="center"/>
    </xf>
    <xf numFmtId="0" fontId="38" fillId="20" borderId="0" xfId="0" applyFont="1" applyFill="1" applyBorder="1" applyAlignment="1" applyProtection="1">
      <alignment horizontal="left" vertical="top" wrapText="1"/>
    </xf>
    <xf numFmtId="0" fontId="13" fillId="20" borderId="36" xfId="0" applyFont="1" applyFill="1" applyBorder="1" applyAlignment="1" applyProtection="1">
      <alignment horizontal="left" vertical="center"/>
    </xf>
    <xf numFmtId="0" fontId="0" fillId="9" borderId="0" xfId="0" applyFill="1" applyAlignment="1" applyProtection="1">
      <alignment horizontal="right" vertical="center"/>
    </xf>
    <xf numFmtId="0" fontId="38" fillId="20" borderId="96" xfId="0" applyFont="1" applyFill="1" applyBorder="1" applyAlignment="1" applyProtection="1">
      <alignment horizontal="left" vertical="top" wrapText="1"/>
    </xf>
    <xf numFmtId="0" fontId="13" fillId="2" borderId="122" xfId="0" applyFont="1" applyFill="1" applyBorder="1" applyProtection="1">
      <alignment vertical="center"/>
    </xf>
    <xf numFmtId="0" fontId="14" fillId="2" borderId="50" xfId="0" applyFont="1" applyFill="1" applyBorder="1" applyAlignment="1" applyProtection="1">
      <alignment horizontal="center" vertical="center" wrapText="1"/>
    </xf>
    <xf numFmtId="0" fontId="13" fillId="2" borderId="196" xfId="0" applyFont="1" applyFill="1" applyBorder="1" applyAlignment="1" applyProtection="1">
      <alignment horizontal="center" vertical="center" wrapText="1"/>
    </xf>
    <xf numFmtId="0" fontId="14" fillId="2" borderId="205" xfId="0" applyFont="1" applyFill="1" applyBorder="1" applyAlignment="1" applyProtection="1">
      <alignment horizontal="center" vertical="center" wrapText="1"/>
    </xf>
    <xf numFmtId="0" fontId="13" fillId="0" borderId="123" xfId="0" applyFont="1" applyBorder="1" applyAlignment="1" applyProtection="1">
      <alignment horizontal="center" vertical="center"/>
    </xf>
    <xf numFmtId="0" fontId="13" fillId="0" borderId="1" xfId="0" applyFont="1" applyBorder="1" applyAlignment="1" applyProtection="1">
      <alignment horizontal="left" vertical="center" wrapText="1"/>
    </xf>
    <xf numFmtId="0" fontId="13" fillId="20" borderId="1" xfId="0" applyFont="1" applyFill="1" applyBorder="1" applyAlignment="1" applyProtection="1">
      <alignment horizontal="left" vertical="center" wrapText="1"/>
    </xf>
    <xf numFmtId="0" fontId="60" fillId="0" borderId="0" xfId="0" applyFont="1" applyProtection="1">
      <alignment vertical="center"/>
    </xf>
    <xf numFmtId="0" fontId="13" fillId="2" borderId="123" xfId="0" applyFont="1" applyFill="1" applyBorder="1" applyAlignment="1" applyProtection="1">
      <alignment horizontal="center" vertical="center"/>
    </xf>
    <xf numFmtId="0" fontId="60" fillId="0" borderId="52" xfId="0" applyFont="1" applyBorder="1" applyAlignment="1" applyProtection="1">
      <alignment vertical="top" wrapText="1"/>
    </xf>
    <xf numFmtId="0" fontId="38" fillId="0" borderId="0" xfId="0" applyFont="1" applyAlignment="1" applyProtection="1">
      <alignment vertical="top"/>
    </xf>
    <xf numFmtId="0" fontId="35" fillId="20" borderId="0" xfId="0" applyFont="1" applyFill="1" applyAlignment="1" applyProtection="1">
      <alignment horizontal="left" vertical="center"/>
    </xf>
    <xf numFmtId="0" fontId="38" fillId="0" borderId="0" xfId="0" applyFont="1" applyAlignment="1" applyProtection="1">
      <alignment vertical="top" wrapText="1"/>
    </xf>
    <xf numFmtId="178" fontId="0" fillId="20" borderId="0" xfId="0" applyNumberFormat="1" applyFill="1" applyProtection="1">
      <alignment vertical="center"/>
    </xf>
    <xf numFmtId="0" fontId="0" fillId="20" borderId="0" xfId="0" applyFill="1" applyAlignment="1" applyProtection="1">
      <alignment horizontal="center" vertical="center"/>
      <protection locked="0"/>
    </xf>
    <xf numFmtId="0" fontId="0" fillId="10" borderId="0" xfId="0" applyFill="1" applyProtection="1">
      <alignment vertical="center"/>
    </xf>
    <xf numFmtId="179" fontId="0" fillId="0" borderId="0" xfId="0" applyNumberFormat="1" applyProtection="1">
      <alignment vertical="center"/>
    </xf>
    <xf numFmtId="179" fontId="0" fillId="20" borderId="0" xfId="0" applyNumberFormat="1" applyFill="1" applyProtection="1">
      <alignment vertical="center"/>
    </xf>
    <xf numFmtId="0" fontId="0" fillId="10" borderId="0" xfId="0" applyFill="1" applyAlignment="1" applyProtection="1">
      <alignment horizontal="right" vertical="center"/>
    </xf>
    <xf numFmtId="0" fontId="0" fillId="0" borderId="205" xfId="0" applyBorder="1" applyProtection="1">
      <alignment vertical="center"/>
    </xf>
    <xf numFmtId="179" fontId="0" fillId="20" borderId="0" xfId="0" applyNumberFormat="1" applyFill="1" applyAlignment="1" applyProtection="1">
      <alignment horizontal="left" vertical="center"/>
    </xf>
    <xf numFmtId="0" fontId="60" fillId="0" borderId="0" xfId="0" applyFont="1" applyAlignment="1" applyProtection="1">
      <alignment vertical="top" wrapText="1"/>
    </xf>
    <xf numFmtId="0" fontId="13" fillId="10" borderId="0" xfId="0" applyFont="1" applyFill="1" applyProtection="1">
      <alignment vertical="center"/>
    </xf>
    <xf numFmtId="179" fontId="13" fillId="20" borderId="0" xfId="0" applyNumberFormat="1" applyFont="1" applyFill="1" applyAlignment="1" applyProtection="1">
      <alignment vertical="center" wrapText="1"/>
    </xf>
    <xf numFmtId="0" fontId="13" fillId="0" borderId="0" xfId="0" applyFont="1" applyAlignment="1" applyProtection="1">
      <alignment vertical="center" wrapText="1"/>
    </xf>
    <xf numFmtId="0" fontId="13" fillId="9" borderId="0" xfId="0" applyFont="1" applyFill="1" applyProtection="1">
      <alignment vertical="center"/>
    </xf>
    <xf numFmtId="179" fontId="0" fillId="20" borderId="0" xfId="0" applyNumberFormat="1" applyFill="1" applyAlignment="1" applyProtection="1">
      <alignment vertical="center" wrapText="1"/>
    </xf>
    <xf numFmtId="0" fontId="13" fillId="9" borderId="0" xfId="0" applyFont="1" applyFill="1" applyAlignment="1" applyProtection="1">
      <alignment horizontal="left" vertical="center"/>
    </xf>
    <xf numFmtId="0" fontId="13" fillId="9" borderId="132" xfId="0" applyFont="1" applyFill="1" applyBorder="1" applyAlignment="1" applyProtection="1">
      <alignment horizontal="left" vertical="center"/>
    </xf>
    <xf numFmtId="0" fontId="13" fillId="0" borderId="0" xfId="0" applyFont="1" applyAlignment="1" applyProtection="1">
      <alignment horizontal="center" vertical="center"/>
    </xf>
    <xf numFmtId="0" fontId="13" fillId="20" borderId="0" xfId="0" applyFont="1" applyFill="1" applyProtection="1">
      <alignment vertical="center"/>
    </xf>
    <xf numFmtId="0" fontId="13" fillId="2" borderId="196" xfId="0" applyFont="1" applyFill="1" applyBorder="1" applyAlignment="1" applyProtection="1">
      <alignment horizontal="center" vertical="center"/>
    </xf>
    <xf numFmtId="0" fontId="13" fillId="0" borderId="0" xfId="0" applyFont="1" applyAlignment="1" applyProtection="1">
      <alignment horizontal="center" vertical="center" wrapText="1"/>
    </xf>
    <xf numFmtId="0" fontId="13" fillId="10" borderId="0" xfId="0" applyFont="1" applyFill="1" applyAlignment="1" applyProtection="1">
      <alignment horizontal="center" vertical="center" wrapText="1"/>
    </xf>
    <xf numFmtId="0" fontId="13" fillId="9" borderId="43" xfId="0" applyFont="1" applyFill="1" applyBorder="1" applyAlignment="1" applyProtection="1">
      <alignment horizontal="center" vertical="center" wrapText="1"/>
    </xf>
    <xf numFmtId="0" fontId="13" fillId="14" borderId="0" xfId="0" applyFont="1" applyFill="1" applyAlignment="1" applyProtection="1">
      <alignment horizontal="center" vertical="center" wrapText="1"/>
    </xf>
    <xf numFmtId="0" fontId="38" fillId="0" borderId="0" xfId="0" applyFont="1" applyAlignment="1" applyProtection="1">
      <alignment horizontal="left" vertical="top" wrapText="1"/>
    </xf>
    <xf numFmtId="0" fontId="13" fillId="9" borderId="36" xfId="0" applyFont="1" applyFill="1" applyBorder="1" applyAlignment="1" applyProtection="1">
      <alignment horizontal="left" vertical="center"/>
    </xf>
    <xf numFmtId="0" fontId="7" fillId="9" borderId="0" xfId="0" applyFont="1" applyFill="1" applyAlignment="1" applyProtection="1">
      <alignment horizontal="right" vertical="center"/>
    </xf>
    <xf numFmtId="0" fontId="13" fillId="0" borderId="63" xfId="0" applyFont="1" applyBorder="1" applyAlignment="1" applyProtection="1">
      <alignment horizontal="left" vertical="center"/>
    </xf>
    <xf numFmtId="0" fontId="0" fillId="2" borderId="194" xfId="0" applyFill="1" applyBorder="1" applyProtection="1">
      <alignment vertical="center"/>
    </xf>
    <xf numFmtId="0" fontId="13" fillId="2" borderId="205" xfId="0" applyFont="1" applyFill="1" applyBorder="1" applyProtection="1">
      <alignment vertical="center"/>
    </xf>
    <xf numFmtId="0" fontId="13" fillId="2" borderId="195" xfId="0" applyFont="1" applyFill="1" applyBorder="1" applyProtection="1">
      <alignment vertical="center"/>
    </xf>
    <xf numFmtId="0" fontId="0" fillId="2" borderId="127" xfId="0" applyFill="1" applyBorder="1" applyProtection="1">
      <alignment vertical="center"/>
    </xf>
    <xf numFmtId="0" fontId="13" fillId="2" borderId="0" xfId="0" applyFont="1" applyFill="1" applyProtection="1">
      <alignment vertical="center"/>
    </xf>
    <xf numFmtId="0" fontId="13" fillId="2" borderId="21" xfId="0" applyFont="1" applyFill="1" applyBorder="1" applyProtection="1">
      <alignment vertical="center"/>
    </xf>
    <xf numFmtId="0" fontId="0" fillId="9" borderId="0" xfId="0" applyFill="1" applyAlignment="1" applyProtection="1">
      <alignment horizontal="left" vertical="center"/>
    </xf>
    <xf numFmtId="0" fontId="13" fillId="9" borderId="0" xfId="0" applyFont="1" applyFill="1" applyAlignment="1" applyProtection="1">
      <alignment horizontal="center" vertical="center"/>
    </xf>
    <xf numFmtId="0" fontId="13" fillId="0" borderId="0" xfId="0" applyFont="1" applyAlignment="1" applyProtection="1">
      <alignment horizontal="left" vertical="center"/>
    </xf>
    <xf numFmtId="0" fontId="7" fillId="2" borderId="122" xfId="0" applyFont="1" applyFill="1" applyBorder="1" applyAlignment="1" applyProtection="1">
      <alignment horizontal="center" vertical="center"/>
    </xf>
    <xf numFmtId="178" fontId="13" fillId="0" borderId="0" xfId="0" applyNumberFormat="1" applyFont="1" applyProtection="1">
      <alignment vertical="center"/>
    </xf>
    <xf numFmtId="0" fontId="13" fillId="43" borderId="0" xfId="0" applyFont="1" applyFill="1" applyProtection="1">
      <alignment vertical="center"/>
    </xf>
    <xf numFmtId="0" fontId="13" fillId="47" borderId="0" xfId="0" applyFont="1" applyFill="1" applyProtection="1">
      <alignment vertical="center"/>
    </xf>
    <xf numFmtId="0" fontId="18" fillId="0" borderId="0" xfId="0" applyFont="1" applyAlignment="1" applyProtection="1">
      <alignment horizontal="left" vertical="center"/>
    </xf>
    <xf numFmtId="0" fontId="6" fillId="0" borderId="0" xfId="0" applyFont="1" applyProtection="1">
      <alignment vertical="center"/>
    </xf>
    <xf numFmtId="0" fontId="6" fillId="9" borderId="0" xfId="0" applyFont="1" applyFill="1" applyProtection="1">
      <alignment vertical="center"/>
    </xf>
    <xf numFmtId="0" fontId="13" fillId="0" borderId="34" xfId="0" applyFont="1" applyBorder="1" applyAlignment="1" applyProtection="1">
      <alignment horizontal="left" vertical="center"/>
    </xf>
    <xf numFmtId="0" fontId="13" fillId="2" borderId="122" xfId="0" applyFont="1" applyFill="1" applyBorder="1" applyAlignment="1" applyProtection="1">
      <alignment horizontal="center" vertical="center"/>
    </xf>
    <xf numFmtId="179" fontId="0" fillId="0" borderId="0" xfId="0" applyNumberFormat="1" applyAlignment="1" applyProtection="1">
      <alignment vertical="center" wrapText="1"/>
    </xf>
    <xf numFmtId="0" fontId="13" fillId="43" borderId="77" xfId="0" applyFont="1" applyFill="1" applyBorder="1" applyProtection="1">
      <alignment vertical="center"/>
    </xf>
    <xf numFmtId="0" fontId="13" fillId="0" borderId="88" xfId="0" applyFont="1" applyBorder="1" applyAlignment="1" applyProtection="1">
      <alignment horizontal="left" vertical="center"/>
    </xf>
    <xf numFmtId="0" fontId="0" fillId="0" borderId="0" xfId="0" applyAlignment="1" applyProtection="1">
      <alignment horizontal="right" vertical="center"/>
    </xf>
    <xf numFmtId="0" fontId="27" fillId="0" borderId="0" xfId="0" applyFont="1" applyProtection="1">
      <alignment vertical="center"/>
    </xf>
    <xf numFmtId="0" fontId="13" fillId="20" borderId="63" xfId="0" applyFont="1" applyFill="1" applyBorder="1" applyAlignment="1" applyProtection="1">
      <alignment horizontal="left" vertical="top"/>
    </xf>
    <xf numFmtId="0" fontId="60" fillId="0" borderId="52" xfId="0" applyFont="1" applyBorder="1" applyProtection="1">
      <alignment vertical="center"/>
    </xf>
    <xf numFmtId="0" fontId="0" fillId="0" borderId="21" xfId="0" applyBorder="1" applyProtection="1">
      <alignment vertical="center"/>
    </xf>
    <xf numFmtId="0" fontId="56" fillId="0" borderId="0" xfId="0" applyFont="1" applyProtection="1">
      <alignment vertical="center"/>
    </xf>
    <xf numFmtId="0" fontId="36" fillId="0" borderId="127" xfId="0" applyFont="1" applyBorder="1" applyProtection="1">
      <alignment vertical="center"/>
    </xf>
    <xf numFmtId="0" fontId="13" fillId="0" borderId="127" xfId="0" applyFont="1" applyBorder="1" applyAlignment="1" applyProtection="1">
      <alignment horizontal="right" vertical="top"/>
    </xf>
    <xf numFmtId="0" fontId="60" fillId="0" borderId="0" xfId="0" applyFont="1" applyAlignment="1" applyProtection="1">
      <alignment horizontal="left" vertical="top" wrapText="1"/>
    </xf>
    <xf numFmtId="0" fontId="13" fillId="0" borderId="89" xfId="0" applyFont="1" applyBorder="1" applyAlignment="1" applyProtection="1">
      <alignment horizontal="right" vertical="top"/>
    </xf>
    <xf numFmtId="0" fontId="24" fillId="0" borderId="194" xfId="0" applyFont="1" applyBorder="1" applyProtection="1">
      <alignment vertical="center"/>
    </xf>
    <xf numFmtId="0" fontId="0" fillId="0" borderId="205" xfId="0" applyBorder="1" applyAlignment="1" applyProtection="1">
      <alignment horizontal="left" vertical="top" wrapText="1"/>
    </xf>
    <xf numFmtId="0" fontId="0" fillId="0" borderId="195" xfId="0" applyBorder="1" applyProtection="1">
      <alignment vertical="center"/>
    </xf>
    <xf numFmtId="0" fontId="0" fillId="0" borderId="147" xfId="0" applyBorder="1" applyProtection="1">
      <alignment vertical="center"/>
    </xf>
    <xf numFmtId="0" fontId="13" fillId="0" borderId="52" xfId="0" applyFont="1" applyBorder="1" applyProtection="1">
      <alignment vertical="center"/>
    </xf>
    <xf numFmtId="0" fontId="0" fillId="0" borderId="102" xfId="0" applyBorder="1" applyProtection="1">
      <alignment vertical="center"/>
    </xf>
    <xf numFmtId="0" fontId="13" fillId="0" borderId="74" xfId="0" applyFont="1" applyBorder="1" applyProtection="1">
      <alignment vertical="center"/>
    </xf>
    <xf numFmtId="0" fontId="27" fillId="0" borderId="133" xfId="0" applyFont="1" applyBorder="1" applyProtection="1">
      <alignment vertical="center"/>
    </xf>
    <xf numFmtId="0" fontId="0" fillId="0" borderId="61" xfId="0" applyBorder="1" applyProtection="1">
      <alignment vertical="center"/>
    </xf>
    <xf numFmtId="0" fontId="0" fillId="0" borderId="0" xfId="0" applyAlignment="1" applyProtection="1">
      <alignment vertical="top" wrapText="1"/>
    </xf>
    <xf numFmtId="0" fontId="13" fillId="0" borderId="71" xfId="0" applyFont="1" applyBorder="1" applyProtection="1">
      <alignment vertical="center"/>
    </xf>
    <xf numFmtId="0" fontId="49" fillId="25" borderId="0" xfId="0" applyFont="1" applyFill="1" applyProtection="1">
      <alignment vertical="center"/>
    </xf>
    <xf numFmtId="0" fontId="49" fillId="31" borderId="0" xfId="0" applyFont="1" applyFill="1" applyAlignment="1" applyProtection="1">
      <alignment horizontal="left" vertical="center"/>
    </xf>
    <xf numFmtId="0" fontId="49" fillId="0" borderId="0" xfId="0" applyFont="1" applyProtection="1">
      <alignment vertical="center"/>
    </xf>
    <xf numFmtId="0" fontId="15" fillId="25" borderId="0" xfId="0" applyFont="1" applyFill="1" applyAlignment="1" applyProtection="1">
      <alignment horizontal="center" vertical="center" wrapText="1"/>
    </xf>
    <xf numFmtId="0" fontId="38" fillId="25" borderId="0" xfId="0" applyFont="1" applyFill="1" applyAlignment="1" applyProtection="1">
      <alignment horizontal="left" vertical="top" wrapText="1"/>
    </xf>
    <xf numFmtId="0" fontId="49" fillId="20" borderId="0" xfId="0" applyFont="1" applyFill="1" applyAlignment="1" applyProtection="1">
      <alignment horizontal="left" vertical="center"/>
    </xf>
    <xf numFmtId="0" fontId="49" fillId="25" borderId="0" xfId="0" applyFont="1" applyFill="1" applyAlignment="1" applyProtection="1">
      <alignment horizontal="center" vertical="center"/>
    </xf>
    <xf numFmtId="0" fontId="49" fillId="25" borderId="0" xfId="0" applyFont="1" applyFill="1" applyAlignment="1" applyProtection="1">
      <alignment horizontal="right" vertical="center"/>
    </xf>
    <xf numFmtId="179" fontId="49" fillId="25" borderId="122" xfId="0" applyNumberFormat="1" applyFont="1" applyFill="1" applyBorder="1" applyAlignment="1" applyProtection="1">
      <alignment horizontal="left" vertical="center" shrinkToFit="1"/>
    </xf>
    <xf numFmtId="0" fontId="49" fillId="31" borderId="96" xfId="0" applyFont="1" applyFill="1" applyBorder="1" applyProtection="1">
      <alignment vertical="center"/>
    </xf>
    <xf numFmtId="0" fontId="0" fillId="20" borderId="205" xfId="0" applyFill="1" applyBorder="1" applyProtection="1">
      <alignment vertical="center"/>
    </xf>
    <xf numFmtId="0" fontId="49" fillId="31" borderId="0" xfId="0" applyFont="1" applyFill="1" applyProtection="1">
      <alignment vertical="center"/>
    </xf>
    <xf numFmtId="0" fontId="50" fillId="25" borderId="0" xfId="0" applyFont="1" applyFill="1" applyProtection="1">
      <alignment vertical="center"/>
    </xf>
    <xf numFmtId="0" fontId="49" fillId="20" borderId="0" xfId="0" applyFont="1" applyFill="1" applyProtection="1">
      <alignment vertical="center"/>
    </xf>
    <xf numFmtId="0" fontId="13" fillId="25" borderId="0" xfId="0" applyFont="1" applyFill="1" applyProtection="1">
      <alignment vertical="center"/>
    </xf>
    <xf numFmtId="0" fontId="13" fillId="25" borderId="0" xfId="0" applyFont="1" applyFill="1" applyAlignment="1" applyProtection="1">
      <alignment vertical="center" wrapText="1"/>
    </xf>
    <xf numFmtId="0" fontId="21" fillId="26" borderId="1" xfId="0" applyFont="1" applyFill="1" applyBorder="1" applyProtection="1">
      <alignment vertical="center"/>
    </xf>
    <xf numFmtId="0" fontId="13" fillId="26" borderId="1" xfId="0" applyFont="1" applyFill="1" applyBorder="1" applyAlignment="1" applyProtection="1">
      <alignment horizontal="center" vertical="center" wrapText="1"/>
    </xf>
    <xf numFmtId="0" fontId="13" fillId="25" borderId="1" xfId="0" applyFont="1" applyFill="1" applyBorder="1" applyAlignment="1" applyProtection="1">
      <alignment horizontal="center" vertical="center"/>
    </xf>
    <xf numFmtId="0" fontId="13" fillId="25" borderId="1" xfId="0" applyFont="1" applyFill="1" applyBorder="1" applyAlignment="1" applyProtection="1">
      <alignment horizontal="center" vertical="center" wrapText="1"/>
    </xf>
    <xf numFmtId="0" fontId="49" fillId="26" borderId="1" xfId="0" applyFont="1" applyFill="1" applyBorder="1" applyAlignment="1" applyProtection="1">
      <alignment horizontal="center" vertical="center"/>
    </xf>
    <xf numFmtId="178" fontId="49" fillId="25" borderId="0" xfId="0" applyNumberFormat="1" applyFont="1" applyFill="1" applyProtection="1">
      <alignment vertical="center"/>
    </xf>
    <xf numFmtId="178" fontId="49" fillId="31" borderId="0" xfId="0" applyNumberFormat="1" applyFont="1" applyFill="1" applyProtection="1">
      <alignment vertical="center"/>
    </xf>
    <xf numFmtId="0" fontId="49" fillId="0" borderId="0" xfId="0" applyFont="1" applyAlignment="1" applyProtection="1">
      <alignment horizontal="center" vertical="center"/>
    </xf>
    <xf numFmtId="0" fontId="15" fillId="0" borderId="0" xfId="0" applyFont="1" applyProtection="1">
      <alignment vertical="center"/>
    </xf>
    <xf numFmtId="0" fontId="18" fillId="20" borderId="0" xfId="0" applyFont="1" applyFill="1" applyAlignment="1" applyProtection="1">
      <alignment horizontal="left" vertical="center"/>
    </xf>
    <xf numFmtId="0" fontId="6" fillId="20" borderId="0" xfId="0" applyFont="1" applyFill="1" applyProtection="1">
      <alignment vertical="center"/>
    </xf>
    <xf numFmtId="0" fontId="0" fillId="20" borderId="195" xfId="0" applyFill="1" applyBorder="1" applyProtection="1">
      <alignment vertical="center"/>
    </xf>
    <xf numFmtId="0" fontId="38" fillId="20" borderId="127" xfId="0" applyFont="1" applyFill="1" applyBorder="1" applyAlignment="1" applyProtection="1">
      <alignment vertical="top" wrapText="1"/>
    </xf>
    <xf numFmtId="0" fontId="60" fillId="20" borderId="0" xfId="0" applyFont="1" applyFill="1" applyAlignment="1" applyProtection="1">
      <alignment vertical="top" wrapText="1"/>
    </xf>
    <xf numFmtId="0" fontId="0" fillId="20" borderId="21" xfId="0" applyFill="1" applyBorder="1" applyProtection="1">
      <alignment vertical="center"/>
    </xf>
    <xf numFmtId="0" fontId="56" fillId="20" borderId="0" xfId="0" applyFont="1" applyFill="1" applyProtection="1">
      <alignment vertical="center"/>
    </xf>
    <xf numFmtId="0" fontId="13" fillId="20" borderId="210" xfId="0" applyFont="1" applyFill="1" applyBorder="1" applyProtection="1">
      <alignment vertical="center"/>
    </xf>
    <xf numFmtId="0" fontId="13" fillId="20" borderId="43" xfId="0" applyFont="1" applyFill="1" applyBorder="1" applyProtection="1">
      <alignment vertical="center"/>
    </xf>
    <xf numFmtId="0" fontId="13" fillId="9" borderId="132" xfId="0" applyFont="1" applyFill="1" applyBorder="1" applyProtection="1">
      <alignment vertical="center"/>
    </xf>
    <xf numFmtId="0" fontId="38" fillId="0" borderId="127" xfId="0" applyFont="1" applyBorder="1" applyAlignment="1" applyProtection="1">
      <alignment vertical="top" wrapText="1"/>
    </xf>
    <xf numFmtId="0" fontId="54" fillId="10" borderId="0" xfId="0" applyFont="1" applyFill="1" applyAlignment="1" applyProtection="1">
      <alignment horizontal="center" vertical="center"/>
    </xf>
    <xf numFmtId="0" fontId="19" fillId="9" borderId="0" xfId="0" applyFont="1" applyFill="1" applyProtection="1">
      <alignment vertical="center"/>
    </xf>
    <xf numFmtId="0" fontId="19" fillId="20" borderId="0" xfId="0" applyFont="1" applyFill="1" applyAlignment="1" applyProtection="1">
      <alignment horizontal="left" vertical="center"/>
    </xf>
    <xf numFmtId="0" fontId="6" fillId="20" borderId="0" xfId="0" applyFont="1" applyFill="1" applyAlignment="1" applyProtection="1">
      <alignment horizontal="center" vertical="center"/>
    </xf>
    <xf numFmtId="0" fontId="6" fillId="4" borderId="0" xfId="0" applyFont="1" applyFill="1" applyAlignment="1" applyProtection="1">
      <alignment horizontal="center" vertical="center"/>
    </xf>
    <xf numFmtId="0" fontId="19" fillId="10" borderId="0" xfId="0" applyFont="1" applyFill="1" applyProtection="1">
      <alignment vertical="center"/>
    </xf>
    <xf numFmtId="0" fontId="19" fillId="10" borderId="0" xfId="0" applyFont="1" applyFill="1" applyAlignment="1" applyProtection="1">
      <alignment horizontal="center" vertical="center"/>
    </xf>
    <xf numFmtId="0" fontId="6" fillId="10" borderId="21" xfId="0" applyFont="1" applyFill="1" applyBorder="1" applyAlignment="1" applyProtection="1">
      <alignment horizontal="right" vertical="center"/>
    </xf>
    <xf numFmtId="179" fontId="6" fillId="10" borderId="0" xfId="0" applyNumberFormat="1" applyFont="1" applyFill="1" applyAlignment="1" applyProtection="1">
      <alignment horizontal="center" vertical="center" shrinkToFit="1"/>
    </xf>
    <xf numFmtId="0" fontId="36" fillId="9" borderId="0" xfId="0" applyFont="1" applyFill="1" applyAlignment="1" applyProtection="1">
      <alignment horizontal="left" vertical="top" wrapText="1"/>
    </xf>
    <xf numFmtId="0" fontId="6" fillId="10" borderId="0" xfId="0" applyFont="1" applyFill="1" applyAlignment="1" applyProtection="1">
      <alignment horizontal="left" vertical="center" wrapText="1"/>
    </xf>
    <xf numFmtId="0" fontId="6" fillId="9" borderId="0" xfId="0" applyFont="1" applyFill="1" applyAlignment="1" applyProtection="1">
      <alignment vertical="center" wrapText="1"/>
    </xf>
    <xf numFmtId="0" fontId="6" fillId="20" borderId="0" xfId="0" applyFont="1" applyFill="1" applyAlignment="1" applyProtection="1">
      <alignment vertical="center" wrapText="1"/>
    </xf>
    <xf numFmtId="0" fontId="13" fillId="20" borderId="63" xfId="0" applyFont="1" applyFill="1" applyBorder="1" applyAlignment="1" applyProtection="1">
      <alignment horizontal="left" vertical="top" wrapText="1"/>
    </xf>
    <xf numFmtId="0" fontId="13" fillId="10" borderId="0" xfId="0" applyFont="1" applyFill="1" applyAlignment="1" applyProtection="1">
      <alignment horizontal="left" vertical="center" wrapText="1"/>
    </xf>
    <xf numFmtId="0" fontId="19" fillId="43" borderId="0" xfId="0" applyFont="1" applyFill="1" applyProtection="1">
      <alignment vertical="center"/>
    </xf>
    <xf numFmtId="0" fontId="10" fillId="20" borderId="0" xfId="0" applyFont="1" applyFill="1" applyAlignment="1" applyProtection="1"/>
    <xf numFmtId="0" fontId="22" fillId="9" borderId="0" xfId="0" applyFont="1" applyFill="1" applyProtection="1">
      <alignment vertical="center"/>
    </xf>
    <xf numFmtId="0" fontId="6" fillId="2" borderId="123" xfId="0" applyFont="1" applyFill="1" applyBorder="1" applyAlignment="1" applyProtection="1">
      <alignment horizontal="center" vertical="center"/>
    </xf>
    <xf numFmtId="0" fontId="19" fillId="2" borderId="123" xfId="0" applyFont="1" applyFill="1" applyBorder="1" applyAlignment="1" applyProtection="1">
      <alignment horizontal="center" vertical="center" wrapText="1"/>
    </xf>
    <xf numFmtId="0" fontId="6" fillId="43" borderId="0" xfId="0" applyFont="1" applyFill="1" applyProtection="1">
      <alignment vertical="center"/>
    </xf>
    <xf numFmtId="0" fontId="6" fillId="47" borderId="0" xfId="0" applyFont="1" applyFill="1" applyProtection="1">
      <alignment vertical="center"/>
    </xf>
    <xf numFmtId="0" fontId="19" fillId="20" borderId="0" xfId="0" applyFont="1" applyFill="1" applyProtection="1">
      <alignment vertical="center"/>
    </xf>
    <xf numFmtId="0" fontId="19" fillId="47" borderId="0" xfId="0" applyFont="1" applyFill="1" applyProtection="1">
      <alignment vertical="center"/>
    </xf>
    <xf numFmtId="178" fontId="19" fillId="9" borderId="0" xfId="0" applyNumberFormat="1" applyFont="1" applyFill="1" applyProtection="1">
      <alignment vertical="center"/>
    </xf>
    <xf numFmtId="178" fontId="19" fillId="20" borderId="0" xfId="0" applyNumberFormat="1" applyFont="1" applyFill="1" applyProtection="1">
      <alignment vertical="center"/>
    </xf>
    <xf numFmtId="0" fontId="19" fillId="2" borderId="123" xfId="0" applyFont="1" applyFill="1" applyBorder="1" applyAlignment="1" applyProtection="1">
      <alignment horizontal="center" vertical="center"/>
    </xf>
    <xf numFmtId="0" fontId="19" fillId="2" borderId="123" xfId="0" applyFont="1" applyFill="1" applyBorder="1" applyAlignment="1" applyProtection="1">
      <alignment horizontal="right" vertical="center"/>
    </xf>
    <xf numFmtId="176" fontId="19" fillId="9" borderId="122" xfId="0" applyNumberFormat="1" applyFont="1" applyFill="1" applyBorder="1" applyAlignment="1" applyProtection="1">
      <alignment horizontal="center" vertical="center" shrinkToFit="1"/>
    </xf>
    <xf numFmtId="0" fontId="19" fillId="0" borderId="0" xfId="0" applyFont="1" applyAlignment="1" applyProtection="1">
      <alignment horizontal="left" vertical="center" wrapText="1"/>
    </xf>
    <xf numFmtId="0" fontId="19" fillId="0" borderId="61" xfId="0" applyFont="1" applyBorder="1" applyProtection="1">
      <alignment vertical="center"/>
    </xf>
    <xf numFmtId="0" fontId="19" fillId="18" borderId="64" xfId="0" applyFont="1" applyFill="1" applyBorder="1" applyAlignment="1" applyProtection="1">
      <alignment horizontal="center" vertical="center"/>
    </xf>
    <xf numFmtId="0" fontId="19" fillId="18" borderId="90" xfId="0" applyFont="1" applyFill="1" applyBorder="1" applyAlignment="1" applyProtection="1">
      <alignment horizontal="center" vertical="center"/>
    </xf>
    <xf numFmtId="0" fontId="13" fillId="0" borderId="61" xfId="0" applyFont="1" applyBorder="1" applyAlignment="1" applyProtection="1">
      <alignment horizontal="center" vertical="center"/>
    </xf>
    <xf numFmtId="0" fontId="19" fillId="18" borderId="13" xfId="0" applyFont="1" applyFill="1" applyBorder="1" applyAlignment="1" applyProtection="1">
      <alignment horizontal="left" vertical="center"/>
    </xf>
    <xf numFmtId="0" fontId="13" fillId="45" borderId="13" xfId="0" applyFont="1" applyFill="1" applyBorder="1" applyAlignment="1" applyProtection="1">
      <alignment horizontal="left" vertical="center"/>
    </xf>
    <xf numFmtId="0" fontId="19" fillId="18" borderId="28" xfId="0" applyFont="1" applyFill="1" applyBorder="1" applyAlignment="1" applyProtection="1">
      <alignment horizontal="left" vertical="center"/>
    </xf>
    <xf numFmtId="0" fontId="19" fillId="18" borderId="58" xfId="0" applyFont="1" applyFill="1" applyBorder="1" applyAlignment="1" applyProtection="1">
      <alignment horizontal="left" vertical="center"/>
    </xf>
    <xf numFmtId="0" fontId="22" fillId="20" borderId="0" xfId="0" applyFont="1" applyFill="1" applyProtection="1">
      <alignment vertical="center"/>
    </xf>
    <xf numFmtId="0" fontId="19" fillId="0" borderId="0" xfId="0" applyFont="1" applyAlignment="1" applyProtection="1">
      <alignment horizontal="left" vertical="center"/>
    </xf>
    <xf numFmtId="0" fontId="19" fillId="0" borderId="0" xfId="0" applyFont="1" applyProtection="1">
      <alignment vertical="center"/>
    </xf>
    <xf numFmtId="0" fontId="6" fillId="20" borderId="0" xfId="0" applyFont="1" applyFill="1" applyAlignment="1" applyProtection="1">
      <alignment horizontal="left" vertical="center"/>
    </xf>
    <xf numFmtId="0" fontId="13" fillId="9" borderId="0" xfId="3" applyFill="1" applyProtection="1">
      <alignment vertical="center"/>
    </xf>
    <xf numFmtId="0" fontId="18" fillId="9" borderId="0" xfId="3" applyFont="1" applyFill="1" applyAlignment="1" applyProtection="1">
      <alignment horizontal="center" vertical="center" wrapText="1"/>
    </xf>
    <xf numFmtId="0" fontId="18" fillId="9" borderId="0" xfId="3" applyFont="1" applyFill="1" applyAlignment="1" applyProtection="1">
      <alignment vertical="center" wrapText="1"/>
    </xf>
    <xf numFmtId="0" fontId="15" fillId="9" borderId="0" xfId="3" applyFont="1" applyFill="1" applyAlignment="1" applyProtection="1">
      <alignment vertical="center" wrapText="1"/>
    </xf>
    <xf numFmtId="0" fontId="36" fillId="9" borderId="0" xfId="0" applyFont="1" applyFill="1" applyAlignment="1" applyProtection="1">
      <alignment vertical="center" wrapText="1"/>
    </xf>
    <xf numFmtId="0" fontId="13" fillId="20" borderId="0" xfId="3" applyFill="1" applyAlignment="1" applyProtection="1">
      <alignment horizontal="left" vertical="center"/>
    </xf>
    <xf numFmtId="0" fontId="13" fillId="9" borderId="0" xfId="3" applyFill="1" applyAlignment="1" applyProtection="1">
      <alignment horizontal="right" vertical="center"/>
    </xf>
    <xf numFmtId="0" fontId="0" fillId="20" borderId="0" xfId="0" applyFill="1" applyAlignment="1" applyProtection="1">
      <alignment horizontal="right" vertical="center"/>
    </xf>
    <xf numFmtId="0" fontId="10" fillId="9" borderId="0" xfId="0" applyFont="1" applyFill="1" applyAlignment="1" applyProtection="1">
      <alignment horizontal="left" vertical="center" wrapText="1"/>
    </xf>
    <xf numFmtId="179" fontId="0" fillId="20" borderId="0" xfId="0" applyNumberFormat="1" applyFill="1" applyAlignment="1" applyProtection="1">
      <alignment horizontal="center" vertical="center"/>
    </xf>
    <xf numFmtId="0" fontId="13" fillId="9" borderId="0" xfId="0" applyFont="1" applyFill="1" applyAlignment="1" applyProtection="1">
      <alignment horizontal="left" vertical="center" wrapText="1"/>
    </xf>
    <xf numFmtId="0" fontId="9" fillId="9" borderId="0" xfId="0" applyFont="1" applyFill="1" applyProtection="1">
      <alignment vertical="center"/>
    </xf>
    <xf numFmtId="0" fontId="9" fillId="9" borderId="0" xfId="0" applyFont="1" applyFill="1" applyAlignment="1" applyProtection="1">
      <alignment horizontal="center" vertical="center"/>
    </xf>
    <xf numFmtId="0" fontId="7" fillId="9" borderId="0" xfId="0" applyFont="1" applyFill="1" applyProtection="1">
      <alignment vertical="center"/>
    </xf>
    <xf numFmtId="0" fontId="14" fillId="0" borderId="0" xfId="0" applyFont="1" applyAlignment="1" applyProtection="1">
      <alignment horizontal="left" vertical="center" wrapText="1"/>
    </xf>
    <xf numFmtId="0" fontId="6" fillId="9" borderId="120" xfId="0" applyFont="1" applyFill="1" applyBorder="1" applyAlignment="1" applyProtection="1">
      <alignment horizontal="center" vertical="center"/>
    </xf>
    <xf numFmtId="0" fontId="6" fillId="9" borderId="89" xfId="0" applyFont="1" applyFill="1" applyBorder="1" applyAlignment="1" applyProtection="1">
      <alignment horizontal="center" vertical="center" wrapText="1"/>
    </xf>
    <xf numFmtId="0" fontId="6" fillId="9" borderId="122" xfId="0" applyFont="1" applyFill="1" applyBorder="1" applyAlignment="1" applyProtection="1">
      <alignment horizontal="center" vertical="center" wrapText="1"/>
    </xf>
    <xf numFmtId="0" fontId="14" fillId="9" borderId="0" xfId="0" applyFont="1" applyFill="1" applyProtection="1">
      <alignment vertical="center"/>
    </xf>
    <xf numFmtId="0" fontId="14" fillId="20" borderId="0" xfId="0" applyFont="1" applyFill="1" applyProtection="1">
      <alignment vertical="center"/>
    </xf>
    <xf numFmtId="0" fontId="6" fillId="9" borderId="94" xfId="0" applyFont="1" applyFill="1" applyBorder="1" applyAlignment="1" applyProtection="1">
      <alignment horizontal="center" vertical="center"/>
    </xf>
    <xf numFmtId="0" fontId="6" fillId="9" borderId="123" xfId="0" applyFont="1" applyFill="1" applyBorder="1" applyAlignment="1" applyProtection="1">
      <alignment horizontal="center" vertical="center" wrapText="1"/>
    </xf>
    <xf numFmtId="0" fontId="0" fillId="0" borderId="123" xfId="0" applyBorder="1" applyAlignment="1" applyProtection="1">
      <alignment horizontal="center" vertical="center" wrapText="1"/>
    </xf>
    <xf numFmtId="0" fontId="0" fillId="0" borderId="194" xfId="0" applyBorder="1" applyAlignment="1" applyProtection="1">
      <alignment horizontal="center" vertical="center" wrapText="1"/>
    </xf>
    <xf numFmtId="0" fontId="0" fillId="9" borderId="0" xfId="0" applyFill="1" applyAlignment="1" applyProtection="1">
      <alignment horizontal="left" wrapText="1"/>
    </xf>
    <xf numFmtId="0" fontId="10" fillId="9" borderId="0" xfId="0" applyFont="1" applyFill="1" applyAlignment="1" applyProtection="1">
      <alignment horizontal="left"/>
    </xf>
    <xf numFmtId="0" fontId="10" fillId="9" borderId="0" xfId="0" applyFont="1" applyFill="1" applyAlignment="1" applyProtection="1">
      <alignment horizontal="left" wrapText="1"/>
    </xf>
    <xf numFmtId="0" fontId="7" fillId="20" borderId="0" xfId="0" applyFont="1" applyFill="1" applyProtection="1">
      <alignment vertical="center"/>
    </xf>
    <xf numFmtId="0" fontId="7" fillId="20" borderId="0" xfId="0" applyFont="1" applyFill="1" applyAlignment="1" applyProtection="1">
      <alignment horizontal="left" vertical="center"/>
    </xf>
    <xf numFmtId="0" fontId="38" fillId="9" borderId="0" xfId="0" applyFont="1" applyFill="1" applyAlignment="1" applyProtection="1">
      <alignment horizontal="left" vertical="top" wrapText="1"/>
    </xf>
    <xf numFmtId="0" fontId="13" fillId="9" borderId="0" xfId="0" applyFont="1" applyFill="1" applyAlignment="1" applyProtection="1">
      <alignment vertical="center" wrapText="1"/>
    </xf>
    <xf numFmtId="0" fontId="56" fillId="9" borderId="0" xfId="0" applyFont="1" applyFill="1" applyAlignment="1" applyProtection="1">
      <alignment vertical="center" wrapText="1"/>
    </xf>
    <xf numFmtId="0" fontId="56" fillId="20" borderId="0" xfId="0" applyFont="1" applyFill="1" applyAlignment="1" applyProtection="1">
      <alignment horizontal="center" vertical="center" wrapText="1"/>
    </xf>
    <xf numFmtId="0" fontId="13" fillId="2" borderId="32" xfId="0" applyFont="1" applyFill="1" applyBorder="1" applyAlignment="1" applyProtection="1">
      <alignment horizontal="center" vertical="center"/>
    </xf>
    <xf numFmtId="0" fontId="13" fillId="2" borderId="45" xfId="0" applyFont="1" applyFill="1" applyBorder="1" applyAlignment="1" applyProtection="1">
      <alignment horizontal="center" vertical="center" wrapText="1"/>
    </xf>
    <xf numFmtId="0" fontId="13" fillId="9" borderId="122" xfId="0" applyFont="1" applyFill="1" applyBorder="1" applyAlignment="1" applyProtection="1">
      <alignment horizontal="center" vertical="center"/>
    </xf>
    <xf numFmtId="0" fontId="13" fillId="9" borderId="123" xfId="0" applyFont="1" applyFill="1" applyBorder="1" applyAlignment="1" applyProtection="1">
      <alignment horizontal="center" vertical="center"/>
    </xf>
    <xf numFmtId="0" fontId="13" fillId="9" borderId="42" xfId="0" applyFont="1" applyFill="1" applyBorder="1" applyAlignment="1" applyProtection="1">
      <alignment horizontal="center" vertical="center"/>
    </xf>
    <xf numFmtId="0" fontId="13" fillId="9" borderId="194" xfId="0" applyFont="1" applyFill="1" applyBorder="1" applyAlignment="1" applyProtection="1">
      <alignment horizontal="center" vertical="center"/>
    </xf>
    <xf numFmtId="0" fontId="13" fillId="9" borderId="50" xfId="0" applyFont="1" applyFill="1" applyBorder="1" applyAlignment="1" applyProtection="1">
      <alignment horizontal="center" vertical="center"/>
    </xf>
    <xf numFmtId="0" fontId="13" fillId="9" borderId="196" xfId="0" applyFont="1" applyFill="1" applyBorder="1" applyAlignment="1" applyProtection="1">
      <alignment horizontal="center" vertical="center"/>
    </xf>
    <xf numFmtId="0" fontId="13" fillId="37" borderId="204" xfId="0" applyFont="1" applyFill="1" applyBorder="1" applyProtection="1">
      <alignment vertical="center"/>
    </xf>
    <xf numFmtId="0" fontId="13" fillId="10" borderId="0" xfId="0" applyFont="1" applyFill="1" applyAlignment="1" applyProtection="1">
      <alignment horizontal="center" vertical="center"/>
    </xf>
    <xf numFmtId="0" fontId="7" fillId="10" borderId="0" xfId="0" applyFont="1" applyFill="1" applyAlignment="1" applyProtection="1">
      <alignment horizontal="right" vertical="center"/>
    </xf>
    <xf numFmtId="0" fontId="7" fillId="10" borderId="0" xfId="0" applyFont="1" applyFill="1" applyProtection="1">
      <alignment vertical="center"/>
    </xf>
    <xf numFmtId="0" fontId="7" fillId="9" borderId="0" xfId="0" applyFont="1" applyFill="1" applyAlignment="1" applyProtection="1">
      <alignment vertical="center" wrapText="1"/>
    </xf>
    <xf numFmtId="0" fontId="0" fillId="2" borderId="188" xfId="0" applyFill="1" applyBorder="1" applyAlignment="1" applyProtection="1">
      <alignment horizontal="center" vertical="center"/>
    </xf>
    <xf numFmtId="0" fontId="0" fillId="2" borderId="189" xfId="0" applyFill="1" applyBorder="1" applyAlignment="1" applyProtection="1">
      <alignment horizontal="center" vertical="center"/>
    </xf>
    <xf numFmtId="0" fontId="7" fillId="9" borderId="0" xfId="0" applyFont="1" applyFill="1" applyAlignment="1" applyProtection="1">
      <alignment horizontal="left" vertical="center"/>
    </xf>
    <xf numFmtId="0" fontId="0" fillId="9" borderId="188" xfId="0" applyFill="1" applyBorder="1" applyAlignment="1" applyProtection="1">
      <alignment vertical="center" wrapText="1"/>
    </xf>
    <xf numFmtId="0" fontId="0" fillId="9" borderId="189" xfId="0" applyFill="1" applyBorder="1" applyAlignment="1" applyProtection="1">
      <alignment vertical="center" wrapText="1"/>
    </xf>
    <xf numFmtId="0" fontId="0" fillId="2" borderId="189" xfId="0" applyFill="1" applyBorder="1" applyAlignment="1" applyProtection="1">
      <alignment horizontal="center" vertical="center" wrapText="1"/>
    </xf>
    <xf numFmtId="49" fontId="10" fillId="10" borderId="0" xfId="0" applyNumberFormat="1" applyFont="1" applyFill="1" applyAlignment="1" applyProtection="1">
      <alignment horizontal="right" vertical="center"/>
    </xf>
    <xf numFmtId="179" fontId="7" fillId="10" borderId="122" xfId="20" applyNumberFormat="1" applyFont="1" applyFill="1" applyBorder="1" applyAlignment="1" applyProtection="1">
      <alignment horizontal="left" vertical="center" shrinkToFit="1"/>
    </xf>
    <xf numFmtId="0" fontId="14" fillId="2" borderId="48" xfId="0" applyFont="1" applyFill="1" applyBorder="1" applyAlignment="1" applyProtection="1">
      <alignment horizontal="center" vertical="center" wrapText="1"/>
    </xf>
    <xf numFmtId="0" fontId="14" fillId="9" borderId="123" xfId="0" applyFont="1" applyFill="1" applyBorder="1" applyAlignment="1" applyProtection="1">
      <alignment horizontal="center" vertical="center"/>
    </xf>
    <xf numFmtId="0" fontId="14" fillId="9" borderId="40" xfId="0" applyFont="1" applyFill="1" applyBorder="1" applyAlignment="1" applyProtection="1">
      <alignment horizontal="center" vertical="center" shrinkToFit="1"/>
    </xf>
    <xf numFmtId="0" fontId="14" fillId="9" borderId="41" xfId="0" applyFont="1" applyFill="1" applyBorder="1" applyAlignment="1" applyProtection="1">
      <alignment horizontal="center" vertical="center" wrapText="1"/>
    </xf>
    <xf numFmtId="0" fontId="14" fillId="9" borderId="41" xfId="0" applyFont="1" applyFill="1" applyBorder="1" applyAlignment="1" applyProtection="1">
      <alignment horizontal="center" vertical="center" shrinkToFit="1"/>
    </xf>
    <xf numFmtId="0" fontId="14" fillId="9" borderId="42" xfId="0" applyFont="1" applyFill="1" applyBorder="1" applyAlignment="1" applyProtection="1">
      <alignment horizontal="center" vertical="center" shrinkToFit="1"/>
    </xf>
    <xf numFmtId="0" fontId="14" fillId="9" borderId="44" xfId="0" applyFont="1" applyFill="1" applyBorder="1" applyAlignment="1" applyProtection="1">
      <alignment horizontal="center" vertical="center" shrinkToFit="1"/>
    </xf>
    <xf numFmtId="0" fontId="14" fillId="9" borderId="148" xfId="0" applyFont="1" applyFill="1" applyBorder="1" applyAlignment="1" applyProtection="1">
      <alignment horizontal="center" vertical="center" wrapText="1"/>
    </xf>
    <xf numFmtId="0" fontId="14" fillId="9" borderId="148" xfId="0" applyFont="1" applyFill="1" applyBorder="1" applyAlignment="1" applyProtection="1">
      <alignment horizontal="center" vertical="center" shrinkToFit="1"/>
    </xf>
    <xf numFmtId="0" fontId="14" fillId="9" borderId="62" xfId="0" applyFont="1" applyFill="1" applyBorder="1" applyAlignment="1" applyProtection="1">
      <alignment horizontal="center" vertical="center" shrinkToFit="1"/>
    </xf>
    <xf numFmtId="0" fontId="14" fillId="2" borderId="123" xfId="0" applyFont="1" applyFill="1" applyBorder="1" applyAlignment="1" applyProtection="1">
      <alignment horizontal="center" vertical="center"/>
    </xf>
    <xf numFmtId="0" fontId="38" fillId="9" borderId="0" xfId="0" applyFont="1" applyFill="1" applyProtection="1">
      <alignment vertical="center"/>
    </xf>
    <xf numFmtId="178" fontId="0" fillId="9" borderId="0" xfId="0" applyNumberFormat="1" applyFill="1" applyProtection="1">
      <alignment vertical="center"/>
    </xf>
    <xf numFmtId="0" fontId="13" fillId="10" borderId="0" xfId="0" applyFont="1" applyFill="1" applyAlignment="1" applyProtection="1">
      <alignment horizontal="right" vertical="center"/>
    </xf>
    <xf numFmtId="49" fontId="13" fillId="20" borderId="0" xfId="0" applyNumberFormat="1" applyFont="1" applyFill="1" applyAlignment="1" applyProtection="1">
      <alignment horizontal="right" vertical="center"/>
    </xf>
    <xf numFmtId="0" fontId="13" fillId="9" borderId="0" xfId="0" applyFont="1" applyFill="1" applyAlignment="1" applyProtection="1">
      <alignment horizontal="right" vertical="center"/>
    </xf>
    <xf numFmtId="49" fontId="13" fillId="10" borderId="0" xfId="0" applyNumberFormat="1" applyFont="1" applyFill="1" applyAlignment="1" applyProtection="1">
      <alignment horizontal="right" vertical="center"/>
    </xf>
    <xf numFmtId="0" fontId="13" fillId="9" borderId="96" xfId="0" applyFont="1" applyFill="1" applyBorder="1" applyProtection="1">
      <alignment vertical="center"/>
    </xf>
    <xf numFmtId="0" fontId="13" fillId="9" borderId="0" xfId="0" applyFont="1" applyFill="1" applyAlignment="1" applyProtection="1"/>
    <xf numFmtId="0" fontId="13" fillId="9" borderId="96" xfId="0" applyFont="1" applyFill="1" applyBorder="1" applyAlignment="1" applyProtection="1"/>
    <xf numFmtId="0" fontId="13" fillId="9" borderId="0" xfId="0" applyFont="1" applyFill="1" applyAlignment="1" applyProtection="1">
      <alignment wrapText="1"/>
    </xf>
    <xf numFmtId="178" fontId="13" fillId="9" borderId="0" xfId="0" applyNumberFormat="1" applyFont="1" applyFill="1" applyProtection="1">
      <alignment vertical="center"/>
    </xf>
    <xf numFmtId="0" fontId="13" fillId="9" borderId="34" xfId="0" applyFont="1" applyFill="1" applyBorder="1" applyAlignment="1" applyProtection="1">
      <alignment horizontal="left"/>
      <protection locked="0"/>
    </xf>
    <xf numFmtId="0" fontId="13" fillId="20" borderId="0" xfId="0" applyFont="1" applyFill="1" applyAlignment="1" applyProtection="1">
      <alignment horizontal="right" vertical="center"/>
    </xf>
    <xf numFmtId="0" fontId="15" fillId="9" borderId="0" xfId="0" applyFont="1" applyFill="1" applyAlignment="1" applyProtection="1">
      <alignment horizontal="center" vertical="center"/>
    </xf>
    <xf numFmtId="0" fontId="0" fillId="36" borderId="204" xfId="0" applyFill="1" applyBorder="1" applyProtection="1">
      <alignment vertical="center"/>
    </xf>
    <xf numFmtId="0" fontId="38" fillId="20" borderId="0" xfId="0" applyFont="1" applyFill="1" applyAlignment="1" applyProtection="1">
      <alignment horizontal="left" vertical="top" wrapText="1"/>
    </xf>
    <xf numFmtId="0" fontId="0" fillId="20" borderId="0" xfId="0" applyFill="1" applyAlignment="1" applyProtection="1">
      <alignment horizontal="right" vertical="center" wrapText="1"/>
    </xf>
    <xf numFmtId="0" fontId="39" fillId="20" borderId="0" xfId="0" applyFont="1" applyFill="1" applyAlignment="1" applyProtection="1">
      <alignment horizontal="right" vertical="center"/>
    </xf>
    <xf numFmtId="0" fontId="7" fillId="35" borderId="0" xfId="0" applyFont="1" applyFill="1" applyProtection="1">
      <alignment vertical="center"/>
    </xf>
    <xf numFmtId="0" fontId="0" fillId="35" borderId="0" xfId="0" applyFill="1" applyAlignment="1" applyProtection="1">
      <alignment horizontal="right" vertical="center"/>
    </xf>
    <xf numFmtId="0" fontId="7" fillId="0" borderId="0" xfId="0" applyFont="1" applyProtection="1">
      <alignment vertical="center"/>
    </xf>
    <xf numFmtId="0" fontId="0" fillId="20" borderId="193" xfId="0" applyFill="1" applyBorder="1" applyProtection="1">
      <alignment vertical="center"/>
    </xf>
    <xf numFmtId="0" fontId="0" fillId="35" borderId="0" xfId="0" applyFill="1" applyProtection="1">
      <alignment vertical="center"/>
    </xf>
    <xf numFmtId="0" fontId="13" fillId="35" borderId="0" xfId="0" applyFont="1" applyFill="1" applyAlignment="1" applyProtection="1">
      <alignment vertical="center" wrapText="1"/>
    </xf>
    <xf numFmtId="0" fontId="13" fillId="34" borderId="0" xfId="0" applyFont="1" applyFill="1" applyAlignment="1" applyProtection="1">
      <alignment vertical="center" wrapText="1"/>
    </xf>
    <xf numFmtId="49" fontId="23" fillId="2" borderId="27" xfId="0" applyNumberFormat="1" applyFont="1" applyFill="1" applyBorder="1" applyAlignment="1" applyProtection="1">
      <alignment horizontal="center" vertical="center" wrapText="1"/>
    </xf>
    <xf numFmtId="49" fontId="23" fillId="2" borderId="125" xfId="0" applyNumberFormat="1" applyFont="1" applyFill="1" applyBorder="1" applyAlignment="1" applyProtection="1">
      <alignment horizontal="center" vertical="center" wrapText="1"/>
    </xf>
    <xf numFmtId="0" fontId="13" fillId="18" borderId="1" xfId="0" applyFont="1" applyFill="1" applyBorder="1" applyAlignment="1" applyProtection="1">
      <alignment horizontal="center" vertical="center"/>
    </xf>
    <xf numFmtId="0" fontId="0" fillId="20" borderId="96" xfId="0" applyFill="1" applyBorder="1" applyProtection="1">
      <alignment vertical="center"/>
    </xf>
    <xf numFmtId="0" fontId="13" fillId="20" borderId="127" xfId="0" applyFont="1" applyFill="1" applyBorder="1" applyProtection="1">
      <alignment vertical="center"/>
    </xf>
    <xf numFmtId="0" fontId="0" fillId="20" borderId="122" xfId="0" applyFill="1" applyBorder="1" applyProtection="1">
      <alignment vertical="center"/>
    </xf>
    <xf numFmtId="0" fontId="0" fillId="0" borderId="122" xfId="0" applyBorder="1" applyAlignment="1" applyProtection="1">
      <alignment horizontal="center" vertical="center"/>
    </xf>
    <xf numFmtId="0" fontId="0" fillId="18" borderId="122" xfId="0" applyFill="1" applyBorder="1" applyProtection="1">
      <alignment vertical="center"/>
    </xf>
    <xf numFmtId="0" fontId="21" fillId="26" borderId="44" xfId="0" applyFont="1" applyFill="1" applyBorder="1" applyProtection="1">
      <alignment vertical="center"/>
    </xf>
    <xf numFmtId="0" fontId="13" fillId="26" borderId="148" xfId="0" applyFont="1" applyFill="1" applyBorder="1" applyAlignment="1" applyProtection="1">
      <alignment horizontal="center" vertical="center" wrapText="1"/>
    </xf>
    <xf numFmtId="0" fontId="13" fillId="25" borderId="122" xfId="0" applyFont="1" applyFill="1" applyBorder="1" applyAlignment="1" applyProtection="1">
      <alignment horizontal="center" vertical="center"/>
    </xf>
    <xf numFmtId="0" fontId="44" fillId="15" borderId="122" xfId="0" applyFont="1" applyFill="1" applyBorder="1" applyAlignment="1" applyProtection="1">
      <alignment horizontal="center" vertical="center"/>
      <protection locked="0"/>
    </xf>
    <xf numFmtId="0" fontId="7" fillId="0" borderId="0" xfId="0" applyFont="1" applyAlignment="1" applyProtection="1">
      <alignment horizontal="right" vertical="center"/>
    </xf>
    <xf numFmtId="0" fontId="0" fillId="36" borderId="204" xfId="0" applyFill="1" applyBorder="1" applyAlignment="1" applyProtection="1">
      <alignment horizontal="center" vertical="center"/>
    </xf>
    <xf numFmtId="0" fontId="70" fillId="0" borderId="0" xfId="0" applyFont="1" applyProtection="1">
      <alignment vertical="center"/>
    </xf>
    <xf numFmtId="0" fontId="6" fillId="0" borderId="0" xfId="0" applyFont="1" applyAlignment="1" applyProtection="1">
      <alignment horizontal="left" vertical="center"/>
    </xf>
    <xf numFmtId="0" fontId="14" fillId="27" borderId="50" xfId="0" applyFont="1" applyFill="1" applyBorder="1" applyAlignment="1" applyProtection="1">
      <alignment horizontal="center" vertical="center" wrapText="1"/>
    </xf>
    <xf numFmtId="0" fontId="85" fillId="0" borderId="0" xfId="0" applyFont="1" applyProtection="1">
      <alignment vertical="center"/>
    </xf>
    <xf numFmtId="0" fontId="13" fillId="0" borderId="122" xfId="0" applyFont="1" applyBorder="1" applyAlignment="1" applyProtection="1">
      <alignment horizontal="center" vertical="center" wrapText="1"/>
    </xf>
    <xf numFmtId="0" fontId="75" fillId="0" borderId="196" xfId="0" applyFont="1" applyBorder="1" applyAlignment="1" applyProtection="1">
      <alignment horizontal="center" vertical="center"/>
    </xf>
    <xf numFmtId="0" fontId="13" fillId="25" borderId="123" xfId="0" applyFont="1" applyFill="1" applyBorder="1" applyAlignment="1" applyProtection="1">
      <alignment horizontal="center" vertical="center"/>
    </xf>
    <xf numFmtId="0" fontId="85" fillId="0" borderId="0" xfId="0" applyFont="1" applyAlignment="1" applyProtection="1">
      <alignment vertical="top" wrapText="1"/>
    </xf>
    <xf numFmtId="0" fontId="85" fillId="0" borderId="0" xfId="0" applyFont="1" applyAlignment="1" applyProtection="1">
      <alignment vertical="top"/>
    </xf>
    <xf numFmtId="0" fontId="13" fillId="0" borderId="0" xfId="0" applyFont="1" applyAlignment="1" applyProtection="1">
      <alignment horizontal="left" vertical="center" wrapText="1"/>
    </xf>
    <xf numFmtId="0" fontId="7" fillId="0" borderId="0" xfId="0" applyFont="1" applyAlignment="1" applyProtection="1">
      <alignment horizontal="center" vertical="center"/>
    </xf>
    <xf numFmtId="0" fontId="86" fillId="0" borderId="0" xfId="0" applyFont="1" applyProtection="1">
      <alignment vertical="center"/>
    </xf>
    <xf numFmtId="0" fontId="0" fillId="0" borderId="0" xfId="0" applyAlignment="1" applyProtection="1">
      <alignment vertical="center" wrapText="1"/>
    </xf>
    <xf numFmtId="0" fontId="0" fillId="20" borderId="34" xfId="0" applyFill="1" applyBorder="1" applyAlignment="1" applyProtection="1">
      <alignment horizontal="left" vertical="center"/>
      <protection locked="0"/>
    </xf>
    <xf numFmtId="0" fontId="13" fillId="20" borderId="114" xfId="0" applyFont="1" applyFill="1" applyBorder="1" applyAlignment="1" applyProtection="1">
      <alignment horizontal="left" vertical="center"/>
    </xf>
    <xf numFmtId="0" fontId="0" fillId="20" borderId="77" xfId="0" applyFill="1" applyBorder="1" applyAlignment="1" applyProtection="1">
      <alignment horizontal="left" vertical="center"/>
    </xf>
    <xf numFmtId="0" fontId="0" fillId="20" borderId="0" xfId="0" applyFill="1" applyBorder="1" applyAlignment="1" applyProtection="1">
      <alignment horizontal="left" vertical="center"/>
    </xf>
    <xf numFmtId="0" fontId="19" fillId="20" borderId="0" xfId="0" applyFont="1" applyFill="1" applyAlignment="1" applyProtection="1">
      <alignment horizontal="left" vertical="center" wrapText="1"/>
    </xf>
    <xf numFmtId="0" fontId="0" fillId="14" borderId="1" xfId="0" applyFill="1" applyBorder="1" applyAlignment="1" applyProtection="1">
      <alignment horizontal="left" vertical="center"/>
      <protection locked="0"/>
    </xf>
    <xf numFmtId="49" fontId="0" fillId="14" borderId="1" xfId="0" applyNumberFormat="1" applyFill="1" applyBorder="1" applyAlignment="1" applyProtection="1">
      <alignment horizontal="left" vertical="center"/>
      <protection locked="0"/>
    </xf>
    <xf numFmtId="49" fontId="30" fillId="14" borderId="1" xfId="2" applyNumberFormat="1" applyFill="1" applyBorder="1" applyAlignment="1" applyProtection="1">
      <alignment horizontal="left" vertical="center"/>
      <protection locked="0"/>
    </xf>
    <xf numFmtId="49" fontId="44" fillId="14" borderId="1" xfId="0" applyNumberFormat="1" applyFont="1" applyFill="1" applyBorder="1" applyAlignment="1" applyProtection="1">
      <alignment horizontal="left" vertical="center"/>
      <protection locked="0"/>
    </xf>
    <xf numFmtId="0" fontId="9" fillId="0" borderId="0" xfId="0" applyFont="1" applyFill="1" applyBorder="1" applyProtection="1">
      <alignment vertical="center"/>
    </xf>
    <xf numFmtId="0" fontId="10" fillId="0" borderId="0" xfId="0" applyFont="1" applyFill="1" applyBorder="1" applyProtection="1">
      <alignment vertical="center"/>
    </xf>
    <xf numFmtId="0" fontId="0" fillId="16" borderId="1" xfId="0" applyFont="1" applyFill="1" applyBorder="1" applyAlignment="1" applyProtection="1">
      <alignment horizontal="left" vertical="center"/>
      <protection locked="0"/>
    </xf>
    <xf numFmtId="0" fontId="0" fillId="11" borderId="52" xfId="0" applyFont="1" applyFill="1" applyBorder="1" applyAlignment="1" applyProtection="1">
      <alignment vertical="center"/>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vertical="center"/>
    </xf>
    <xf numFmtId="0" fontId="13" fillId="0" borderId="0" xfId="0" applyFont="1" applyFill="1" applyBorder="1" applyProtection="1">
      <alignment vertical="center"/>
    </xf>
    <xf numFmtId="0" fontId="9" fillId="0" borderId="0" xfId="0" applyFont="1" applyFill="1" applyProtection="1">
      <alignment vertical="center"/>
    </xf>
    <xf numFmtId="0" fontId="10" fillId="20" borderId="34" xfId="0" applyFont="1" applyFill="1" applyBorder="1" applyAlignment="1" applyProtection="1">
      <alignment horizontal="left" vertical="center"/>
    </xf>
    <xf numFmtId="0" fontId="0" fillId="0" borderId="195" xfId="0" applyFill="1" applyBorder="1" applyAlignment="1" applyProtection="1">
      <alignment horizontal="left" vertical="center" wrapText="1"/>
    </xf>
    <xf numFmtId="0" fontId="38" fillId="20" borderId="89" xfId="0" applyFont="1" applyFill="1" applyBorder="1" applyAlignment="1" applyProtection="1">
      <alignment horizontal="center" vertical="center"/>
    </xf>
    <xf numFmtId="0" fontId="0" fillId="0" borderId="127" xfId="0" quotePrefix="1" applyFill="1" applyBorder="1" applyAlignment="1" applyProtection="1">
      <alignment horizontal="center" vertical="center"/>
    </xf>
    <xf numFmtId="0" fontId="0" fillId="20" borderId="222" xfId="0" applyFill="1" applyBorder="1" applyAlignment="1" applyProtection="1">
      <alignment horizontal="left" vertical="center" wrapText="1"/>
    </xf>
    <xf numFmtId="0" fontId="14" fillId="43" borderId="122" xfId="0" applyFont="1" applyFill="1" applyBorder="1" applyAlignment="1" applyProtection="1">
      <alignment horizontal="center" vertical="center"/>
    </xf>
    <xf numFmtId="0" fontId="14" fillId="0" borderId="122"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0" fillId="20" borderId="223" xfId="0" applyFill="1" applyBorder="1" applyAlignment="1" applyProtection="1">
      <alignment horizontal="left" vertical="center" wrapText="1"/>
    </xf>
    <xf numFmtId="0" fontId="0" fillId="20" borderId="224" xfId="0" applyFill="1" applyBorder="1" applyAlignment="1" applyProtection="1">
      <alignment horizontal="left" vertical="center" wrapText="1"/>
    </xf>
    <xf numFmtId="0" fontId="38" fillId="0" borderId="0" xfId="0" applyFont="1" applyFill="1" applyProtection="1">
      <alignment vertical="center"/>
    </xf>
    <xf numFmtId="0" fontId="0" fillId="20" borderId="226" xfId="0" applyFill="1" applyBorder="1" applyAlignment="1" applyProtection="1">
      <alignment horizontal="left" vertical="center" wrapText="1"/>
    </xf>
    <xf numFmtId="0" fontId="13" fillId="2" borderId="123" xfId="0" applyFont="1" applyFill="1" applyBorder="1" applyAlignment="1" applyProtection="1">
      <alignment horizontal="center" vertical="center"/>
    </xf>
    <xf numFmtId="0" fontId="13" fillId="20" borderId="0" xfId="0" applyFont="1" applyFill="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center" vertical="center" wrapText="1"/>
    </xf>
    <xf numFmtId="0" fontId="14" fillId="9" borderId="148" xfId="0" applyNumberFormat="1" applyFont="1" applyFill="1" applyBorder="1" applyAlignment="1" applyProtection="1">
      <alignment horizontal="center" vertical="center" wrapText="1"/>
    </xf>
    <xf numFmtId="0" fontId="14" fillId="9" borderId="148" xfId="0" applyFont="1" applyFill="1" applyBorder="1" applyAlignment="1" applyProtection="1">
      <alignment horizontal="center" vertical="center"/>
    </xf>
    <xf numFmtId="0" fontId="16" fillId="9" borderId="51" xfId="0" applyFont="1" applyFill="1" applyBorder="1" applyAlignment="1" applyProtection="1">
      <alignment horizontal="center" vertical="center" wrapText="1"/>
    </xf>
    <xf numFmtId="0" fontId="14" fillId="9" borderId="197" xfId="0" applyFont="1" applyFill="1" applyBorder="1" applyAlignment="1" applyProtection="1">
      <alignment horizontal="center" vertical="center"/>
    </xf>
    <xf numFmtId="0" fontId="14" fillId="9" borderId="62" xfId="0" applyFont="1" applyFill="1" applyBorder="1" applyAlignment="1" applyProtection="1">
      <alignment horizontal="center" vertical="center" wrapText="1"/>
    </xf>
    <xf numFmtId="183" fontId="14" fillId="3" borderId="1" xfId="0" applyNumberFormat="1"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locked="0"/>
    </xf>
    <xf numFmtId="0" fontId="13" fillId="30" borderId="1" xfId="0" applyFont="1" applyFill="1" applyBorder="1" applyAlignment="1" applyProtection="1">
      <alignment vertical="center" wrapText="1"/>
      <protection locked="0"/>
    </xf>
    <xf numFmtId="0" fontId="13" fillId="0" borderId="123" xfId="0" applyFont="1" applyFill="1" applyBorder="1" applyAlignment="1" applyProtection="1">
      <alignment horizontal="center" vertical="center"/>
    </xf>
    <xf numFmtId="0" fontId="14" fillId="20" borderId="228" xfId="0" applyFont="1" applyFill="1" applyBorder="1" applyAlignment="1" applyProtection="1">
      <alignment horizontal="left" vertical="center"/>
    </xf>
    <xf numFmtId="0" fontId="44" fillId="0" borderId="0" xfId="9" applyFont="1">
      <alignment vertical="center"/>
    </xf>
    <xf numFmtId="0" fontId="91" fillId="0" borderId="0" xfId="9" applyFont="1" applyAlignment="1">
      <alignment horizontal="left" vertical="center"/>
    </xf>
    <xf numFmtId="184" fontId="44" fillId="0" borderId="0" xfId="9" applyNumberFormat="1" applyFont="1">
      <alignment vertical="center"/>
    </xf>
    <xf numFmtId="0" fontId="92" fillId="0" borderId="0" xfId="9" applyFont="1" applyBorder="1" applyAlignment="1">
      <alignment vertical="center"/>
    </xf>
    <xf numFmtId="0" fontId="31" fillId="0" borderId="0" xfId="9">
      <alignment vertical="center"/>
    </xf>
    <xf numFmtId="0" fontId="31" fillId="0" borderId="0" xfId="9" applyFont="1" applyBorder="1">
      <alignment vertical="center"/>
    </xf>
    <xf numFmtId="0" fontId="34" fillId="0" borderId="0" xfId="9" applyFont="1" applyBorder="1" applyAlignment="1">
      <alignment horizontal="left" vertical="center"/>
    </xf>
    <xf numFmtId="0" fontId="31" fillId="0" borderId="0" xfId="9" applyNumberFormat="1" applyFont="1" applyBorder="1">
      <alignment vertical="center"/>
    </xf>
    <xf numFmtId="0" fontId="93" fillId="0" borderId="0" xfId="9" applyFont="1" applyBorder="1" applyAlignment="1">
      <alignment vertical="center"/>
    </xf>
    <xf numFmtId="0" fontId="31" fillId="0" borderId="0" xfId="9" applyFont="1">
      <alignment vertical="center"/>
    </xf>
    <xf numFmtId="0" fontId="67" fillId="48" borderId="233" xfId="9" applyFont="1" applyFill="1" applyBorder="1" applyAlignment="1">
      <alignment horizontal="center" vertical="center" wrapText="1" readingOrder="1"/>
    </xf>
    <xf numFmtId="0" fontId="67" fillId="48" borderId="234" xfId="9" applyFont="1" applyFill="1" applyBorder="1" applyAlignment="1">
      <alignment horizontal="center" vertical="center" wrapText="1" readingOrder="1"/>
    </xf>
    <xf numFmtId="0" fontId="67" fillId="48" borderId="229" xfId="9" applyFont="1" applyFill="1" applyBorder="1" applyAlignment="1">
      <alignment horizontal="center" vertical="center" wrapText="1" readingOrder="1"/>
    </xf>
    <xf numFmtId="0" fontId="67" fillId="48" borderId="239" xfId="9" applyFont="1" applyFill="1" applyBorder="1" applyAlignment="1">
      <alignment horizontal="center" vertical="center" wrapText="1" readingOrder="1"/>
    </xf>
    <xf numFmtId="0" fontId="67" fillId="48" borderId="240" xfId="9" applyFont="1" applyFill="1" applyBorder="1" applyAlignment="1">
      <alignment horizontal="center" vertical="center" wrapText="1" readingOrder="1"/>
    </xf>
    <xf numFmtId="0" fontId="34" fillId="0" borderId="0" xfId="9" applyFont="1">
      <alignment vertical="center"/>
    </xf>
    <xf numFmtId="0" fontId="67" fillId="49" borderId="0" xfId="9" applyFont="1" applyFill="1" applyBorder="1" applyAlignment="1">
      <alignment horizontal="center" vertical="center" wrapText="1" readingOrder="1"/>
    </xf>
    <xf numFmtId="0" fontId="67" fillId="49" borderId="255" xfId="9" applyFont="1" applyFill="1" applyBorder="1" applyAlignment="1">
      <alignment horizontal="center" vertical="center" wrapText="1" readingOrder="1"/>
    </xf>
    <xf numFmtId="0" fontId="67" fillId="49" borderId="256" xfId="9" applyFont="1" applyFill="1" applyBorder="1" applyAlignment="1">
      <alignment horizontal="center" vertical="center" wrapText="1" readingOrder="1"/>
    </xf>
    <xf numFmtId="0" fontId="67" fillId="49" borderId="253" xfId="9" applyFont="1" applyFill="1" applyBorder="1" applyAlignment="1">
      <alignment horizontal="center" vertical="center" wrapText="1" readingOrder="1"/>
    </xf>
    <xf numFmtId="0" fontId="94" fillId="49" borderId="266" xfId="9" applyFont="1" applyFill="1" applyBorder="1" applyAlignment="1">
      <alignment horizontal="center" vertical="center" wrapText="1" readingOrder="1"/>
    </xf>
    <xf numFmtId="0" fontId="94" fillId="49" borderId="263" xfId="9" applyFont="1" applyFill="1" applyBorder="1" applyAlignment="1">
      <alignment horizontal="center" vertical="center" wrapText="1" readingOrder="1"/>
    </xf>
    <xf numFmtId="0" fontId="94" fillId="49" borderId="127" xfId="9" applyFont="1" applyFill="1" applyBorder="1" applyAlignment="1">
      <alignment horizontal="center" vertical="center" wrapText="1" readingOrder="1"/>
    </xf>
    <xf numFmtId="0" fontId="94" fillId="49" borderId="265" xfId="9" applyFont="1" applyFill="1" applyBorder="1" applyAlignment="1">
      <alignment horizontal="center" vertical="center" wrapText="1" readingOrder="1"/>
    </xf>
    <xf numFmtId="0" fontId="94" fillId="49" borderId="264" xfId="9" applyFont="1" applyFill="1" applyBorder="1" applyAlignment="1">
      <alignment horizontal="center" vertical="center" wrapText="1" readingOrder="1"/>
    </xf>
    <xf numFmtId="0" fontId="67" fillId="49" borderId="268" xfId="9" applyFont="1" applyFill="1" applyBorder="1" applyAlignment="1">
      <alignment vertical="center" wrapText="1" readingOrder="1"/>
    </xf>
    <xf numFmtId="0" fontId="67" fillId="49" borderId="268" xfId="9" applyFont="1" applyFill="1" applyBorder="1" applyAlignment="1">
      <alignment horizontal="center" vertical="center" wrapText="1" readingOrder="1"/>
    </xf>
    <xf numFmtId="0" fontId="67" fillId="49" borderId="269" xfId="9" applyFont="1" applyFill="1" applyBorder="1" applyAlignment="1">
      <alignment horizontal="center" vertical="center" wrapText="1" readingOrder="1"/>
    </xf>
    <xf numFmtId="0" fontId="94" fillId="49" borderId="242" xfId="9" applyFont="1" applyFill="1" applyBorder="1" applyAlignment="1">
      <alignment horizontal="center" vertical="center" wrapText="1" readingOrder="1"/>
    </xf>
    <xf numFmtId="0" fontId="67" fillId="48" borderId="272" xfId="9" applyFont="1" applyFill="1" applyBorder="1" applyAlignment="1">
      <alignment horizontal="center" vertical="center" wrapText="1"/>
    </xf>
    <xf numFmtId="0" fontId="67" fillId="49" borderId="0" xfId="9" applyNumberFormat="1" applyFont="1" applyFill="1" applyBorder="1" applyAlignment="1">
      <alignment horizontal="center" vertical="center" wrapText="1" readingOrder="1"/>
    </xf>
    <xf numFmtId="0" fontId="94" fillId="49" borderId="274" xfId="9" applyFont="1" applyFill="1" applyBorder="1" applyAlignment="1">
      <alignment horizontal="center" vertical="center" wrapText="1" readingOrder="1"/>
    </xf>
    <xf numFmtId="0" fontId="94" fillId="49" borderId="275" xfId="9" applyFont="1" applyFill="1" applyBorder="1" applyAlignment="1">
      <alignment horizontal="center" vertical="center" wrapText="1" readingOrder="1"/>
    </xf>
    <xf numFmtId="0" fontId="94" fillId="49" borderId="276" xfId="9" applyFont="1" applyFill="1" applyBorder="1" applyAlignment="1">
      <alignment horizontal="center" vertical="center" wrapText="1" readingOrder="1"/>
    </xf>
    <xf numFmtId="0" fontId="94" fillId="49" borderId="0" xfId="9" applyFont="1" applyFill="1" applyBorder="1" applyAlignment="1">
      <alignment horizontal="center" vertical="center" wrapText="1" readingOrder="1"/>
    </xf>
    <xf numFmtId="0" fontId="67" fillId="49" borderId="0" xfId="9" applyFont="1" applyFill="1" applyBorder="1" applyAlignment="1">
      <alignment vertical="center" wrapText="1" readingOrder="1"/>
    </xf>
    <xf numFmtId="0" fontId="67" fillId="49" borderId="61" xfId="9" applyFont="1" applyFill="1" applyBorder="1" applyAlignment="1">
      <alignment horizontal="center" vertical="center" wrapText="1" readingOrder="1"/>
    </xf>
    <xf numFmtId="0" fontId="31" fillId="0" borderId="0" xfId="9" applyFill="1">
      <alignment vertical="center"/>
    </xf>
    <xf numFmtId="0" fontId="34" fillId="0" borderId="0" xfId="9" applyFont="1" applyAlignment="1">
      <alignment horizontal="left" vertical="center"/>
    </xf>
    <xf numFmtId="184" fontId="31" fillId="0" borderId="0" xfId="9" applyNumberFormat="1">
      <alignment vertical="center"/>
    </xf>
    <xf numFmtId="184" fontId="96" fillId="0" borderId="0" xfId="9" applyNumberFormat="1" applyFont="1" applyFill="1">
      <alignment vertical="center"/>
    </xf>
    <xf numFmtId="184" fontId="31" fillId="0" borderId="0" xfId="9" applyNumberFormat="1" applyBorder="1">
      <alignment vertical="center"/>
    </xf>
    <xf numFmtId="38" fontId="31" fillId="0" borderId="0" xfId="9" applyNumberFormat="1" applyFill="1">
      <alignment vertical="center"/>
    </xf>
    <xf numFmtId="0" fontId="0" fillId="20" borderId="228" xfId="0" applyFill="1" applyBorder="1" applyAlignment="1" applyProtection="1">
      <alignment horizontal="center" vertical="center"/>
    </xf>
    <xf numFmtId="0" fontId="38" fillId="0" borderId="0" xfId="0" applyFont="1">
      <alignment vertical="center"/>
    </xf>
    <xf numFmtId="185" fontId="31" fillId="15" borderId="1" xfId="24" applyNumberFormat="1" applyFont="1" applyFill="1" applyBorder="1" applyAlignment="1" applyProtection="1">
      <alignment horizontal="center" vertical="center"/>
      <protection locked="0"/>
    </xf>
    <xf numFmtId="0" fontId="14" fillId="20" borderId="0" xfId="0" applyFont="1" applyFill="1" applyBorder="1" applyAlignment="1" applyProtection="1">
      <alignment horizontal="center" vertical="center"/>
    </xf>
    <xf numFmtId="0" fontId="38" fillId="20" borderId="228" xfId="0" applyFont="1" applyFill="1" applyBorder="1" applyAlignment="1" applyProtection="1">
      <alignment horizontal="center" vertical="center"/>
    </xf>
    <xf numFmtId="0" fontId="0" fillId="20" borderId="105" xfId="0" applyFill="1" applyBorder="1" applyAlignment="1" applyProtection="1">
      <alignment horizontal="left" vertical="center" wrapText="1"/>
    </xf>
    <xf numFmtId="0" fontId="97" fillId="7" borderId="1" xfId="0" applyFont="1" applyFill="1" applyBorder="1" applyAlignment="1" applyProtection="1">
      <alignment horizontal="center" vertical="center" shrinkToFit="1"/>
      <protection locked="0"/>
    </xf>
    <xf numFmtId="0" fontId="38" fillId="20" borderId="0" xfId="0" applyFont="1" applyFill="1" applyBorder="1" applyProtection="1">
      <alignment vertical="center"/>
    </xf>
    <xf numFmtId="0" fontId="0" fillId="20" borderId="195" xfId="0" applyFill="1" applyBorder="1" applyAlignment="1" applyProtection="1">
      <alignment horizontal="center" vertical="center" wrapText="1"/>
    </xf>
    <xf numFmtId="0" fontId="0" fillId="7" borderId="2" xfId="0"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0" fillId="20" borderId="73" xfId="0" applyFill="1" applyBorder="1" applyAlignment="1" applyProtection="1">
      <alignment horizontal="left" vertical="center" wrapText="1"/>
    </xf>
    <xf numFmtId="0" fontId="0" fillId="20" borderId="133" xfId="0" applyFill="1" applyBorder="1" applyAlignment="1" applyProtection="1">
      <alignment horizontal="left" vertical="center" wrapText="1"/>
    </xf>
    <xf numFmtId="0" fontId="14" fillId="20" borderId="132" xfId="0" applyFont="1" applyFill="1" applyBorder="1" applyAlignment="1" applyProtection="1">
      <alignment horizontal="center" vertical="center"/>
    </xf>
    <xf numFmtId="0" fontId="9" fillId="0" borderId="5" xfId="0" applyFont="1" applyBorder="1" applyAlignment="1" applyProtection="1">
      <alignment horizontal="left" vertical="center" wrapText="1"/>
    </xf>
    <xf numFmtId="0" fontId="66" fillId="0" borderId="0" xfId="0" applyFont="1" applyAlignment="1" applyProtection="1">
      <alignment horizontal="center" vertical="center"/>
    </xf>
    <xf numFmtId="0" fontId="15" fillId="10" borderId="0" xfId="0" applyFont="1" applyFill="1" applyAlignment="1" applyProtection="1">
      <alignment horizontal="center" vertical="center"/>
    </xf>
    <xf numFmtId="179" fontId="38" fillId="0" borderId="0" xfId="0" applyNumberFormat="1" applyFont="1" applyAlignment="1" applyProtection="1">
      <alignment horizontal="left" vertical="top" wrapText="1"/>
    </xf>
    <xf numFmtId="0" fontId="13" fillId="2" borderId="0" xfId="0" applyFont="1" applyFill="1" applyAlignment="1" applyProtection="1">
      <alignment horizontal="center" vertical="center"/>
    </xf>
    <xf numFmtId="0" fontId="13" fillId="9" borderId="0" xfId="0" applyFont="1" applyFill="1" applyAlignment="1" applyProtection="1">
      <alignment horizontal="left" vertical="center"/>
    </xf>
    <xf numFmtId="0" fontId="0" fillId="0" borderId="0" xfId="0" applyAlignment="1" applyProtection="1">
      <alignment horizontal="left" vertical="center"/>
    </xf>
    <xf numFmtId="0" fontId="9" fillId="0" borderId="228" xfId="0" applyFont="1" applyBorder="1" applyProtection="1">
      <alignment vertical="center"/>
    </xf>
    <xf numFmtId="0" fontId="44" fillId="0" borderId="0" xfId="34" applyFont="1" applyProtection="1">
      <alignment vertical="center"/>
    </xf>
    <xf numFmtId="0" fontId="44" fillId="20" borderId="0" xfId="34" applyFont="1" applyFill="1" applyProtection="1">
      <alignment vertical="center"/>
    </xf>
    <xf numFmtId="0" fontId="44" fillId="20" borderId="77" xfId="34" applyFont="1" applyFill="1" applyBorder="1" applyAlignment="1" applyProtection="1">
      <alignment horizontal="left" vertical="center"/>
      <protection locked="0"/>
    </xf>
    <xf numFmtId="0" fontId="44" fillId="20" borderId="77" xfId="34" applyFont="1" applyFill="1" applyBorder="1" applyAlignment="1" applyProtection="1">
      <alignment horizontal="left" vertical="center"/>
    </xf>
    <xf numFmtId="0" fontId="44" fillId="20" borderId="0" xfId="34" applyFont="1" applyFill="1" applyBorder="1" applyAlignment="1" applyProtection="1">
      <alignment horizontal="left" vertical="center"/>
    </xf>
    <xf numFmtId="0" fontId="44" fillId="0" borderId="0" xfId="34" applyFont="1" applyAlignment="1" applyProtection="1">
      <alignment horizontal="right" vertical="center"/>
    </xf>
    <xf numFmtId="0" fontId="69" fillId="0" borderId="0" xfId="34" applyFont="1" applyProtection="1">
      <alignment vertical="center"/>
    </xf>
    <xf numFmtId="0" fontId="44" fillId="15" borderId="122" xfId="34" applyFont="1" applyFill="1" applyBorder="1" applyProtection="1">
      <alignment vertical="center"/>
    </xf>
    <xf numFmtId="0" fontId="44" fillId="15" borderId="195" xfId="34" applyFont="1" applyFill="1" applyBorder="1" applyProtection="1">
      <alignment vertical="center"/>
    </xf>
    <xf numFmtId="0" fontId="44" fillId="15" borderId="21" xfId="34" applyFont="1" applyFill="1" applyBorder="1" applyProtection="1">
      <alignment vertical="center"/>
    </xf>
    <xf numFmtId="0" fontId="44" fillId="15" borderId="122" xfId="34" applyFont="1" applyFill="1" applyBorder="1" applyAlignment="1" applyProtection="1">
      <alignment horizontal="center" vertical="center" wrapText="1"/>
    </xf>
    <xf numFmtId="0" fontId="44" fillId="15" borderId="133" xfId="34" applyFont="1" applyFill="1" applyBorder="1" applyProtection="1">
      <alignment vertical="center"/>
    </xf>
    <xf numFmtId="0" fontId="44" fillId="20" borderId="122" xfId="35" applyFont="1" applyFill="1" applyBorder="1" applyProtection="1">
      <alignment vertical="center"/>
    </xf>
    <xf numFmtId="0" fontId="44" fillId="0" borderId="122" xfId="35" applyFont="1" applyBorder="1" applyAlignment="1" applyProtection="1">
      <alignment horizontal="center" vertical="center"/>
      <protection locked="0"/>
    </xf>
    <xf numFmtId="0" fontId="44" fillId="0" borderId="122" xfId="35" applyFont="1" applyBorder="1" applyAlignment="1" applyProtection="1">
      <alignment horizontal="left" vertical="center" wrapText="1"/>
      <protection locked="0"/>
    </xf>
    <xf numFmtId="0" fontId="44" fillId="0" borderId="119" xfId="35" applyFont="1" applyBorder="1" applyAlignment="1" applyProtection="1">
      <alignment horizontal="left" vertical="center" wrapText="1"/>
      <protection locked="0"/>
    </xf>
    <xf numFmtId="0" fontId="44" fillId="38" borderId="122" xfId="35" applyFont="1" applyFill="1" applyBorder="1" applyAlignment="1" applyProtection="1">
      <alignment horizontal="center" vertical="center"/>
    </xf>
    <xf numFmtId="0" fontId="44" fillId="20" borderId="0" xfId="34" applyFont="1" applyFill="1" applyAlignment="1" applyProtection="1">
      <alignment horizontal="left" vertical="center"/>
    </xf>
    <xf numFmtId="0" fontId="98" fillId="0" borderId="0" xfId="0" applyFont="1">
      <alignment vertical="center"/>
    </xf>
    <xf numFmtId="0" fontId="9" fillId="0" borderId="0" xfId="0" applyFont="1" applyAlignment="1">
      <alignment vertical="center" wrapText="1"/>
    </xf>
    <xf numFmtId="0" fontId="0" fillId="0" borderId="0" xfId="0" applyAlignment="1">
      <alignment horizontal="right" vertical="center" wrapText="1"/>
    </xf>
    <xf numFmtId="0" fontId="99" fillId="0" borderId="0" xfId="0" applyFont="1" applyAlignment="1">
      <alignment horizontal="center" vertical="center" wrapText="1"/>
    </xf>
    <xf numFmtId="0" fontId="0" fillId="0" borderId="0" xfId="0" applyBorder="1">
      <alignment vertical="center"/>
    </xf>
    <xf numFmtId="0" fontId="12" fillId="0" borderId="0" xfId="0" applyFont="1" applyBorder="1" applyAlignment="1">
      <alignment vertical="center" wrapText="1"/>
    </xf>
    <xf numFmtId="0" fontId="12" fillId="0" borderId="0" xfId="0" applyFont="1" applyBorder="1" applyAlignment="1">
      <alignment horizontal="right" vertical="center" wrapText="1"/>
    </xf>
    <xf numFmtId="0" fontId="0" fillId="18" borderId="199" xfId="0" applyFill="1" applyBorder="1">
      <alignment vertical="center"/>
    </xf>
    <xf numFmtId="0" fontId="0" fillId="18" borderId="279" xfId="0" applyFill="1" applyBorder="1" applyAlignment="1">
      <alignment horizontal="center" vertical="center"/>
    </xf>
    <xf numFmtId="0" fontId="0" fillId="20" borderId="105" xfId="0" applyFill="1" applyBorder="1" applyAlignment="1">
      <alignment horizontal="center" vertical="center"/>
    </xf>
    <xf numFmtId="186" fontId="0" fillId="20" borderId="183" xfId="0" applyNumberFormat="1" applyFill="1" applyBorder="1" applyAlignment="1">
      <alignment horizontal="center" vertical="center" shrinkToFit="1"/>
    </xf>
    <xf numFmtId="0" fontId="0" fillId="18" borderId="105" xfId="0" applyFill="1" applyBorder="1" applyAlignment="1">
      <alignment horizontal="center" vertical="center"/>
    </xf>
    <xf numFmtId="186" fontId="0" fillId="14" borderId="183" xfId="0" applyNumberFormat="1" applyFill="1" applyBorder="1" applyAlignment="1" applyProtection="1">
      <alignment horizontal="center" vertical="center" shrinkToFit="1"/>
      <protection locked="0"/>
    </xf>
    <xf numFmtId="0" fontId="38" fillId="0" borderId="0" xfId="0" applyFont="1" applyBorder="1">
      <alignment vertical="center"/>
    </xf>
    <xf numFmtId="0" fontId="0" fillId="0" borderId="0" xfId="0" applyFont="1" applyBorder="1" applyAlignment="1">
      <alignment horizontal="right" vertical="center"/>
    </xf>
    <xf numFmtId="0" fontId="31" fillId="0" borderId="280" xfId="9" applyBorder="1">
      <alignment vertical="center"/>
    </xf>
    <xf numFmtId="0" fontId="13" fillId="2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31" fillId="43" borderId="0" xfId="9" applyFill="1">
      <alignment vertical="center"/>
    </xf>
    <xf numFmtId="0" fontId="50" fillId="25" borderId="0" xfId="0" applyFont="1" applyFill="1" applyAlignment="1" applyProtection="1">
      <alignment horizontal="right" vertical="center"/>
    </xf>
    <xf numFmtId="0" fontId="13" fillId="5" borderId="28" xfId="0" applyFont="1" applyFill="1" applyBorder="1" applyAlignment="1" applyProtection="1">
      <alignment horizontal="left" vertical="center" wrapText="1"/>
      <protection locked="0"/>
    </xf>
    <xf numFmtId="0" fontId="73" fillId="0" borderId="5" xfId="0" applyFont="1" applyBorder="1" applyProtection="1">
      <alignment vertical="center"/>
    </xf>
    <xf numFmtId="49" fontId="67" fillId="0" borderId="31" xfId="0" applyNumberFormat="1" applyFont="1" applyBorder="1" applyProtection="1">
      <alignment vertical="center"/>
    </xf>
    <xf numFmtId="49" fontId="67" fillId="0" borderId="5" xfId="0" applyNumberFormat="1" applyFont="1" applyBorder="1" applyProtection="1">
      <alignment vertical="center"/>
    </xf>
    <xf numFmtId="0" fontId="67" fillId="0" borderId="5" xfId="0" applyFont="1" applyBorder="1" applyProtection="1">
      <alignment vertical="center"/>
    </xf>
    <xf numFmtId="49" fontId="67" fillId="0" borderId="5" xfId="0" applyNumberFormat="1" applyFont="1" applyBorder="1" applyAlignment="1" applyProtection="1">
      <alignment horizontal="right" vertical="center" wrapText="1"/>
    </xf>
    <xf numFmtId="0" fontId="67" fillId="0" borderId="5" xfId="0" applyFont="1" applyBorder="1" applyAlignment="1" applyProtection="1">
      <alignment horizontal="left" vertical="center" wrapText="1"/>
    </xf>
    <xf numFmtId="0" fontId="67" fillId="0" borderId="57" xfId="0" applyFont="1" applyBorder="1" applyProtection="1">
      <alignment vertical="center"/>
    </xf>
    <xf numFmtId="0" fontId="67" fillId="0" borderId="53" xfId="0" applyFont="1" applyBorder="1" applyProtection="1">
      <alignment vertical="center"/>
    </xf>
    <xf numFmtId="0" fontId="67" fillId="0" borderId="29" xfId="0" applyFont="1" applyBorder="1" applyProtection="1">
      <alignment vertical="center"/>
    </xf>
    <xf numFmtId="0" fontId="67" fillId="0" borderId="228" xfId="0" applyFont="1" applyBorder="1" applyProtection="1">
      <alignment vertical="center"/>
    </xf>
    <xf numFmtId="0" fontId="67" fillId="0" borderId="26" xfId="0" applyFont="1" applyBorder="1" applyProtection="1">
      <alignment vertical="center"/>
    </xf>
    <xf numFmtId="0" fontId="67" fillId="0" borderId="11" xfId="0" applyFont="1" applyBorder="1" applyProtection="1">
      <alignment vertical="center"/>
    </xf>
    <xf numFmtId="0" fontId="67" fillId="0" borderId="20" xfId="0" applyFont="1" applyBorder="1" applyProtection="1">
      <alignment vertical="center"/>
    </xf>
    <xf numFmtId="0" fontId="67" fillId="0" borderId="20" xfId="0" applyFont="1" applyBorder="1" applyAlignment="1" applyProtection="1">
      <alignment horizontal="left" vertical="center"/>
    </xf>
    <xf numFmtId="0" fontId="67" fillId="0" borderId="19" xfId="0" applyFont="1" applyBorder="1" applyProtection="1">
      <alignment vertical="center"/>
    </xf>
    <xf numFmtId="0" fontId="67" fillId="0" borderId="25" xfId="0" applyFont="1" applyBorder="1" applyAlignment="1" applyProtection="1">
      <alignment horizontal="left" vertical="center"/>
    </xf>
    <xf numFmtId="0" fontId="67" fillId="0" borderId="0" xfId="0" applyFont="1" applyAlignment="1" applyProtection="1">
      <alignment horizontal="left" vertical="center"/>
    </xf>
    <xf numFmtId="0" fontId="67" fillId="0" borderId="26" xfId="0" applyFont="1" applyBorder="1" applyAlignment="1" applyProtection="1">
      <alignment horizontal="left" vertical="center"/>
    </xf>
    <xf numFmtId="0" fontId="67" fillId="0" borderId="53" xfId="0" applyFont="1" applyBorder="1" applyAlignment="1" applyProtection="1">
      <alignment horizontal="left" vertical="center"/>
    </xf>
    <xf numFmtId="0" fontId="67" fillId="0" borderId="25" xfId="0" applyFont="1" applyBorder="1" applyProtection="1">
      <alignment vertical="center"/>
    </xf>
    <xf numFmtId="0" fontId="60" fillId="40" borderId="194" xfId="0" quotePrefix="1" applyFont="1" applyFill="1" applyBorder="1" applyAlignment="1" applyProtection="1">
      <alignment horizontal="center" vertical="center"/>
    </xf>
    <xf numFmtId="0" fontId="60" fillId="39" borderId="194" xfId="0" quotePrefix="1" applyFont="1" applyFill="1" applyBorder="1" applyAlignment="1" applyProtection="1">
      <alignment horizontal="center" vertical="center"/>
    </xf>
    <xf numFmtId="0" fontId="60" fillId="39" borderId="205" xfId="0" applyFont="1" applyFill="1" applyBorder="1" applyAlignment="1" applyProtection="1">
      <alignment horizontal="left" vertical="center"/>
    </xf>
    <xf numFmtId="0" fontId="60" fillId="39" borderId="205" xfId="0" applyFont="1" applyFill="1" applyBorder="1" applyAlignment="1" applyProtection="1">
      <alignment horizontal="center" vertical="center"/>
    </xf>
    <xf numFmtId="0" fontId="60" fillId="39" borderId="195" xfId="0" applyFont="1" applyFill="1" applyBorder="1" applyAlignment="1" applyProtection="1">
      <alignment vertical="center" wrapText="1"/>
    </xf>
    <xf numFmtId="0" fontId="60" fillId="39" borderId="195" xfId="0" applyFont="1" applyFill="1" applyBorder="1" applyAlignment="1" applyProtection="1">
      <alignment horizontal="center" vertical="center" wrapText="1"/>
    </xf>
    <xf numFmtId="0" fontId="60" fillId="39" borderId="195" xfId="0" applyFont="1" applyFill="1" applyBorder="1" applyAlignment="1" applyProtection="1">
      <alignment horizontal="left" vertical="center" wrapText="1"/>
    </xf>
    <xf numFmtId="0" fontId="60" fillId="20" borderId="127" xfId="0" applyFont="1" applyFill="1" applyBorder="1" applyAlignment="1" applyProtection="1">
      <alignment horizontal="center" vertical="center"/>
    </xf>
    <xf numFmtId="0" fontId="60" fillId="41" borderId="194" xfId="0" applyFont="1" applyFill="1" applyBorder="1" applyAlignment="1" applyProtection="1">
      <alignment horizontal="center" vertical="center"/>
    </xf>
    <xf numFmtId="0" fontId="60" fillId="41" borderId="205" xfId="0" applyFont="1" applyFill="1" applyBorder="1" applyAlignment="1" applyProtection="1">
      <alignment horizontal="left" vertical="center"/>
    </xf>
    <xf numFmtId="0" fontId="60" fillId="41" borderId="205" xfId="0" applyFont="1" applyFill="1" applyBorder="1" applyAlignment="1" applyProtection="1">
      <alignment horizontal="center" vertical="center"/>
    </xf>
    <xf numFmtId="0" fontId="60" fillId="41" borderId="195" xfId="0" applyFont="1" applyFill="1" applyBorder="1" applyAlignment="1" applyProtection="1">
      <alignment vertical="center" wrapText="1"/>
    </xf>
    <xf numFmtId="0" fontId="60" fillId="41" borderId="195" xfId="0" applyFont="1" applyFill="1" applyBorder="1" applyAlignment="1" applyProtection="1">
      <alignment horizontal="center" vertical="center" wrapText="1"/>
    </xf>
    <xf numFmtId="0" fontId="60" fillId="41" borderId="195" xfId="0" applyFont="1" applyFill="1" applyBorder="1" applyAlignment="1" applyProtection="1">
      <alignment horizontal="left" vertical="center" wrapText="1"/>
    </xf>
    <xf numFmtId="0" fontId="60" fillId="20" borderId="194" xfId="0" applyFont="1" applyFill="1" applyBorder="1" applyAlignment="1" applyProtection="1">
      <alignment horizontal="center" vertical="center"/>
    </xf>
    <xf numFmtId="0" fontId="60" fillId="20" borderId="205" xfId="0" applyFont="1" applyFill="1" applyBorder="1" applyAlignment="1" applyProtection="1">
      <alignment horizontal="center" vertical="center"/>
    </xf>
    <xf numFmtId="0" fontId="60" fillId="20" borderId="196" xfId="0" applyFont="1" applyFill="1" applyBorder="1" applyAlignment="1" applyProtection="1">
      <alignment vertical="center" wrapText="1"/>
    </xf>
    <xf numFmtId="0" fontId="60" fillId="20" borderId="196" xfId="0" applyFont="1" applyFill="1" applyBorder="1" applyAlignment="1" applyProtection="1">
      <alignment horizontal="center" vertical="center" wrapText="1"/>
    </xf>
    <xf numFmtId="0" fontId="60" fillId="7" borderId="1" xfId="0" applyFont="1" applyFill="1" applyBorder="1" applyAlignment="1" applyProtection="1">
      <alignment horizontal="center" vertical="center"/>
      <protection locked="0"/>
    </xf>
    <xf numFmtId="0" fontId="60" fillId="20" borderId="196" xfId="0" applyFont="1" applyFill="1" applyBorder="1" applyAlignment="1" applyProtection="1">
      <alignment horizontal="left" vertical="center" wrapText="1"/>
    </xf>
    <xf numFmtId="0" fontId="60" fillId="20" borderId="228" xfId="0" applyFont="1" applyFill="1" applyBorder="1" applyAlignment="1" applyProtection="1">
      <alignment horizontal="center" vertical="center"/>
    </xf>
    <xf numFmtId="0" fontId="60" fillId="20" borderId="0" xfId="0" applyFont="1" applyFill="1" applyBorder="1" applyAlignment="1" applyProtection="1">
      <alignment horizontal="center" vertical="center"/>
    </xf>
    <xf numFmtId="0" fontId="60" fillId="20" borderId="141" xfId="0" applyFont="1" applyFill="1" applyBorder="1" applyAlignment="1" applyProtection="1">
      <alignment horizontal="right" vertical="center" wrapText="1"/>
    </xf>
    <xf numFmtId="0" fontId="60" fillId="20" borderId="157" xfId="0" applyFont="1" applyFill="1" applyBorder="1" applyAlignment="1" applyProtection="1">
      <alignment horizontal="center" vertical="center" wrapText="1"/>
    </xf>
    <xf numFmtId="0" fontId="60" fillId="20" borderId="223" xfId="0" applyFont="1" applyFill="1" applyBorder="1" applyAlignment="1" applyProtection="1">
      <alignment horizontal="left" vertical="center" wrapText="1"/>
    </xf>
    <xf numFmtId="0" fontId="60" fillId="20" borderId="89" xfId="0" applyFont="1" applyFill="1" applyBorder="1" applyAlignment="1" applyProtection="1">
      <alignment horizontal="center" vertical="center"/>
    </xf>
    <xf numFmtId="0" fontId="60" fillId="20" borderId="132" xfId="0" applyFont="1" applyFill="1" applyBorder="1" applyAlignment="1" applyProtection="1">
      <alignment horizontal="center" vertical="center"/>
    </xf>
    <xf numFmtId="0" fontId="60" fillId="20" borderId="140" xfId="0" applyFont="1" applyFill="1" applyBorder="1" applyAlignment="1" applyProtection="1">
      <alignment horizontal="right" vertical="center" wrapText="1"/>
    </xf>
    <xf numFmtId="0" fontId="60" fillId="20" borderId="156" xfId="0" applyFont="1" applyFill="1" applyBorder="1" applyAlignment="1" applyProtection="1">
      <alignment horizontal="center" vertical="center" wrapText="1"/>
    </xf>
    <xf numFmtId="0" fontId="60" fillId="20" borderId="140" xfId="0" applyFont="1" applyFill="1" applyBorder="1" applyAlignment="1" applyProtection="1">
      <alignment horizontal="left" vertical="center" wrapText="1"/>
    </xf>
    <xf numFmtId="0" fontId="60" fillId="20" borderId="145" xfId="0" applyFont="1" applyFill="1" applyBorder="1" applyAlignment="1" applyProtection="1">
      <alignment vertical="center" wrapText="1"/>
    </xf>
    <xf numFmtId="0" fontId="60" fillId="20" borderId="145" xfId="0" applyFont="1" applyFill="1" applyBorder="1" applyAlignment="1" applyProtection="1">
      <alignment horizontal="center" vertical="center" wrapText="1"/>
    </xf>
    <xf numFmtId="0" fontId="60" fillId="20" borderId="145" xfId="0" applyFont="1" applyFill="1" applyBorder="1" applyAlignment="1" applyProtection="1">
      <alignment horizontal="left" vertical="center" wrapText="1"/>
    </xf>
    <xf numFmtId="0" fontId="60" fillId="20" borderId="135" xfId="0" applyFont="1" applyFill="1" applyBorder="1" applyAlignment="1" applyProtection="1">
      <alignment horizontal="center" vertical="center"/>
    </xf>
    <xf numFmtId="0" fontId="60" fillId="20" borderId="142" xfId="0" applyFont="1" applyFill="1" applyBorder="1" applyAlignment="1" applyProtection="1">
      <alignment vertical="center" wrapText="1"/>
    </xf>
    <xf numFmtId="0" fontId="60" fillId="20" borderId="142" xfId="0" applyFont="1" applyFill="1" applyBorder="1" applyAlignment="1" applyProtection="1">
      <alignment horizontal="center" vertical="center" wrapText="1"/>
    </xf>
    <xf numFmtId="0" fontId="60" fillId="20" borderId="142" xfId="0" applyFont="1" applyFill="1" applyBorder="1" applyAlignment="1" applyProtection="1">
      <alignment horizontal="left" vertical="center" wrapText="1"/>
    </xf>
    <xf numFmtId="0" fontId="60" fillId="20" borderId="136" xfId="0" applyFont="1" applyFill="1" applyBorder="1" applyAlignment="1" applyProtection="1">
      <alignment horizontal="center" vertical="center"/>
    </xf>
    <xf numFmtId="0" fontId="60" fillId="20" borderId="134" xfId="0" applyFont="1" applyFill="1" applyBorder="1" applyAlignment="1" applyProtection="1">
      <alignment vertical="center" wrapText="1"/>
    </xf>
    <xf numFmtId="0" fontId="60" fillId="20" borderId="134" xfId="0" applyFont="1" applyFill="1" applyBorder="1" applyAlignment="1" applyProtection="1">
      <alignment horizontal="center" vertical="center" wrapText="1"/>
    </xf>
    <xf numFmtId="0" fontId="60" fillId="20" borderId="134" xfId="0" applyFont="1" applyFill="1" applyBorder="1" applyAlignment="1" applyProtection="1">
      <alignment horizontal="left" vertical="center" wrapText="1"/>
    </xf>
    <xf numFmtId="0" fontId="31" fillId="15" borderId="1" xfId="0" applyFont="1" applyFill="1" applyBorder="1" applyAlignment="1" applyProtection="1">
      <alignment horizontal="center" vertical="center"/>
      <protection locked="0"/>
    </xf>
    <xf numFmtId="0" fontId="60" fillId="20" borderId="217" xfId="0" applyFont="1" applyFill="1" applyBorder="1" applyAlignment="1" applyProtection="1">
      <alignment horizontal="center" vertical="center"/>
    </xf>
    <xf numFmtId="0" fontId="60" fillId="20" borderId="133" xfId="0" applyFont="1" applyFill="1" applyBorder="1" applyAlignment="1" applyProtection="1">
      <alignment horizontal="center" vertical="center"/>
    </xf>
    <xf numFmtId="0" fontId="60" fillId="20" borderId="140" xfId="0" applyFont="1" applyFill="1" applyBorder="1" applyAlignment="1" applyProtection="1">
      <alignment vertical="center" wrapText="1"/>
    </xf>
    <xf numFmtId="0" fontId="31" fillId="20" borderId="123" xfId="0" applyFont="1" applyFill="1" applyBorder="1" applyAlignment="1" applyProtection="1">
      <alignment horizontal="center" vertical="center"/>
    </xf>
    <xf numFmtId="0" fontId="60" fillId="20" borderId="124" xfId="0" applyFont="1" applyFill="1" applyBorder="1" applyAlignment="1" applyProtection="1">
      <alignment horizontal="center" vertical="center"/>
    </xf>
    <xf numFmtId="0" fontId="60" fillId="20" borderId="122" xfId="0" applyFont="1" applyFill="1" applyBorder="1" applyAlignment="1" applyProtection="1">
      <alignment vertical="center" wrapText="1"/>
    </xf>
    <xf numFmtId="0" fontId="60" fillId="20" borderId="122" xfId="0" applyFont="1" applyFill="1" applyBorder="1" applyAlignment="1" applyProtection="1">
      <alignment horizontal="center" vertical="center" wrapText="1"/>
    </xf>
    <xf numFmtId="0" fontId="60" fillId="20" borderId="122" xfId="0" applyFont="1" applyFill="1" applyBorder="1" applyAlignment="1" applyProtection="1">
      <alignment horizontal="left" vertical="center" wrapText="1"/>
    </xf>
    <xf numFmtId="0" fontId="31" fillId="14" borderId="1" xfId="9" applyFont="1" applyFill="1" applyBorder="1" applyAlignment="1" applyProtection="1">
      <alignment horizontal="left" vertical="center" wrapText="1" shrinkToFit="1"/>
      <protection locked="0"/>
    </xf>
    <xf numFmtId="0" fontId="60" fillId="41" borderId="205" xfId="0" applyFont="1" applyFill="1" applyBorder="1" applyAlignment="1" applyProtection="1">
      <alignment horizontal="center" vertical="center" wrapText="1"/>
    </xf>
    <xf numFmtId="0" fontId="60" fillId="0" borderId="194" xfId="0" applyFont="1" applyFill="1" applyBorder="1" applyAlignment="1" applyProtection="1">
      <alignment horizontal="left" vertical="center"/>
    </xf>
    <xf numFmtId="0" fontId="60" fillId="0" borderId="205" xfId="0" applyFont="1" applyFill="1" applyBorder="1" applyAlignment="1" applyProtection="1">
      <alignment horizontal="left" vertical="center"/>
    </xf>
    <xf numFmtId="0" fontId="60" fillId="0" borderId="205" xfId="0" applyFont="1" applyFill="1" applyBorder="1" applyAlignment="1" applyProtection="1">
      <alignment horizontal="center" vertical="center"/>
    </xf>
    <xf numFmtId="0" fontId="60" fillId="0" borderId="195" xfId="0" applyFont="1" applyFill="1" applyBorder="1" applyAlignment="1" applyProtection="1">
      <alignment vertical="center" wrapText="1"/>
    </xf>
    <xf numFmtId="0" fontId="60" fillId="0" borderId="123" xfId="0" applyFont="1" applyFill="1" applyBorder="1" applyAlignment="1" applyProtection="1">
      <alignment horizontal="center" vertical="center" wrapText="1"/>
    </xf>
    <xf numFmtId="0" fontId="60" fillId="0" borderId="127" xfId="0" applyFont="1" applyFill="1" applyBorder="1" applyAlignment="1" applyProtection="1">
      <alignment horizontal="left" vertical="center"/>
    </xf>
    <xf numFmtId="0" fontId="60" fillId="0" borderId="205" xfId="0" applyFont="1" applyFill="1" applyBorder="1" applyAlignment="1" applyProtection="1">
      <alignment horizontal="center" vertical="center" wrapText="1"/>
    </xf>
    <xf numFmtId="0" fontId="60" fillId="0" borderId="122" xfId="0" applyFont="1" applyFill="1" applyBorder="1" applyAlignment="1" applyProtection="1">
      <alignment horizontal="left" vertical="center"/>
    </xf>
    <xf numFmtId="0" fontId="60" fillId="20" borderId="127" xfId="0" applyFont="1" applyFill="1" applyBorder="1" applyProtection="1">
      <alignment vertical="center"/>
    </xf>
    <xf numFmtId="0" fontId="60" fillId="20" borderId="150" xfId="0" applyFont="1" applyFill="1" applyBorder="1" applyAlignment="1" applyProtection="1">
      <alignment horizontal="right" vertical="center" wrapText="1"/>
    </xf>
    <xf numFmtId="0" fontId="60" fillId="20" borderId="150" xfId="0" applyFont="1" applyFill="1" applyBorder="1" applyAlignment="1" applyProtection="1">
      <alignment horizontal="center" vertical="center" wrapText="1"/>
    </xf>
    <xf numFmtId="0" fontId="60" fillId="20" borderId="183" xfId="0" applyFont="1" applyFill="1" applyBorder="1" applyAlignment="1" applyProtection="1">
      <alignment horizontal="center" vertical="center" wrapText="1"/>
    </xf>
    <xf numFmtId="0" fontId="60" fillId="20" borderId="195" xfId="0" applyFont="1" applyFill="1" applyBorder="1" applyAlignment="1" applyProtection="1">
      <alignment horizontal="center" vertical="center"/>
    </xf>
    <xf numFmtId="0" fontId="60" fillId="20" borderId="169" xfId="0" applyFont="1" applyFill="1" applyBorder="1" applyAlignment="1" applyProtection="1">
      <alignment vertical="center" wrapText="1"/>
    </xf>
    <xf numFmtId="0" fontId="60" fillId="20" borderId="43" xfId="0" applyFont="1" applyFill="1" applyBorder="1" applyAlignment="1" applyProtection="1">
      <alignment horizontal="right" vertical="top" wrapText="1"/>
    </xf>
    <xf numFmtId="0" fontId="60" fillId="20" borderId="171" xfId="0" applyFont="1" applyFill="1" applyBorder="1" applyAlignment="1" applyProtection="1">
      <alignment horizontal="center" vertical="center" wrapText="1"/>
    </xf>
    <xf numFmtId="0" fontId="60" fillId="20" borderId="0" xfId="0" applyFont="1" applyFill="1" applyAlignment="1" applyProtection="1">
      <alignment horizontal="center" vertical="center"/>
    </xf>
    <xf numFmtId="0" fontId="60" fillId="20" borderId="149" xfId="0" applyFont="1" applyFill="1" applyBorder="1" applyAlignment="1" applyProtection="1">
      <alignment horizontal="right" vertical="center" wrapText="1"/>
    </xf>
    <xf numFmtId="0" fontId="60" fillId="20" borderId="8" xfId="0" applyFont="1" applyFill="1" applyBorder="1" applyAlignment="1" applyProtection="1">
      <alignment horizontal="center" vertical="center" wrapText="1"/>
    </xf>
    <xf numFmtId="0" fontId="60" fillId="20" borderId="43" xfId="0" applyFont="1" applyFill="1" applyBorder="1" applyAlignment="1" applyProtection="1">
      <alignment horizontal="right" vertical="center" wrapText="1"/>
    </xf>
    <xf numFmtId="0" fontId="60" fillId="20" borderId="149" xfId="0" applyFont="1" applyFill="1" applyBorder="1" applyAlignment="1" applyProtection="1">
      <alignment horizontal="left" vertical="top" wrapText="1"/>
    </xf>
    <xf numFmtId="0" fontId="60" fillId="20" borderId="149" xfId="0" applyFont="1" applyFill="1" applyBorder="1" applyAlignment="1" applyProtection="1">
      <alignment horizontal="left" vertical="center" wrapText="1"/>
    </xf>
    <xf numFmtId="0" fontId="60" fillId="20" borderId="149" xfId="0" applyFont="1" applyFill="1" applyBorder="1" applyAlignment="1" applyProtection="1">
      <alignment horizontal="center" vertical="center" wrapText="1"/>
    </xf>
    <xf numFmtId="0" fontId="60" fillId="20" borderId="161" xfId="0" applyFont="1" applyFill="1" applyBorder="1" applyAlignment="1" applyProtection="1">
      <alignment horizontal="left" vertical="center" wrapText="1"/>
    </xf>
    <xf numFmtId="0" fontId="60" fillId="20" borderId="161" xfId="0" applyFont="1" applyFill="1" applyBorder="1" applyAlignment="1" applyProtection="1">
      <alignment horizontal="center" vertical="center" wrapText="1"/>
    </xf>
    <xf numFmtId="0" fontId="60" fillId="20" borderId="123" xfId="0" applyFont="1" applyFill="1" applyBorder="1" applyAlignment="1" applyProtection="1">
      <alignment horizontal="center" vertical="center"/>
    </xf>
    <xf numFmtId="0" fontId="60" fillId="20" borderId="43" xfId="0" applyFont="1" applyFill="1" applyBorder="1" applyAlignment="1" applyProtection="1">
      <alignment vertical="center" wrapText="1"/>
    </xf>
    <xf numFmtId="0" fontId="60" fillId="20" borderId="43" xfId="0" applyFont="1" applyFill="1" applyBorder="1" applyAlignment="1" applyProtection="1">
      <alignment horizontal="center" vertical="center" wrapText="1"/>
    </xf>
    <xf numFmtId="0" fontId="60" fillId="20" borderId="140" xfId="0" applyFont="1" applyFill="1" applyBorder="1" applyAlignment="1" applyProtection="1">
      <alignment horizontal="center" vertical="center" wrapText="1"/>
    </xf>
    <xf numFmtId="0" fontId="60" fillId="20" borderId="137" xfId="0" applyFont="1" applyFill="1" applyBorder="1" applyAlignment="1" applyProtection="1">
      <alignment horizontal="center" vertical="center"/>
    </xf>
    <xf numFmtId="0" fontId="60" fillId="20" borderId="139" xfId="0" applyFont="1" applyFill="1" applyBorder="1" applyAlignment="1" applyProtection="1">
      <alignment horizontal="center" vertical="center"/>
    </xf>
    <xf numFmtId="0" fontId="60" fillId="20" borderId="143" xfId="0" applyFont="1" applyFill="1" applyBorder="1" applyAlignment="1" applyProtection="1">
      <alignment vertical="center" wrapText="1"/>
    </xf>
    <xf numFmtId="0" fontId="60" fillId="20" borderId="143" xfId="0" applyFont="1" applyFill="1" applyBorder="1" applyAlignment="1" applyProtection="1">
      <alignment horizontal="center" vertical="center" wrapText="1"/>
    </xf>
    <xf numFmtId="0" fontId="60" fillId="20" borderId="141" xfId="0" applyFont="1" applyFill="1" applyBorder="1" applyAlignment="1" applyProtection="1">
      <alignment vertical="center" wrapText="1"/>
    </xf>
    <xf numFmtId="0" fontId="60" fillId="20" borderId="141" xfId="0" applyFont="1" applyFill="1" applyBorder="1" applyAlignment="1" applyProtection="1">
      <alignment horizontal="center" vertical="center" wrapText="1"/>
    </xf>
    <xf numFmtId="0" fontId="60" fillId="20" borderId="144" xfId="0" applyFont="1" applyFill="1" applyBorder="1" applyAlignment="1" applyProtection="1">
      <alignment vertical="center" wrapText="1"/>
    </xf>
    <xf numFmtId="0" fontId="60" fillId="20" borderId="144" xfId="0" applyFont="1" applyFill="1" applyBorder="1" applyAlignment="1" applyProtection="1">
      <alignment horizontal="center" vertical="center" wrapText="1"/>
    </xf>
    <xf numFmtId="0" fontId="60" fillId="20" borderId="138" xfId="0" applyFont="1" applyFill="1" applyBorder="1" applyAlignment="1" applyProtection="1">
      <alignment horizontal="center" vertical="center"/>
    </xf>
    <xf numFmtId="0" fontId="60" fillId="20" borderId="151" xfId="0" applyFont="1" applyFill="1" applyBorder="1" applyAlignment="1" applyProtection="1">
      <alignment horizontal="center" vertical="center" wrapText="1"/>
    </xf>
    <xf numFmtId="0" fontId="60" fillId="20" borderId="154" xfId="0" applyFont="1" applyFill="1" applyBorder="1" applyAlignment="1" applyProtection="1">
      <alignment horizontal="right" vertical="center" wrapText="1"/>
    </xf>
    <xf numFmtId="0" fontId="60" fillId="20" borderId="115" xfId="0" applyFont="1" applyFill="1" applyBorder="1" applyAlignment="1" applyProtection="1">
      <alignment horizontal="center" vertical="center" wrapText="1"/>
    </xf>
    <xf numFmtId="0" fontId="60" fillId="20" borderId="153" xfId="0" applyFont="1" applyFill="1" applyBorder="1" applyAlignment="1" applyProtection="1">
      <alignment horizontal="right" vertical="center" wrapText="1"/>
    </xf>
    <xf numFmtId="0" fontId="60" fillId="20" borderId="155" xfId="0" applyFont="1" applyFill="1" applyBorder="1" applyAlignment="1" applyProtection="1">
      <alignment horizontal="center" vertical="center" wrapText="1"/>
    </xf>
    <xf numFmtId="0" fontId="60" fillId="20" borderId="152" xfId="0" applyFont="1" applyFill="1" applyBorder="1" applyAlignment="1" applyProtection="1">
      <alignment horizontal="center" vertical="center" wrapText="1"/>
    </xf>
    <xf numFmtId="0" fontId="60" fillId="20" borderId="154" xfId="0" applyFont="1" applyFill="1" applyBorder="1" applyAlignment="1" applyProtection="1">
      <alignment vertical="center" wrapText="1"/>
    </xf>
    <xf numFmtId="0" fontId="60" fillId="20" borderId="167" xfId="0" applyFont="1" applyFill="1" applyBorder="1" applyAlignment="1" applyProtection="1">
      <alignment horizontal="center" vertical="center" wrapText="1"/>
    </xf>
    <xf numFmtId="0" fontId="60" fillId="20" borderId="168" xfId="0" applyFont="1" applyFill="1" applyBorder="1" applyAlignment="1" applyProtection="1">
      <alignment vertical="center" wrapText="1"/>
    </xf>
    <xf numFmtId="0" fontId="60" fillId="20" borderId="166" xfId="0" applyFont="1" applyFill="1" applyBorder="1" applyAlignment="1" applyProtection="1">
      <alignment horizontal="center" vertical="center" wrapText="1"/>
    </xf>
    <xf numFmtId="0" fontId="60" fillId="20" borderId="210" xfId="0" applyFont="1" applyFill="1" applyBorder="1" applyAlignment="1" applyProtection="1">
      <alignment vertical="center" wrapText="1"/>
    </xf>
    <xf numFmtId="0" fontId="60" fillId="20" borderId="210" xfId="0" applyFont="1" applyFill="1" applyBorder="1" applyAlignment="1" applyProtection="1">
      <alignment horizontal="center" vertical="center" wrapText="1"/>
    </xf>
    <xf numFmtId="0" fontId="60" fillId="20" borderId="141" xfId="0" applyFont="1" applyFill="1" applyBorder="1" applyAlignment="1" applyProtection="1">
      <alignment horizontal="left" vertical="center" wrapText="1"/>
    </xf>
    <xf numFmtId="0" fontId="60" fillId="20" borderId="21" xfId="0" applyFont="1" applyFill="1" applyBorder="1" applyAlignment="1" applyProtection="1">
      <alignment horizontal="left" vertical="center" wrapText="1"/>
    </xf>
    <xf numFmtId="0" fontId="60" fillId="20" borderId="21" xfId="0" applyFont="1" applyFill="1" applyBorder="1" applyAlignment="1" applyProtection="1">
      <alignment horizontal="center" vertical="center" wrapText="1"/>
    </xf>
    <xf numFmtId="0" fontId="60" fillId="20" borderId="43" xfId="0" applyFont="1" applyFill="1" applyBorder="1" applyAlignment="1" applyProtection="1">
      <alignment horizontal="left" vertical="center" wrapText="1"/>
    </xf>
    <xf numFmtId="0" fontId="60" fillId="20" borderId="144" xfId="0" applyFont="1" applyFill="1" applyBorder="1" applyAlignment="1" applyProtection="1">
      <alignment horizontal="left" vertical="center" wrapText="1"/>
    </xf>
    <xf numFmtId="0" fontId="60" fillId="20" borderId="210" xfId="0" applyFont="1" applyFill="1" applyBorder="1" applyAlignment="1" applyProtection="1">
      <alignment horizontal="left" vertical="center" wrapText="1"/>
    </xf>
    <xf numFmtId="0" fontId="60" fillId="20" borderId="127" xfId="0" applyFont="1" applyFill="1" applyBorder="1" applyAlignment="1" applyProtection="1">
      <alignment horizontal="center" vertical="center" wrapText="1"/>
    </xf>
    <xf numFmtId="0" fontId="60" fillId="20" borderId="224" xfId="0" applyFont="1" applyFill="1" applyBorder="1" applyAlignment="1" applyProtection="1">
      <alignment horizontal="left" vertical="center" wrapText="1"/>
    </xf>
    <xf numFmtId="0" fontId="60" fillId="20" borderId="164" xfId="0" applyFont="1" applyFill="1" applyBorder="1" applyAlignment="1" applyProtection="1">
      <alignment vertical="center" wrapText="1"/>
    </xf>
    <xf numFmtId="0" fontId="60" fillId="20" borderId="165" xfId="0" applyFont="1" applyFill="1" applyBorder="1" applyAlignment="1" applyProtection="1">
      <alignment horizontal="center" vertical="center" wrapText="1"/>
    </xf>
    <xf numFmtId="0" fontId="60" fillId="20" borderId="164" xfId="0" applyFont="1" applyFill="1" applyBorder="1" applyAlignment="1" applyProtection="1">
      <alignment horizontal="left" vertical="center" wrapText="1"/>
    </xf>
    <xf numFmtId="0" fontId="60" fillId="20" borderId="163" xfId="0" applyFont="1" applyFill="1" applyBorder="1" applyAlignment="1" applyProtection="1">
      <alignment horizontal="center" vertical="center" wrapText="1"/>
    </xf>
    <xf numFmtId="0" fontId="60" fillId="20" borderId="150" xfId="0" applyFont="1" applyFill="1" applyBorder="1" applyAlignment="1" applyProtection="1">
      <alignment horizontal="left" vertical="center" wrapText="1"/>
    </xf>
    <xf numFmtId="0" fontId="60" fillId="20" borderId="158" xfId="0" applyFont="1" applyFill="1" applyBorder="1" applyAlignment="1" applyProtection="1">
      <alignment horizontal="center" vertical="center" wrapText="1"/>
    </xf>
    <xf numFmtId="0" fontId="60" fillId="20" borderId="21" xfId="0" applyFont="1" applyFill="1" applyBorder="1" applyAlignment="1" applyProtection="1">
      <alignment horizontal="center" vertical="center"/>
    </xf>
    <xf numFmtId="0" fontId="60" fillId="20" borderId="210" xfId="0" applyFont="1" applyFill="1" applyBorder="1" applyAlignment="1" applyProtection="1">
      <alignment horizontal="right" vertical="center" wrapText="1"/>
    </xf>
    <xf numFmtId="0" fontId="60" fillId="20" borderId="195" xfId="0" applyFont="1" applyFill="1" applyBorder="1" applyAlignment="1" applyProtection="1">
      <alignment horizontal="center" vertical="center" wrapText="1"/>
    </xf>
    <xf numFmtId="0" fontId="60" fillId="0" borderId="196" xfId="0" applyFont="1" applyFill="1" applyBorder="1" applyAlignment="1" applyProtection="1">
      <alignment horizontal="left" vertical="center" wrapText="1"/>
    </xf>
    <xf numFmtId="0" fontId="60" fillId="0" borderId="196" xfId="0" applyFont="1" applyFill="1" applyBorder="1" applyAlignment="1" applyProtection="1">
      <alignment vertical="center" wrapText="1"/>
    </xf>
    <xf numFmtId="0" fontId="60" fillId="41" borderId="194" xfId="0" applyFont="1" applyFill="1" applyBorder="1" applyAlignment="1" applyProtection="1">
      <alignment horizontal="center" vertical="center" wrapText="1"/>
    </xf>
    <xf numFmtId="0" fontId="60" fillId="41" borderId="132" xfId="0" applyFont="1" applyFill="1" applyBorder="1" applyAlignment="1" applyProtection="1">
      <alignment horizontal="left" vertical="center"/>
    </xf>
    <xf numFmtId="0" fontId="60" fillId="41" borderId="132" xfId="0" applyFont="1" applyFill="1" applyBorder="1" applyAlignment="1" applyProtection="1">
      <alignment horizontal="center" vertical="center"/>
    </xf>
    <xf numFmtId="0" fontId="60" fillId="41" borderId="133" xfId="0" applyFont="1" applyFill="1" applyBorder="1" applyAlignment="1" applyProtection="1">
      <alignment vertical="center" wrapText="1"/>
    </xf>
    <xf numFmtId="0" fontId="60" fillId="41" borderId="228" xfId="0" applyFont="1" applyFill="1" applyBorder="1" applyAlignment="1" applyProtection="1">
      <alignment horizontal="center" vertical="center" wrapText="1"/>
    </xf>
    <xf numFmtId="0" fontId="60" fillId="41" borderId="21" xfId="0" applyFont="1" applyFill="1" applyBorder="1" applyAlignment="1" applyProtection="1">
      <alignment horizontal="left" vertical="center" wrapText="1"/>
    </xf>
    <xf numFmtId="0" fontId="60" fillId="20" borderId="218" xfId="0" applyFont="1" applyFill="1" applyBorder="1" applyAlignment="1" applyProtection="1">
      <alignment horizontal="center" vertical="center" wrapText="1"/>
    </xf>
    <xf numFmtId="0" fontId="60" fillId="41" borderId="228" xfId="0" applyFont="1" applyFill="1" applyBorder="1" applyAlignment="1" applyProtection="1">
      <alignment horizontal="center" vertical="center"/>
    </xf>
    <xf numFmtId="0" fontId="60" fillId="20" borderId="164" xfId="0" applyFont="1" applyFill="1" applyBorder="1" applyAlignment="1" applyProtection="1">
      <alignment horizontal="center" vertical="center" wrapText="1"/>
    </xf>
    <xf numFmtId="0" fontId="60" fillId="0" borderId="194" xfId="0" applyFont="1" applyFill="1" applyBorder="1" applyAlignment="1" applyProtection="1">
      <alignment horizontal="center" vertical="center"/>
    </xf>
    <xf numFmtId="0" fontId="60" fillId="0" borderId="145" xfId="0" applyFont="1" applyFill="1" applyBorder="1" applyAlignment="1" applyProtection="1">
      <alignment vertical="center" wrapText="1"/>
    </xf>
    <xf numFmtId="0" fontId="60" fillId="20" borderId="164" xfId="0" applyFont="1" applyFill="1" applyBorder="1" applyAlignment="1" applyProtection="1">
      <alignment horizontal="right" vertical="center" wrapText="1"/>
    </xf>
    <xf numFmtId="0" fontId="60" fillId="20" borderId="219" xfId="0" applyFont="1" applyFill="1" applyBorder="1" applyAlignment="1" applyProtection="1">
      <alignment horizontal="center" vertical="center" wrapText="1"/>
    </xf>
    <xf numFmtId="0" fontId="60" fillId="20" borderId="172" xfId="0" applyFont="1" applyFill="1" applyBorder="1" applyAlignment="1" applyProtection="1">
      <alignment horizontal="center" vertical="center" wrapText="1"/>
    </xf>
    <xf numFmtId="0" fontId="60" fillId="20" borderId="170" xfId="0" applyFont="1" applyFill="1" applyBorder="1" applyAlignment="1" applyProtection="1">
      <alignment horizontal="center" vertical="center" wrapText="1"/>
    </xf>
    <xf numFmtId="0" fontId="60" fillId="20" borderId="225" xfId="0" applyFont="1" applyFill="1" applyBorder="1" applyAlignment="1" applyProtection="1">
      <alignment horizontal="left" vertical="center" wrapText="1"/>
    </xf>
    <xf numFmtId="0" fontId="60" fillId="41" borderId="127" xfId="0" applyFont="1" applyFill="1" applyBorder="1" applyAlignment="1" applyProtection="1">
      <alignment horizontal="center" vertical="center"/>
    </xf>
    <xf numFmtId="0" fontId="60" fillId="41" borderId="0" xfId="0" applyFont="1" applyFill="1" applyAlignment="1" applyProtection="1">
      <alignment horizontal="center" vertical="center"/>
    </xf>
    <xf numFmtId="0" fontId="60" fillId="41" borderId="123" xfId="0" applyFont="1" applyFill="1" applyBorder="1" applyAlignment="1" applyProtection="1">
      <alignment horizontal="center" vertical="center"/>
    </xf>
    <xf numFmtId="0" fontId="60" fillId="41" borderId="124" xfId="0" applyFont="1" applyFill="1" applyBorder="1" applyAlignment="1" applyProtection="1">
      <alignment horizontal="center" vertical="center"/>
    </xf>
    <xf numFmtId="0" fontId="60" fillId="40" borderId="205" xfId="0" applyFont="1" applyFill="1" applyBorder="1" applyAlignment="1" applyProtection="1">
      <alignment horizontal="left" vertical="center"/>
    </xf>
    <xf numFmtId="0" fontId="60" fillId="40" borderId="205" xfId="0" applyFont="1" applyFill="1" applyBorder="1" applyAlignment="1" applyProtection="1">
      <alignment horizontal="center" vertical="center"/>
    </xf>
    <xf numFmtId="0" fontId="60" fillId="40" borderId="195" xfId="0" applyFont="1" applyFill="1" applyBorder="1" applyProtection="1">
      <alignment vertical="center"/>
    </xf>
    <xf numFmtId="0" fontId="60" fillId="20" borderId="119" xfId="0" applyFont="1" applyFill="1" applyBorder="1" applyAlignment="1" applyProtection="1">
      <alignment horizontal="center" vertical="center"/>
    </xf>
    <xf numFmtId="0" fontId="60" fillId="20" borderId="195" xfId="0" applyFont="1" applyFill="1" applyBorder="1" applyAlignment="1" applyProtection="1">
      <alignment horizontal="left" vertical="center" wrapText="1"/>
    </xf>
    <xf numFmtId="0" fontId="60" fillId="20" borderId="22" xfId="0" applyFont="1" applyFill="1" applyBorder="1" applyAlignment="1" applyProtection="1">
      <alignment horizontal="left" vertical="center" wrapText="1"/>
    </xf>
    <xf numFmtId="0" fontId="60" fillId="20" borderId="220" xfId="0" applyFont="1" applyFill="1" applyBorder="1" applyAlignment="1" applyProtection="1">
      <alignment horizontal="right" vertical="center" wrapText="1"/>
    </xf>
    <xf numFmtId="0" fontId="60" fillId="40" borderId="195" xfId="0" applyFont="1" applyFill="1" applyBorder="1" applyAlignment="1" applyProtection="1">
      <alignment horizontal="center" vertical="center"/>
    </xf>
    <xf numFmtId="0" fontId="60" fillId="39" borderId="194" xfId="0" applyFont="1" applyFill="1" applyBorder="1" applyAlignment="1" applyProtection="1">
      <alignment horizontal="center" vertical="center"/>
    </xf>
    <xf numFmtId="0" fontId="60" fillId="39" borderId="127" xfId="0" applyFont="1" applyFill="1" applyBorder="1" applyAlignment="1" applyProtection="1">
      <alignment horizontal="center" vertical="center"/>
    </xf>
    <xf numFmtId="0" fontId="60" fillId="39" borderId="0" xfId="0" applyFont="1" applyFill="1" applyAlignment="1" applyProtection="1">
      <alignment horizontal="center" vertical="center"/>
    </xf>
    <xf numFmtId="0" fontId="60" fillId="39" borderId="0" xfId="0" applyFont="1" applyFill="1" applyBorder="1" applyAlignment="1" applyProtection="1">
      <alignment horizontal="center" vertical="center"/>
    </xf>
    <xf numFmtId="0" fontId="60" fillId="20" borderId="159" xfId="0" applyFont="1" applyFill="1" applyBorder="1" applyAlignment="1" applyProtection="1">
      <alignment vertical="center" wrapText="1"/>
    </xf>
    <xf numFmtId="0" fontId="60" fillId="20" borderId="159" xfId="0" applyFont="1" applyFill="1" applyBorder="1" applyAlignment="1" applyProtection="1">
      <alignment horizontal="center" vertical="center" wrapText="1"/>
    </xf>
    <xf numFmtId="0" fontId="60" fillId="20" borderId="160" xfId="0" applyFont="1" applyFill="1" applyBorder="1" applyAlignment="1" applyProtection="1">
      <alignment horizontal="right" vertical="center" wrapText="1"/>
    </xf>
    <xf numFmtId="0" fontId="60" fillId="20" borderId="160" xfId="0" applyFont="1" applyFill="1" applyBorder="1" applyAlignment="1" applyProtection="1">
      <alignment horizontal="center" vertical="center" wrapText="1"/>
    </xf>
    <xf numFmtId="0" fontId="60" fillId="39" borderId="195" xfId="0" applyFont="1" applyFill="1" applyBorder="1" applyAlignment="1" applyProtection="1">
      <alignment horizontal="center" vertical="center"/>
    </xf>
    <xf numFmtId="0" fontId="60" fillId="20" borderId="195" xfId="0" applyFont="1" applyFill="1" applyBorder="1" applyAlignment="1" applyProtection="1">
      <alignment vertical="center" wrapText="1"/>
    </xf>
    <xf numFmtId="0" fontId="60" fillId="39" borderId="89" xfId="0" applyFont="1" applyFill="1" applyBorder="1" applyAlignment="1" applyProtection="1">
      <alignment horizontal="center" vertical="center"/>
    </xf>
    <xf numFmtId="0" fontId="60" fillId="39" borderId="132" xfId="0" applyFont="1" applyFill="1" applyBorder="1" applyAlignment="1" applyProtection="1">
      <alignment horizontal="center" vertical="center"/>
    </xf>
    <xf numFmtId="0" fontId="60" fillId="39" borderId="133" xfId="0" applyFont="1" applyFill="1" applyBorder="1" applyAlignment="1" applyProtection="1">
      <alignment horizontal="center" vertical="center"/>
    </xf>
    <xf numFmtId="0" fontId="60" fillId="39" borderId="21" xfId="0" applyFont="1" applyFill="1" applyBorder="1" applyAlignment="1" applyProtection="1">
      <alignment horizontal="center" vertical="center"/>
    </xf>
    <xf numFmtId="0" fontId="60" fillId="20" borderId="161" xfId="0" applyFont="1" applyFill="1" applyBorder="1" applyAlignment="1" applyProtection="1">
      <alignment horizontal="right" vertical="center" wrapText="1"/>
    </xf>
    <xf numFmtId="0" fontId="60" fillId="20" borderId="21" xfId="0" applyFont="1" applyFill="1" applyBorder="1" applyAlignment="1" applyProtection="1">
      <alignment vertical="center" wrapText="1"/>
    </xf>
    <xf numFmtId="0" fontId="60" fillId="20" borderId="221" xfId="0" applyFont="1" applyFill="1" applyBorder="1" applyAlignment="1" applyProtection="1">
      <alignment horizontal="center" vertical="center" wrapText="1"/>
    </xf>
    <xf numFmtId="0" fontId="60" fillId="20" borderId="220" xfId="0" applyFont="1" applyFill="1" applyBorder="1" applyAlignment="1" applyProtection="1">
      <alignment horizontal="center" vertical="center" wrapText="1"/>
    </xf>
    <xf numFmtId="0" fontId="60" fillId="41" borderId="0" xfId="0" applyFont="1" applyFill="1" applyBorder="1" applyAlignment="1" applyProtection="1">
      <alignment horizontal="center" vertical="center"/>
    </xf>
    <xf numFmtId="0" fontId="60" fillId="20" borderId="159" xfId="0" applyFont="1" applyFill="1" applyBorder="1" applyAlignment="1" applyProtection="1">
      <alignment horizontal="left" vertical="center" wrapText="1"/>
    </xf>
    <xf numFmtId="0" fontId="60" fillId="0" borderId="210" xfId="0" applyFont="1" applyFill="1" applyBorder="1" applyAlignment="1" applyProtection="1">
      <alignment horizontal="right" vertical="center" wrapText="1"/>
    </xf>
    <xf numFmtId="0" fontId="60" fillId="41" borderId="89" xfId="0" applyFont="1" applyFill="1" applyBorder="1" applyAlignment="1" applyProtection="1">
      <alignment horizontal="center" vertical="center"/>
    </xf>
    <xf numFmtId="0" fontId="60" fillId="20" borderId="194" xfId="0" applyFont="1" applyFill="1" applyBorder="1" applyAlignment="1" applyProtection="1">
      <alignment horizontal="left" vertical="center"/>
    </xf>
    <xf numFmtId="0" fontId="60" fillId="20" borderId="205" xfId="0" applyFont="1" applyFill="1" applyBorder="1" applyAlignment="1" applyProtection="1">
      <alignment horizontal="center" vertical="center" wrapText="1"/>
    </xf>
    <xf numFmtId="0" fontId="60" fillId="20" borderId="228" xfId="0" applyFont="1" applyFill="1" applyBorder="1" applyAlignment="1" applyProtection="1">
      <alignment horizontal="left" vertical="center"/>
    </xf>
    <xf numFmtId="0" fontId="60" fillId="20" borderId="132" xfId="0" applyFont="1" applyFill="1" applyBorder="1" applyAlignment="1" applyProtection="1">
      <alignment horizontal="left" vertical="center" wrapText="1"/>
    </xf>
    <xf numFmtId="0" fontId="60" fillId="20" borderId="132" xfId="0" applyFont="1" applyFill="1" applyBorder="1" applyAlignment="1" applyProtection="1">
      <alignment vertical="center" wrapText="1"/>
    </xf>
    <xf numFmtId="0" fontId="60" fillId="20" borderId="122" xfId="0" applyFont="1" applyFill="1" applyBorder="1" applyAlignment="1" applyProtection="1">
      <alignment vertical="center"/>
    </xf>
    <xf numFmtId="0" fontId="60" fillId="20" borderId="21" xfId="0" applyFont="1" applyFill="1" applyBorder="1" applyAlignment="1" applyProtection="1">
      <alignment vertical="center"/>
    </xf>
    <xf numFmtId="0" fontId="60" fillId="20" borderId="133" xfId="0" applyFont="1" applyFill="1" applyBorder="1" applyAlignment="1" applyProtection="1">
      <alignment vertical="center"/>
    </xf>
    <xf numFmtId="0" fontId="60" fillId="20" borderId="196" xfId="0" applyFont="1" applyFill="1" applyBorder="1" applyAlignment="1" applyProtection="1">
      <alignment vertical="center"/>
    </xf>
    <xf numFmtId="0" fontId="60" fillId="20" borderId="195" xfId="0" applyFont="1" applyFill="1" applyBorder="1" applyAlignment="1" applyProtection="1">
      <alignment vertical="center"/>
    </xf>
    <xf numFmtId="0" fontId="60" fillId="20" borderId="124" xfId="0" applyFont="1" applyFill="1" applyBorder="1" applyAlignment="1" applyProtection="1">
      <alignment horizontal="center" vertical="center" wrapText="1"/>
    </xf>
    <xf numFmtId="0" fontId="60" fillId="20" borderId="119" xfId="0" applyFont="1" applyFill="1" applyBorder="1" applyAlignment="1" applyProtection="1">
      <alignment vertical="center"/>
    </xf>
    <xf numFmtId="0" fontId="60" fillId="20" borderId="123" xfId="0" applyFont="1" applyFill="1" applyBorder="1" applyAlignment="1" applyProtection="1">
      <alignment vertical="center"/>
    </xf>
    <xf numFmtId="0" fontId="0" fillId="20" borderId="119" xfId="0" applyFill="1" applyBorder="1" applyAlignment="1" applyProtection="1">
      <alignment horizontal="center" vertical="center" wrapText="1"/>
    </xf>
    <xf numFmtId="0" fontId="60" fillId="20" borderId="123" xfId="0" applyFont="1" applyFill="1" applyBorder="1" applyAlignment="1" applyProtection="1">
      <alignment horizontal="center" vertical="center" wrapText="1"/>
    </xf>
    <xf numFmtId="0" fontId="60" fillId="20" borderId="122" xfId="0" applyFont="1" applyFill="1" applyBorder="1" applyAlignment="1" applyProtection="1">
      <alignment horizontal="left" vertical="center"/>
    </xf>
    <xf numFmtId="0" fontId="60" fillId="20" borderId="133" xfId="0" applyFont="1" applyFill="1" applyBorder="1" applyAlignment="1" applyProtection="1">
      <alignment vertical="center" wrapText="1"/>
    </xf>
    <xf numFmtId="0" fontId="60" fillId="41" borderId="133" xfId="0" applyFont="1" applyFill="1" applyBorder="1" applyAlignment="1" applyProtection="1">
      <alignment horizontal="center" vertical="center"/>
    </xf>
    <xf numFmtId="0" fontId="60" fillId="0" borderId="196" xfId="0" applyFont="1" applyBorder="1" applyAlignment="1" applyProtection="1">
      <alignment horizontal="center" vertical="center" wrapText="1"/>
    </xf>
    <xf numFmtId="0" fontId="60" fillId="0" borderId="157" xfId="0" applyFont="1" applyBorder="1" applyAlignment="1" applyProtection="1">
      <alignment horizontal="center" vertical="center" wrapText="1"/>
    </xf>
    <xf numFmtId="0" fontId="60" fillId="0" borderId="141" xfId="0" applyFont="1" applyBorder="1" applyAlignment="1" applyProtection="1">
      <alignment horizontal="center" vertical="center" wrapText="1"/>
    </xf>
    <xf numFmtId="0" fontId="60" fillId="0" borderId="164" xfId="0" applyFont="1" applyBorder="1" applyAlignment="1" applyProtection="1">
      <alignment horizontal="center" vertical="center" wrapText="1"/>
    </xf>
    <xf numFmtId="0" fontId="60" fillId="20" borderId="160" xfId="0" applyFont="1" applyFill="1" applyBorder="1" applyAlignment="1" applyProtection="1">
      <alignment horizontal="left" vertical="center" wrapText="1"/>
    </xf>
    <xf numFmtId="0" fontId="60" fillId="0" borderId="43" xfId="0" applyFont="1" applyBorder="1" applyAlignment="1" applyProtection="1">
      <alignment horizontal="center" vertical="center" wrapText="1"/>
    </xf>
    <xf numFmtId="0" fontId="60" fillId="0" borderId="140" xfId="0" applyFont="1" applyBorder="1" applyAlignment="1" applyProtection="1">
      <alignment horizontal="center" vertical="center" wrapText="1"/>
    </xf>
    <xf numFmtId="0" fontId="60" fillId="0" borderId="122" xfId="0" applyFont="1" applyBorder="1" applyAlignment="1" applyProtection="1">
      <alignment horizontal="center" vertical="center" wrapText="1"/>
    </xf>
    <xf numFmtId="0" fontId="60" fillId="0" borderId="161" xfId="0" quotePrefix="1" applyFont="1" applyBorder="1" applyAlignment="1" applyProtection="1">
      <alignment horizontal="center" vertical="center" wrapText="1"/>
    </xf>
    <xf numFmtId="0" fontId="60" fillId="20" borderId="160" xfId="0" quotePrefix="1" applyFont="1" applyFill="1" applyBorder="1" applyAlignment="1" applyProtection="1">
      <alignment horizontal="left" vertical="center" wrapText="1"/>
    </xf>
    <xf numFmtId="0" fontId="60" fillId="0" borderId="210" xfId="0" applyFont="1" applyBorder="1" applyAlignment="1" applyProtection="1">
      <alignment horizontal="center" vertical="center" wrapText="1"/>
    </xf>
    <xf numFmtId="0" fontId="60" fillId="40" borderId="195" xfId="0" applyFont="1" applyFill="1" applyBorder="1" applyAlignment="1" applyProtection="1">
      <alignment horizontal="left" vertical="center" wrapText="1"/>
    </xf>
    <xf numFmtId="0" fontId="60" fillId="20" borderId="159" xfId="0" applyFont="1" applyFill="1" applyBorder="1" applyAlignment="1" applyProtection="1">
      <alignment horizontal="right" vertical="center" wrapText="1"/>
    </xf>
    <xf numFmtId="0" fontId="60" fillId="0" borderId="159" xfId="0" applyFont="1" applyBorder="1" applyAlignment="1" applyProtection="1">
      <alignment horizontal="center" vertical="center" wrapText="1"/>
    </xf>
    <xf numFmtId="0" fontId="60" fillId="20" borderId="161" xfId="0" quotePrefix="1" applyFont="1" applyFill="1" applyBorder="1" applyAlignment="1" applyProtection="1">
      <alignment horizontal="left" vertical="center" wrapText="1"/>
    </xf>
    <xf numFmtId="0" fontId="60" fillId="20" borderId="210" xfId="0" quotePrefix="1" applyFont="1" applyFill="1" applyBorder="1" applyAlignment="1" applyProtection="1">
      <alignment horizontal="left" vertical="center" wrapText="1"/>
    </xf>
    <xf numFmtId="0" fontId="60" fillId="39" borderId="123" xfId="0" applyFont="1" applyFill="1" applyBorder="1" applyAlignment="1" applyProtection="1">
      <alignment horizontal="center" vertical="center"/>
    </xf>
    <xf numFmtId="0" fontId="60" fillId="39" borderId="124" xfId="0" applyFont="1" applyFill="1" applyBorder="1" applyAlignment="1" applyProtection="1">
      <alignment horizontal="center" vertical="center"/>
    </xf>
    <xf numFmtId="0" fontId="60" fillId="20" borderId="162" xfId="0" applyFont="1" applyFill="1" applyBorder="1" applyAlignment="1" applyProtection="1">
      <alignment horizontal="right" vertical="center" wrapText="1"/>
    </xf>
    <xf numFmtId="0" fontId="60" fillId="20" borderId="162" xfId="0" applyFont="1" applyFill="1" applyBorder="1" applyAlignment="1" applyProtection="1">
      <alignment horizontal="center" vertical="center" wrapText="1"/>
    </xf>
    <xf numFmtId="0" fontId="60" fillId="7" borderId="1" xfId="0" applyFont="1" applyFill="1" applyBorder="1" applyAlignment="1" applyProtection="1">
      <alignment horizontal="center" vertical="center" wrapText="1"/>
      <protection locked="0"/>
    </xf>
    <xf numFmtId="0" fontId="60" fillId="20" borderId="162" xfId="0" applyFont="1" applyFill="1" applyBorder="1" applyAlignment="1" applyProtection="1">
      <alignment horizontal="left" vertical="center" wrapText="1"/>
    </xf>
    <xf numFmtId="0" fontId="60" fillId="20" borderId="24" xfId="0" applyFont="1" applyFill="1" applyBorder="1" applyAlignment="1" applyProtection="1">
      <alignment horizontal="center" vertical="center" wrapText="1"/>
    </xf>
    <xf numFmtId="0" fontId="31" fillId="15" borderId="1" xfId="0" applyNumberFormat="1" applyFont="1" applyFill="1" applyBorder="1" applyAlignment="1" applyProtection="1">
      <alignment horizontal="center" vertical="center"/>
      <protection locked="0"/>
    </xf>
    <xf numFmtId="0" fontId="60" fillId="20" borderId="24" xfId="0" applyFont="1" applyFill="1" applyBorder="1" applyAlignment="1" applyProtection="1">
      <alignment horizontal="left" vertical="center" wrapText="1"/>
    </xf>
    <xf numFmtId="0" fontId="60" fillId="0" borderId="0" xfId="0" applyFont="1">
      <alignment vertical="center"/>
    </xf>
    <xf numFmtId="38" fontId="60" fillId="44" borderId="122" xfId="24" applyFont="1" applyFill="1" applyBorder="1" applyProtection="1">
      <alignment vertical="center"/>
      <protection locked="0"/>
    </xf>
    <xf numFmtId="38" fontId="60" fillId="20" borderId="122" xfId="24" applyFont="1" applyFill="1" applyBorder="1">
      <alignment vertical="center"/>
    </xf>
    <xf numFmtId="9" fontId="60" fillId="0" borderId="1" xfId="22" applyFont="1" applyBorder="1">
      <alignment vertical="center"/>
    </xf>
    <xf numFmtId="38" fontId="60" fillId="0" borderId="0" xfId="24" applyFont="1">
      <alignment vertical="center"/>
    </xf>
    <xf numFmtId="0" fontId="60" fillId="9" borderId="0" xfId="0" applyFont="1" applyFill="1" applyAlignment="1" applyProtection="1">
      <alignment horizontal="right" vertical="center"/>
    </xf>
    <xf numFmtId="0" fontId="56" fillId="2" borderId="196" xfId="0" applyFont="1" applyFill="1" applyBorder="1" applyAlignment="1" applyProtection="1">
      <alignment horizontal="center" vertical="center"/>
    </xf>
    <xf numFmtId="0" fontId="56" fillId="9" borderId="180" xfId="0" applyFont="1" applyFill="1" applyBorder="1" applyAlignment="1" applyProtection="1">
      <alignment horizontal="center" vertical="center" wrapText="1"/>
    </xf>
    <xf numFmtId="0" fontId="56" fillId="20" borderId="180" xfId="0" applyFont="1" applyFill="1" applyBorder="1" applyAlignment="1" applyProtection="1">
      <alignment horizontal="center" vertical="center" wrapText="1"/>
    </xf>
    <xf numFmtId="0" fontId="104" fillId="10" borderId="0" xfId="0" applyFont="1" applyFill="1" applyAlignment="1" applyProtection="1">
      <alignment horizontal="center" vertical="center"/>
    </xf>
    <xf numFmtId="0" fontId="60" fillId="4" borderId="39" xfId="0" applyFont="1" applyFill="1" applyBorder="1" applyAlignment="1" applyProtection="1">
      <alignment horizontal="center" vertical="center"/>
    </xf>
    <xf numFmtId="0" fontId="60" fillId="10" borderId="0" xfId="0" applyFont="1" applyFill="1" applyProtection="1">
      <alignment vertical="center"/>
    </xf>
    <xf numFmtId="0" fontId="60" fillId="10" borderId="0" xfId="0" applyFont="1" applyFill="1" applyAlignment="1" applyProtection="1">
      <alignment horizontal="right" vertical="center"/>
    </xf>
    <xf numFmtId="0" fontId="60" fillId="0" borderId="205" xfId="0" applyFont="1" applyBorder="1" applyProtection="1">
      <alignment vertical="center"/>
    </xf>
    <xf numFmtId="0" fontId="56" fillId="10" borderId="0" xfId="0" applyFont="1" applyFill="1" applyProtection="1">
      <alignment vertical="center"/>
    </xf>
    <xf numFmtId="0" fontId="56" fillId="10" borderId="0" xfId="0" applyFont="1" applyFill="1" applyAlignment="1" applyProtection="1">
      <alignment vertical="center" wrapText="1"/>
    </xf>
    <xf numFmtId="0" fontId="56" fillId="9" borderId="0" xfId="0" applyFont="1" applyFill="1" applyProtection="1">
      <alignment vertical="center"/>
    </xf>
    <xf numFmtId="0" fontId="60" fillId="25" borderId="0" xfId="0" applyFont="1" applyFill="1" applyAlignment="1" applyProtection="1">
      <alignment horizontal="right" vertical="center"/>
    </xf>
    <xf numFmtId="0" fontId="56" fillId="0" borderId="0" xfId="0" applyFont="1" applyAlignment="1" applyProtection="1"/>
    <xf numFmtId="0" fontId="56" fillId="45" borderId="13" xfId="0" applyFont="1" applyFill="1" applyBorder="1" applyAlignment="1" applyProtection="1">
      <alignment horizontal="left" vertical="center"/>
    </xf>
    <xf numFmtId="0" fontId="60" fillId="20" borderId="0" xfId="0" applyFont="1" applyFill="1" applyAlignment="1" applyProtection="1">
      <alignment horizontal="right" vertical="center"/>
    </xf>
    <xf numFmtId="0" fontId="56" fillId="2" borderId="122" xfId="0" applyFont="1" applyFill="1" applyBorder="1" applyAlignment="1" applyProtection="1">
      <alignment horizontal="center" vertical="center"/>
    </xf>
    <xf numFmtId="0" fontId="60" fillId="2" borderId="122" xfId="0" applyFont="1" applyFill="1" applyBorder="1" applyAlignment="1" applyProtection="1">
      <alignment horizontal="center" vertical="center"/>
    </xf>
    <xf numFmtId="0" fontId="60" fillId="2" borderId="122" xfId="0" applyFont="1" applyFill="1" applyBorder="1" applyAlignment="1" applyProtection="1">
      <alignment horizontal="center" vertical="center" wrapText="1"/>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Alignment="1" applyProtection="1">
      <alignment vertical="center"/>
    </xf>
    <xf numFmtId="38" fontId="56" fillId="3" borderId="1" xfId="0" applyNumberFormat="1" applyFont="1" applyFill="1" applyBorder="1" applyAlignment="1" applyProtection="1">
      <alignment horizontal="center" vertical="center"/>
      <protection locked="0"/>
    </xf>
    <xf numFmtId="0" fontId="60" fillId="0" borderId="0" xfId="0" applyFont="1" applyAlignment="1" applyProtection="1">
      <alignment horizontal="left" vertical="center" wrapText="1"/>
    </xf>
    <xf numFmtId="0" fontId="60" fillId="0" borderId="0" xfId="0" applyFont="1" applyFill="1" applyBorder="1" applyAlignment="1" applyProtection="1">
      <alignment horizontal="left" vertical="top" wrapText="1"/>
    </xf>
    <xf numFmtId="0" fontId="56" fillId="2" borderId="123" xfId="0" applyFont="1" applyFill="1" applyBorder="1" applyProtection="1">
      <alignment vertical="center"/>
    </xf>
    <xf numFmtId="0" fontId="106" fillId="2" borderId="41" xfId="0" applyFont="1" applyFill="1" applyBorder="1" applyAlignment="1" applyProtection="1">
      <alignment horizontal="center" vertical="center" wrapText="1"/>
    </xf>
    <xf numFmtId="0" fontId="106" fillId="2" borderId="227" xfId="0" applyFont="1" applyFill="1" applyBorder="1" applyAlignment="1" applyProtection="1">
      <alignment horizontal="center" vertical="center" wrapText="1"/>
    </xf>
    <xf numFmtId="0" fontId="106" fillId="2" borderId="42" xfId="0" applyFont="1" applyFill="1" applyBorder="1" applyAlignment="1" applyProtection="1">
      <alignment horizontal="left" vertical="center" wrapText="1"/>
    </xf>
    <xf numFmtId="0" fontId="18" fillId="0" borderId="0" xfId="0" applyFont="1" applyProtection="1">
      <alignment vertical="center"/>
    </xf>
    <xf numFmtId="0" fontId="10" fillId="0" borderId="0" xfId="0" applyFont="1" applyAlignment="1" applyProtection="1">
      <alignment horizontal="right" vertical="center"/>
    </xf>
    <xf numFmtId="0" fontId="73" fillId="0" borderId="0" xfId="0" applyFont="1" applyFill="1" applyAlignment="1" applyProtection="1">
      <alignment horizontal="right" vertical="center"/>
    </xf>
    <xf numFmtId="0" fontId="11" fillId="0" borderId="0" xfId="0" applyFont="1" applyProtection="1">
      <alignment vertical="center"/>
    </xf>
    <xf numFmtId="0" fontId="10" fillId="0" borderId="0" xfId="0" applyFont="1" applyAlignment="1" applyProtection="1">
      <alignment horizontal="left" vertical="center" wrapText="1"/>
    </xf>
    <xf numFmtId="0" fontId="10" fillId="0" borderId="4" xfId="0" applyFont="1" applyBorder="1" applyProtection="1">
      <alignment vertical="center"/>
    </xf>
    <xf numFmtId="0" fontId="10" fillId="0" borderId="4" xfId="0" applyFont="1" applyBorder="1" applyAlignment="1" applyProtection="1">
      <alignment horizontal="left" vertical="center"/>
    </xf>
    <xf numFmtId="0" fontId="10" fillId="0" borderId="4" xfId="0" applyFont="1" applyBorder="1" applyAlignment="1" applyProtection="1">
      <alignment vertical="center" wrapText="1"/>
    </xf>
    <xf numFmtId="0" fontId="16" fillId="0" borderId="5" xfId="0" applyFont="1" applyBorder="1" applyAlignment="1" applyProtection="1">
      <alignment horizontal="center" vertical="center" wrapText="1"/>
    </xf>
    <xf numFmtId="0" fontId="101" fillId="0" borderId="5" xfId="0" applyFont="1" applyBorder="1" applyAlignment="1" applyProtection="1">
      <alignment horizontal="left" vertical="center"/>
    </xf>
    <xf numFmtId="0" fontId="56" fillId="0" borderId="5" xfId="0" applyFont="1" applyBorder="1" applyAlignment="1" applyProtection="1">
      <alignment horizontal="left" vertical="center"/>
    </xf>
    <xf numFmtId="0" fontId="16" fillId="0" borderId="5" xfId="0" applyFont="1" applyBorder="1" applyProtection="1">
      <alignment vertical="center"/>
    </xf>
    <xf numFmtId="0" fontId="16" fillId="0" borderId="5" xfId="0" applyFont="1" applyBorder="1" applyAlignment="1" applyProtection="1">
      <alignment horizontal="center" vertical="center"/>
    </xf>
    <xf numFmtId="0" fontId="16" fillId="0" borderId="5" xfId="0" applyFont="1" applyBorder="1" applyAlignment="1" applyProtection="1">
      <alignment horizontal="left" vertical="center"/>
    </xf>
    <xf numFmtId="0" fontId="16" fillId="0" borderId="5" xfId="0" applyFont="1" applyBorder="1" applyAlignment="1" applyProtection="1">
      <alignment vertical="center" wrapText="1"/>
    </xf>
    <xf numFmtId="0" fontId="0" fillId="0" borderId="5" xfId="0" applyBorder="1" applyAlignment="1" applyProtection="1">
      <alignment horizontal="left" vertical="center"/>
    </xf>
    <xf numFmtId="0" fontId="24" fillId="0" borderId="5" xfId="0" applyFont="1" applyBorder="1" applyAlignment="1" applyProtection="1">
      <alignment horizontal="left" vertical="center"/>
    </xf>
    <xf numFmtId="0" fontId="16" fillId="0" borderId="37" xfId="0" applyFont="1" applyBorder="1" applyAlignment="1" applyProtection="1">
      <alignment horizontal="center" vertical="center" wrapText="1"/>
    </xf>
    <xf numFmtId="0" fontId="16" fillId="0" borderId="38" xfId="0" applyFont="1" applyBorder="1" applyAlignment="1" applyProtection="1">
      <alignment horizontal="center" vertical="center"/>
    </xf>
    <xf numFmtId="0" fontId="16" fillId="0" borderId="5" xfId="0" applyFont="1" applyBorder="1" applyAlignment="1" applyProtection="1">
      <alignment horizontal="left" vertical="center" wrapText="1"/>
    </xf>
    <xf numFmtId="179" fontId="16" fillId="0" borderId="37" xfId="0" applyNumberFormat="1" applyFont="1" applyBorder="1" applyAlignment="1" applyProtection="1">
      <alignment horizontal="center" vertical="center"/>
    </xf>
    <xf numFmtId="0" fontId="72" fillId="0" borderId="5" xfId="0" applyFont="1" applyBorder="1" applyAlignment="1" applyProtection="1">
      <alignment vertical="center" wrapText="1"/>
    </xf>
    <xf numFmtId="0" fontId="72" fillId="0" borderId="5" xfId="0" applyFont="1" applyBorder="1" applyAlignment="1" applyProtection="1">
      <alignment horizontal="left" vertical="center"/>
    </xf>
    <xf numFmtId="0" fontId="72" fillId="0" borderId="10" xfId="0" applyFont="1" applyBorder="1" applyAlignment="1" applyProtection="1">
      <alignment vertical="center" wrapText="1"/>
    </xf>
    <xf numFmtId="0" fontId="16" fillId="0" borderId="184" xfId="0" applyFont="1" applyBorder="1" applyAlignment="1" applyProtection="1">
      <alignment horizontal="center" vertical="center"/>
    </xf>
    <xf numFmtId="0" fontId="25" fillId="0" borderId="37" xfId="0" applyFont="1" applyBorder="1" applyAlignment="1" applyProtection="1">
      <alignment horizontal="center" vertical="center"/>
    </xf>
    <xf numFmtId="0" fontId="16" fillId="22" borderId="0" xfId="0" applyFont="1" applyFill="1" applyAlignment="1" applyProtection="1">
      <alignment horizontal="center" vertical="center" textRotation="255" wrapText="1"/>
    </xf>
    <xf numFmtId="0" fontId="72" fillId="0" borderId="5" xfId="0" applyFont="1" applyBorder="1" applyAlignment="1" applyProtection="1">
      <alignment horizontal="center" vertical="center"/>
    </xf>
    <xf numFmtId="0" fontId="16" fillId="0" borderId="11" xfId="0" applyFont="1" applyBorder="1" applyAlignment="1" applyProtection="1">
      <alignment horizontal="center" vertical="center"/>
    </xf>
    <xf numFmtId="0" fontId="16" fillId="0" borderId="11" xfId="0" applyFont="1" applyBorder="1" applyAlignment="1" applyProtection="1">
      <alignment horizontal="left" vertical="center"/>
    </xf>
    <xf numFmtId="0" fontId="16" fillId="0" borderId="11" xfId="0" applyFont="1" applyBorder="1" applyAlignment="1" applyProtection="1">
      <alignment vertical="center" wrapText="1"/>
    </xf>
    <xf numFmtId="0" fontId="10" fillId="21" borderId="12" xfId="0" applyFont="1" applyFill="1" applyBorder="1" applyAlignment="1" applyProtection="1">
      <alignment horizontal="left" vertical="center"/>
      <protection locked="0"/>
    </xf>
    <xf numFmtId="0" fontId="10" fillId="0" borderId="18" xfId="0" applyFont="1" applyBorder="1" applyProtection="1">
      <alignment vertical="center"/>
      <protection locked="0"/>
    </xf>
    <xf numFmtId="0" fontId="10" fillId="0" borderId="5" xfId="0" applyFont="1" applyBorder="1" applyProtection="1">
      <alignment vertical="center"/>
      <protection locked="0"/>
    </xf>
    <xf numFmtId="0" fontId="0" fillId="0" borderId="18" xfId="0" applyBorder="1" applyAlignment="1" applyProtection="1">
      <alignment horizontal="left" vertical="center"/>
      <protection locked="0"/>
    </xf>
    <xf numFmtId="0" fontId="0" fillId="0" borderId="0" xfId="0" applyAlignment="1" applyProtection="1">
      <alignment horizontal="left" vertical="center"/>
      <protection locked="0"/>
    </xf>
    <xf numFmtId="0" fontId="10" fillId="0" borderId="12"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11" xfId="0" applyFont="1" applyBorder="1" applyAlignment="1" applyProtection="1">
      <alignment horizontal="center" vertical="center"/>
      <protection locked="0"/>
    </xf>
    <xf numFmtId="0" fontId="9" fillId="0" borderId="0" xfId="0" applyFont="1" applyProtection="1">
      <alignment vertical="center"/>
      <protection locked="0"/>
    </xf>
    <xf numFmtId="0" fontId="67" fillId="0" borderId="0" xfId="0" applyFont="1" applyProtection="1">
      <alignment vertical="center"/>
      <protection locked="0"/>
    </xf>
    <xf numFmtId="176" fontId="67" fillId="0" borderId="5" xfId="0" applyNumberFormat="1" applyFont="1" applyBorder="1" applyAlignment="1" applyProtection="1">
      <alignment horizontal="center" vertical="center"/>
      <protection locked="0"/>
    </xf>
    <xf numFmtId="176" fontId="37" fillId="0" borderId="11" xfId="0" applyNumberFormat="1" applyFont="1" applyBorder="1" applyAlignment="1" applyProtection="1">
      <alignment horizontal="center" vertical="center"/>
      <protection locked="0"/>
    </xf>
    <xf numFmtId="176" fontId="37" fillId="0" borderId="0" xfId="0" applyNumberFormat="1" applyFont="1" applyAlignment="1" applyProtection="1">
      <alignment horizontal="center" vertical="center"/>
      <protection locked="0"/>
    </xf>
    <xf numFmtId="0" fontId="13" fillId="0" borderId="11" xfId="0" applyFont="1" applyBorder="1" applyProtection="1">
      <alignment vertical="center"/>
      <protection locked="0"/>
    </xf>
    <xf numFmtId="0" fontId="60" fillId="0" borderId="1" xfId="0" applyFont="1" applyFill="1" applyBorder="1" applyAlignment="1" applyProtection="1">
      <alignment vertical="center" wrapText="1"/>
      <protection locked="0"/>
    </xf>
    <xf numFmtId="0" fontId="0" fillId="41" borderId="216" xfId="0"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0" fillId="41" borderId="195" xfId="0" applyFill="1" applyBorder="1" applyAlignment="1" applyProtection="1">
      <alignment vertical="center" wrapText="1"/>
      <protection locked="0"/>
    </xf>
    <xf numFmtId="0" fontId="60" fillId="41" borderId="195" xfId="0" applyFont="1" applyFill="1" applyBorder="1" applyAlignment="1" applyProtection="1">
      <alignment vertical="center" wrapText="1"/>
      <protection locked="0"/>
    </xf>
    <xf numFmtId="0" fontId="0" fillId="39" borderId="195" xfId="0" applyFill="1" applyBorder="1" applyAlignment="1" applyProtection="1">
      <alignment vertical="center" wrapText="1"/>
      <protection locked="0"/>
    </xf>
    <xf numFmtId="0" fontId="60" fillId="39" borderId="195" xfId="0" applyFont="1" applyFill="1" applyBorder="1" applyAlignment="1" applyProtection="1">
      <alignment vertical="center" wrapText="1"/>
      <protection locked="0"/>
    </xf>
    <xf numFmtId="0" fontId="60" fillId="41" borderId="234" xfId="0" applyFont="1" applyFill="1" applyBorder="1" applyAlignment="1" applyProtection="1">
      <alignment vertical="center" wrapText="1"/>
      <protection locked="0"/>
    </xf>
    <xf numFmtId="0" fontId="60" fillId="41" borderId="0" xfId="0" applyFont="1" applyFill="1" applyBorder="1" applyAlignment="1" applyProtection="1">
      <alignment vertical="center" wrapText="1"/>
      <protection locked="0"/>
    </xf>
    <xf numFmtId="0" fontId="0" fillId="40" borderId="195" xfId="0" applyFill="1" applyBorder="1" applyProtection="1">
      <alignment vertical="center"/>
      <protection locked="0"/>
    </xf>
    <xf numFmtId="0" fontId="0" fillId="20" borderId="205" xfId="0" applyFill="1" applyBorder="1" applyAlignment="1" applyProtection="1">
      <alignment horizontal="center" vertical="center" wrapText="1"/>
      <protection locked="0"/>
    </xf>
    <xf numFmtId="0" fontId="0" fillId="20" borderId="132" xfId="0" applyFill="1" applyBorder="1" applyAlignment="1" applyProtection="1">
      <alignment horizontal="left" vertical="center" wrapText="1"/>
      <protection locked="0"/>
    </xf>
    <xf numFmtId="0" fontId="0" fillId="20" borderId="13" xfId="0" applyFill="1" applyBorder="1" applyAlignment="1" applyProtection="1">
      <alignment horizontal="center" vertical="center" wrapText="1"/>
      <protection locked="0"/>
    </xf>
    <xf numFmtId="0" fontId="60" fillId="40" borderId="195" xfId="0" applyFont="1" applyFill="1" applyBorder="1" applyProtection="1">
      <alignment vertical="center"/>
      <protection locked="0"/>
    </xf>
    <xf numFmtId="0" fontId="60" fillId="20" borderId="196" xfId="0" applyFont="1" applyFill="1" applyBorder="1" applyAlignment="1" applyProtection="1">
      <alignment horizontal="center" vertical="center" wrapText="1"/>
      <protection locked="0"/>
    </xf>
    <xf numFmtId="0" fontId="13" fillId="20" borderId="1" xfId="0" applyFont="1" applyFill="1" applyBorder="1" applyAlignment="1" applyProtection="1">
      <alignment horizontal="center" vertical="center" wrapText="1"/>
      <protection locked="0"/>
    </xf>
    <xf numFmtId="0" fontId="14" fillId="14" borderId="58" xfId="0" applyFont="1" applyFill="1" applyBorder="1" applyAlignment="1" applyProtection="1">
      <alignment horizontal="center" vertical="center" wrapText="1"/>
      <protection locked="0"/>
    </xf>
    <xf numFmtId="0" fontId="0" fillId="14" borderId="122" xfId="0" applyFill="1" applyBorder="1" applyAlignment="1" applyProtection="1">
      <alignment horizontal="center" vertical="center"/>
      <protection locked="0"/>
    </xf>
    <xf numFmtId="0" fontId="21" fillId="2" borderId="123" xfId="0" applyFont="1" applyFill="1" applyBorder="1" applyProtection="1">
      <alignment vertical="center"/>
      <protection locked="0"/>
    </xf>
    <xf numFmtId="0" fontId="7" fillId="2" borderId="124" xfId="0" applyFont="1" applyFill="1" applyBorder="1" applyProtection="1">
      <alignment vertical="center"/>
      <protection locked="0"/>
    </xf>
    <xf numFmtId="0" fontId="7" fillId="2" borderId="205" xfId="0" applyFont="1" applyFill="1" applyBorder="1" applyProtection="1">
      <alignment vertical="center"/>
      <protection locked="0"/>
    </xf>
    <xf numFmtId="0" fontId="14" fillId="2" borderId="51" xfId="0" applyFont="1" applyFill="1" applyBorder="1" applyAlignment="1" applyProtection="1">
      <alignment horizontal="center" vertical="center" shrinkToFit="1"/>
      <protection locked="0"/>
    </xf>
    <xf numFmtId="0" fontId="14" fillId="2" borderId="27" xfId="0" applyFont="1" applyFill="1" applyBorder="1" applyAlignment="1" applyProtection="1">
      <alignment horizontal="center" vertical="center" wrapText="1"/>
      <protection locked="0"/>
    </xf>
    <xf numFmtId="0" fontId="0" fillId="2" borderId="123" xfId="0" applyFill="1" applyBorder="1" applyProtection="1">
      <alignment vertical="center"/>
      <protection locked="0"/>
    </xf>
    <xf numFmtId="0" fontId="21" fillId="2" borderId="124" xfId="0" applyFont="1" applyFill="1" applyBorder="1" applyProtection="1">
      <alignment vertical="center"/>
      <protection locked="0"/>
    </xf>
    <xf numFmtId="0" fontId="21" fillId="2" borderId="132" xfId="0" applyFont="1" applyFill="1" applyBorder="1" applyProtection="1">
      <alignment vertical="center"/>
      <protection locked="0"/>
    </xf>
    <xf numFmtId="0" fontId="0" fillId="2" borderId="6" xfId="0" applyFill="1" applyBorder="1" applyProtection="1">
      <alignment vertical="center"/>
      <protection locked="0"/>
    </xf>
    <xf numFmtId="0" fontId="7" fillId="2" borderId="4" xfId="0" applyFont="1" applyFill="1" applyBorder="1" applyProtection="1">
      <alignment vertical="center"/>
      <protection locked="0"/>
    </xf>
    <xf numFmtId="0" fontId="7" fillId="2" borderId="0" xfId="0" applyFont="1" applyFill="1" applyProtection="1">
      <alignment vertical="center"/>
      <protection locked="0"/>
    </xf>
    <xf numFmtId="0" fontId="0" fillId="18" borderId="194" xfId="0" applyFill="1" applyBorder="1" applyAlignment="1" applyProtection="1">
      <alignment vertical="center" wrapText="1"/>
      <protection locked="0"/>
    </xf>
    <xf numFmtId="0" fontId="0" fillId="18" borderId="205" xfId="0" applyFill="1" applyBorder="1" applyAlignment="1" applyProtection="1">
      <alignment vertical="center" wrapText="1"/>
      <protection locked="0"/>
    </xf>
    <xf numFmtId="0" fontId="0" fillId="18" borderId="195" xfId="0" applyFill="1" applyBorder="1" applyAlignment="1" applyProtection="1">
      <alignment vertical="center" wrapText="1"/>
      <protection locked="0"/>
    </xf>
    <xf numFmtId="0" fontId="0" fillId="18" borderId="123" xfId="0" applyFill="1" applyBorder="1" applyProtection="1">
      <alignment vertical="center"/>
      <protection locked="0"/>
    </xf>
    <xf numFmtId="0" fontId="0" fillId="18" borderId="124" xfId="0" applyFill="1" applyBorder="1" applyProtection="1">
      <alignment vertical="center"/>
      <protection locked="0"/>
    </xf>
    <xf numFmtId="0" fontId="0" fillId="18" borderId="128" xfId="0" applyFill="1" applyBorder="1" applyProtection="1">
      <alignment vertical="center"/>
      <protection locked="0"/>
    </xf>
    <xf numFmtId="0" fontId="0" fillId="18" borderId="127" xfId="0" applyFill="1" applyBorder="1" applyAlignment="1" applyProtection="1">
      <alignment vertical="center" wrapText="1"/>
      <protection locked="0"/>
    </xf>
    <xf numFmtId="0" fontId="0" fillId="18" borderId="0" xfId="0" applyFill="1" applyAlignment="1" applyProtection="1">
      <alignment vertical="center" wrapText="1"/>
      <protection locked="0"/>
    </xf>
    <xf numFmtId="0" fontId="0" fillId="18" borderId="21" xfId="0" applyFill="1" applyBorder="1" applyAlignment="1" applyProtection="1">
      <alignment vertical="center" wrapText="1"/>
      <protection locked="0"/>
    </xf>
    <xf numFmtId="0" fontId="0" fillId="18" borderId="175" xfId="0" applyFill="1" applyBorder="1" applyProtection="1">
      <alignment vertical="center"/>
      <protection locked="0"/>
    </xf>
    <xf numFmtId="0" fontId="0" fillId="18" borderId="0" xfId="0" applyFill="1" applyProtection="1">
      <alignment vertical="center"/>
      <protection locked="0"/>
    </xf>
    <xf numFmtId="0" fontId="0" fillId="18" borderId="61" xfId="0" applyFill="1" applyBorder="1" applyProtection="1">
      <alignment vertical="center"/>
      <protection locked="0"/>
    </xf>
    <xf numFmtId="0" fontId="13" fillId="0" borderId="54" xfId="0" applyFont="1" applyBorder="1" applyProtection="1">
      <alignment vertical="center"/>
      <protection locked="0"/>
    </xf>
    <xf numFmtId="0" fontId="0" fillId="18" borderId="32" xfId="0" applyFill="1" applyBorder="1" applyProtection="1">
      <alignment vertical="center"/>
      <protection locked="0"/>
    </xf>
    <xf numFmtId="0" fontId="0" fillId="18" borderId="5" xfId="0" applyFill="1" applyBorder="1" applyProtection="1">
      <alignment vertical="center"/>
      <protection locked="0"/>
    </xf>
    <xf numFmtId="0" fontId="0" fillId="18" borderId="16" xfId="0" applyFill="1" applyBorder="1" applyProtection="1">
      <alignment vertical="center"/>
      <protection locked="0"/>
    </xf>
    <xf numFmtId="0" fontId="0" fillId="18" borderId="127" xfId="0" applyFill="1" applyBorder="1" applyProtection="1">
      <alignment vertical="center"/>
      <protection locked="0"/>
    </xf>
    <xf numFmtId="0" fontId="0" fillId="18" borderId="119" xfId="0" applyFill="1" applyBorder="1" applyProtection="1">
      <alignment vertical="center"/>
      <protection locked="0"/>
    </xf>
    <xf numFmtId="0" fontId="0" fillId="18" borderId="31" xfId="0" applyFill="1" applyBorder="1" applyProtection="1">
      <alignment vertical="center"/>
      <protection locked="0"/>
    </xf>
    <xf numFmtId="0" fontId="0" fillId="18" borderId="11" xfId="0" applyFill="1" applyBorder="1" applyProtection="1">
      <alignment vertical="center"/>
      <protection locked="0"/>
    </xf>
    <xf numFmtId="0" fontId="0" fillId="18" borderId="17" xfId="0" applyFill="1" applyBorder="1" applyProtection="1">
      <alignment vertical="center"/>
      <protection locked="0"/>
    </xf>
    <xf numFmtId="0" fontId="0" fillId="18" borderId="89" xfId="0" applyFill="1" applyBorder="1" applyProtection="1">
      <alignment vertical="center"/>
      <protection locked="0"/>
    </xf>
    <xf numFmtId="0" fontId="0" fillId="18" borderId="132" xfId="0" applyFill="1" applyBorder="1" applyAlignment="1" applyProtection="1">
      <alignment vertical="center" wrapText="1"/>
      <protection locked="0"/>
    </xf>
    <xf numFmtId="0" fontId="0" fillId="18" borderId="133" xfId="0" applyFill="1" applyBorder="1" applyAlignment="1" applyProtection="1">
      <alignment vertical="center" wrapText="1"/>
      <protection locked="0"/>
    </xf>
    <xf numFmtId="0" fontId="0" fillId="18" borderId="33" xfId="0" applyFill="1" applyBorder="1" applyProtection="1">
      <alignment vertical="center"/>
      <protection locked="0"/>
    </xf>
    <xf numFmtId="0" fontId="0" fillId="18" borderId="116" xfId="0" applyFill="1" applyBorder="1" applyProtection="1">
      <alignment vertical="center"/>
      <protection locked="0"/>
    </xf>
    <xf numFmtId="0" fontId="13" fillId="0" borderId="73" xfId="0" applyFont="1" applyBorder="1" applyProtection="1">
      <alignment vertical="center"/>
      <protection locked="0"/>
    </xf>
    <xf numFmtId="0" fontId="0" fillId="9" borderId="205" xfId="0" applyFill="1" applyBorder="1" applyProtection="1">
      <alignment vertical="center"/>
      <protection locked="0"/>
    </xf>
    <xf numFmtId="0" fontId="0" fillId="9" borderId="195" xfId="0" applyFill="1" applyBorder="1" applyProtection="1">
      <alignment vertical="center"/>
      <protection locked="0"/>
    </xf>
    <xf numFmtId="0" fontId="0" fillId="9" borderId="0" xfId="0" applyFill="1" applyProtection="1">
      <alignment vertical="center"/>
      <protection locked="0"/>
    </xf>
    <xf numFmtId="0" fontId="0" fillId="9" borderId="21" xfId="0" applyFill="1" applyBorder="1" applyProtection="1">
      <alignment vertical="center"/>
      <protection locked="0"/>
    </xf>
    <xf numFmtId="0" fontId="13" fillId="9" borderId="117" xfId="0" applyFont="1" applyFill="1" applyBorder="1" applyProtection="1">
      <alignment vertical="center"/>
      <protection locked="0"/>
    </xf>
    <xf numFmtId="0" fontId="13" fillId="0" borderId="214" xfId="0" applyFont="1" applyBorder="1" applyProtection="1">
      <alignment vertical="center"/>
      <protection locked="0"/>
    </xf>
    <xf numFmtId="0" fontId="13" fillId="2" borderId="53"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wrapText="1"/>
      <protection locked="0"/>
    </xf>
    <xf numFmtId="0" fontId="13" fillId="9" borderId="50" xfId="0" applyFont="1" applyFill="1" applyBorder="1" applyAlignment="1" applyProtection="1">
      <alignment horizontal="center" vertical="center" wrapText="1"/>
      <protection locked="0"/>
    </xf>
    <xf numFmtId="0" fontId="13" fillId="9" borderId="21" xfId="0" applyFont="1" applyFill="1" applyBorder="1" applyProtection="1">
      <alignment vertical="center"/>
      <protection locked="0"/>
    </xf>
    <xf numFmtId="0" fontId="0" fillId="9" borderId="56" xfId="0" applyFill="1" applyBorder="1" applyProtection="1">
      <alignment vertical="center"/>
      <protection locked="0"/>
    </xf>
    <xf numFmtId="0" fontId="13" fillId="2" borderId="6" xfId="0" applyFont="1" applyFill="1" applyBorder="1" applyAlignment="1" applyProtection="1">
      <alignment horizontal="left" vertical="center"/>
      <protection locked="0"/>
    </xf>
    <xf numFmtId="0" fontId="24" fillId="2" borderId="4" xfId="0" applyFont="1" applyFill="1" applyBorder="1" applyProtection="1">
      <alignment vertical="center"/>
      <protection locked="0"/>
    </xf>
    <xf numFmtId="0" fontId="24" fillId="2" borderId="64" xfId="0" applyFont="1" applyFill="1" applyBorder="1" applyProtection="1">
      <alignment vertical="center"/>
      <protection locked="0"/>
    </xf>
    <xf numFmtId="0" fontId="24" fillId="2" borderId="209" xfId="0" applyFont="1" applyFill="1" applyBorder="1" applyProtection="1">
      <alignment vertical="center"/>
      <protection locked="0"/>
    </xf>
    <xf numFmtId="0" fontId="13" fillId="0" borderId="0" xfId="0" applyFont="1" applyProtection="1">
      <alignment vertical="center"/>
      <protection locked="0"/>
    </xf>
    <xf numFmtId="0" fontId="13" fillId="18" borderId="194" xfId="0" applyFont="1" applyFill="1" applyBorder="1" applyProtection="1">
      <alignment vertical="center"/>
      <protection locked="0"/>
    </xf>
    <xf numFmtId="0" fontId="13" fillId="18" borderId="205" xfId="0" applyFont="1" applyFill="1" applyBorder="1" applyProtection="1">
      <alignment vertical="center"/>
      <protection locked="0"/>
    </xf>
    <xf numFmtId="0" fontId="0" fillId="18" borderId="205" xfId="0" applyFill="1" applyBorder="1" applyProtection="1">
      <alignment vertical="center"/>
      <protection locked="0"/>
    </xf>
    <xf numFmtId="0" fontId="0" fillId="18" borderId="198" xfId="0" applyFill="1" applyBorder="1" applyProtection="1">
      <alignment vertical="center"/>
      <protection locked="0"/>
    </xf>
    <xf numFmtId="0" fontId="13" fillId="20" borderId="205" xfId="0" applyFont="1" applyFill="1" applyBorder="1" applyProtection="1">
      <alignment vertical="center"/>
      <protection locked="0"/>
    </xf>
    <xf numFmtId="0" fontId="0" fillId="20" borderId="205" xfId="0" applyFill="1" applyBorder="1" applyProtection="1">
      <alignment vertical="center"/>
      <protection locked="0"/>
    </xf>
    <xf numFmtId="0" fontId="13" fillId="18" borderId="32" xfId="0" applyFont="1" applyFill="1" applyBorder="1" applyProtection="1">
      <alignment vertical="center"/>
      <protection locked="0"/>
    </xf>
    <xf numFmtId="0" fontId="13" fillId="18" borderId="33" xfId="0" applyFont="1" applyFill="1" applyBorder="1" applyProtection="1">
      <alignment vertical="center"/>
      <protection locked="0"/>
    </xf>
    <xf numFmtId="0" fontId="13" fillId="20" borderId="0" xfId="0" applyFont="1" applyFill="1" applyProtection="1">
      <alignment vertical="center"/>
      <protection locked="0"/>
    </xf>
    <xf numFmtId="0" fontId="0" fillId="20" borderId="0" xfId="0" applyFill="1" applyProtection="1">
      <alignment vertical="center"/>
      <protection locked="0"/>
    </xf>
    <xf numFmtId="0" fontId="0" fillId="18" borderId="132" xfId="0" applyFill="1" applyBorder="1" applyProtection="1">
      <alignment vertical="center"/>
      <protection locked="0"/>
    </xf>
    <xf numFmtId="0" fontId="13" fillId="18" borderId="121" xfId="0" applyFont="1" applyFill="1" applyBorder="1" applyProtection="1">
      <alignment vertical="center"/>
      <protection locked="0"/>
    </xf>
    <xf numFmtId="0" fontId="0" fillId="18" borderId="195" xfId="0" applyFill="1" applyBorder="1" applyProtection="1">
      <alignment vertical="center"/>
      <protection locked="0"/>
    </xf>
    <xf numFmtId="0" fontId="13" fillId="18" borderId="177" xfId="0" applyFont="1" applyFill="1" applyBorder="1" applyAlignment="1" applyProtection="1">
      <alignment horizontal="center" vertical="center"/>
      <protection locked="0"/>
    </xf>
    <xf numFmtId="0" fontId="13" fillId="18" borderId="178" xfId="0" applyFont="1" applyFill="1" applyBorder="1" applyProtection="1">
      <alignment vertical="center"/>
      <protection locked="0"/>
    </xf>
    <xf numFmtId="0" fontId="0" fillId="18" borderId="178" xfId="0" applyFill="1" applyBorder="1" applyProtection="1">
      <alignment vertical="center"/>
      <protection locked="0"/>
    </xf>
    <xf numFmtId="0" fontId="0" fillId="18" borderId="179" xfId="0" applyFill="1" applyBorder="1" applyProtection="1">
      <alignment vertical="center"/>
      <protection locked="0"/>
    </xf>
    <xf numFmtId="0" fontId="13" fillId="18" borderId="127" xfId="0" applyFont="1" applyFill="1" applyBorder="1" applyProtection="1">
      <alignment vertical="center"/>
      <protection locked="0"/>
    </xf>
    <xf numFmtId="0" fontId="13" fillId="18" borderId="0" xfId="0" applyFont="1" applyFill="1" applyProtection="1">
      <alignment vertical="center"/>
      <protection locked="0"/>
    </xf>
    <xf numFmtId="0" fontId="13" fillId="18" borderId="0" xfId="0" applyFont="1" applyFill="1" applyAlignment="1" applyProtection="1">
      <alignment horizontal="center" vertical="center" shrinkToFit="1"/>
      <protection locked="0"/>
    </xf>
    <xf numFmtId="0" fontId="0" fillId="18" borderId="21" xfId="0" applyFill="1" applyBorder="1" applyProtection="1">
      <alignment vertical="center"/>
      <protection locked="0"/>
    </xf>
    <xf numFmtId="0" fontId="7" fillId="18" borderId="205" xfId="0" applyFont="1" applyFill="1" applyBorder="1" applyProtection="1">
      <alignment vertical="center"/>
      <protection locked="0"/>
    </xf>
    <xf numFmtId="0" fontId="7" fillId="18" borderId="0" xfId="0" applyFont="1" applyFill="1" applyProtection="1">
      <alignment vertical="center"/>
      <protection locked="0"/>
    </xf>
    <xf numFmtId="0" fontId="7" fillId="18" borderId="195" xfId="0" applyFont="1" applyFill="1" applyBorder="1" applyProtection="1">
      <alignment vertical="center"/>
      <protection locked="0"/>
    </xf>
    <xf numFmtId="0" fontId="13" fillId="18" borderId="182" xfId="0" applyFont="1" applyFill="1" applyBorder="1" applyProtection="1">
      <alignment vertical="center"/>
      <protection locked="0"/>
    </xf>
    <xf numFmtId="0" fontId="13" fillId="18" borderId="13" xfId="0" applyFont="1" applyFill="1" applyBorder="1" applyProtection="1">
      <alignment vertical="center"/>
      <protection locked="0"/>
    </xf>
    <xf numFmtId="0" fontId="0" fillId="18" borderId="13" xfId="0" applyFill="1" applyBorder="1" applyProtection="1">
      <alignment vertical="center"/>
      <protection locked="0"/>
    </xf>
    <xf numFmtId="0" fontId="13" fillId="18" borderId="13" xfId="0" applyFont="1" applyFill="1" applyBorder="1" applyAlignment="1" applyProtection="1">
      <alignment horizontal="center" vertical="center" shrinkToFit="1"/>
      <protection locked="0"/>
    </xf>
    <xf numFmtId="0" fontId="6" fillId="9" borderId="0" xfId="0" applyFont="1" applyFill="1" applyProtection="1">
      <alignment vertical="center"/>
      <protection locked="0"/>
    </xf>
    <xf numFmtId="0" fontId="19" fillId="2" borderId="122" xfId="0" applyFont="1" applyFill="1" applyBorder="1" applyAlignment="1" applyProtection="1">
      <alignment horizontal="center" vertical="center" shrinkToFit="1"/>
      <protection locked="0"/>
    </xf>
    <xf numFmtId="0" fontId="21" fillId="2" borderId="123" xfId="0" applyFont="1" applyFill="1" applyBorder="1" applyAlignment="1" applyProtection="1">
      <alignment horizontal="left" vertical="center"/>
      <protection locked="0"/>
    </xf>
    <xf numFmtId="0" fontId="21" fillId="2" borderId="194" xfId="0" applyFont="1" applyFill="1" applyBorder="1" applyProtection="1">
      <alignment vertical="center"/>
      <protection locked="0"/>
    </xf>
    <xf numFmtId="0" fontId="28" fillId="9" borderId="68" xfId="0" applyFont="1" applyFill="1" applyBorder="1" applyProtection="1">
      <alignment vertical="center"/>
      <protection locked="0"/>
    </xf>
    <xf numFmtId="0" fontId="28" fillId="9" borderId="71" xfId="0" applyFont="1" applyFill="1" applyBorder="1" applyProtection="1">
      <alignment vertical="center"/>
      <protection locked="0"/>
    </xf>
    <xf numFmtId="0" fontId="28" fillId="9" borderId="108" xfId="0" applyFont="1" applyFill="1" applyBorder="1" applyProtection="1">
      <alignment vertical="center"/>
      <protection locked="0"/>
    </xf>
    <xf numFmtId="0" fontId="0" fillId="2" borderId="8" xfId="0" applyFill="1" applyBorder="1" applyAlignment="1" applyProtection="1">
      <alignment horizontal="center" vertical="center"/>
      <protection locked="0"/>
    </xf>
    <xf numFmtId="0" fontId="13" fillId="9" borderId="52" xfId="0" applyFont="1" applyFill="1" applyBorder="1" applyProtection="1">
      <alignment vertical="center"/>
      <protection locked="0"/>
    </xf>
    <xf numFmtId="0" fontId="13" fillId="9" borderId="0" xfId="0" applyFont="1" applyFill="1" applyProtection="1">
      <alignment vertical="center"/>
      <protection locked="0"/>
    </xf>
    <xf numFmtId="0" fontId="21" fillId="2" borderId="6" xfId="0" applyFont="1" applyFill="1" applyBorder="1" applyProtection="1">
      <alignment vertical="center"/>
      <protection locked="0"/>
    </xf>
    <xf numFmtId="0" fontId="28" fillId="9" borderId="55" xfId="0" applyFont="1" applyFill="1" applyBorder="1" applyProtection="1">
      <alignment vertical="center"/>
      <protection locked="0"/>
    </xf>
    <xf numFmtId="0" fontId="28" fillId="9" borderId="14" xfId="0" applyFont="1" applyFill="1" applyBorder="1" applyProtection="1">
      <alignment vertical="center"/>
      <protection locked="0"/>
    </xf>
    <xf numFmtId="0" fontId="28" fillId="9" borderId="79" xfId="0" applyFont="1" applyFill="1" applyBorder="1" applyProtection="1">
      <alignment vertical="center"/>
      <protection locked="0"/>
    </xf>
    <xf numFmtId="0" fontId="13" fillId="9" borderId="10" xfId="0" applyFont="1" applyFill="1" applyBorder="1" applyProtection="1">
      <alignment vertical="center"/>
      <protection locked="0"/>
    </xf>
    <xf numFmtId="0" fontId="13" fillId="9" borderId="23" xfId="0" applyFont="1" applyFill="1" applyBorder="1" applyProtection="1">
      <alignment vertical="center"/>
      <protection locked="0"/>
    </xf>
    <xf numFmtId="0" fontId="21" fillId="2" borderId="92" xfId="0" applyFont="1" applyFill="1" applyBorder="1" applyProtection="1">
      <alignment vertical="center"/>
      <protection locked="0"/>
    </xf>
    <xf numFmtId="0" fontId="28" fillId="9" borderId="91" xfId="0" applyFont="1" applyFill="1" applyBorder="1" applyProtection="1">
      <alignment vertical="center"/>
      <protection locked="0"/>
    </xf>
    <xf numFmtId="0" fontId="28" fillId="9" borderId="64" xfId="0" applyFont="1" applyFill="1" applyBorder="1" applyProtection="1">
      <alignment vertical="center"/>
      <protection locked="0"/>
    </xf>
    <xf numFmtId="0" fontId="28" fillId="9" borderId="67" xfId="0" applyFont="1" applyFill="1" applyBorder="1" applyProtection="1">
      <alignment vertical="center"/>
      <protection locked="0"/>
    </xf>
    <xf numFmtId="0" fontId="21" fillId="2" borderId="6" xfId="0" applyFont="1" applyFill="1" applyBorder="1" applyAlignment="1" applyProtection="1">
      <alignment vertical="center" wrapText="1"/>
      <protection locked="0"/>
    </xf>
    <xf numFmtId="0" fontId="28" fillId="9" borderId="0" xfId="0" applyFont="1" applyFill="1" applyProtection="1">
      <alignment vertical="center"/>
      <protection locked="0"/>
    </xf>
    <xf numFmtId="0" fontId="28" fillId="9" borderId="21" xfId="0" applyFont="1" applyFill="1" applyBorder="1" applyProtection="1">
      <alignment vertical="center"/>
      <protection locked="0"/>
    </xf>
    <xf numFmtId="0" fontId="21" fillId="2" borderId="123" xfId="0" applyFont="1" applyFill="1" applyBorder="1" applyAlignment="1" applyProtection="1">
      <alignment vertical="center" wrapText="1"/>
      <protection locked="0"/>
    </xf>
    <xf numFmtId="0" fontId="56" fillId="9" borderId="0" xfId="0" applyFont="1" applyFill="1" applyAlignment="1" applyProtection="1">
      <alignment vertical="center" wrapText="1"/>
      <protection locked="0"/>
    </xf>
    <xf numFmtId="0" fontId="7" fillId="9" borderId="0" xfId="0" applyFont="1" applyFill="1" applyProtection="1">
      <alignment vertical="center"/>
      <protection locked="0"/>
    </xf>
    <xf numFmtId="0" fontId="13" fillId="9" borderId="0" xfId="0" applyFont="1" applyFill="1" applyAlignment="1" applyProtection="1">
      <alignment vertical="center" wrapText="1"/>
      <protection locked="0"/>
    </xf>
    <xf numFmtId="0" fontId="56" fillId="9" borderId="0" xfId="0" applyFont="1" applyFill="1" applyAlignment="1" applyProtection="1">
      <alignment horizontal="left" vertical="center"/>
    </xf>
    <xf numFmtId="0" fontId="7" fillId="2" borderId="199" xfId="0" applyFont="1" applyFill="1" applyBorder="1" applyAlignment="1" applyProtection="1">
      <alignment horizontal="center" vertical="center"/>
      <protection locked="0"/>
    </xf>
    <xf numFmtId="0" fontId="21" fillId="2" borderId="200" xfId="0" applyFont="1" applyFill="1" applyBorder="1" applyAlignment="1" applyProtection="1">
      <alignment horizontal="left" vertical="center"/>
      <protection locked="0"/>
    </xf>
    <xf numFmtId="0" fontId="7" fillId="2" borderId="104" xfId="0" applyFont="1" applyFill="1" applyBorder="1" applyAlignment="1" applyProtection="1">
      <alignment horizontal="left" vertical="center"/>
      <protection locked="0"/>
    </xf>
    <xf numFmtId="0" fontId="7" fillId="2" borderId="71" xfId="0" applyFont="1" applyFill="1" applyBorder="1" applyAlignment="1" applyProtection="1">
      <alignment horizontal="left" vertical="center"/>
      <protection locked="0"/>
    </xf>
    <xf numFmtId="0" fontId="7" fillId="2" borderId="105" xfId="0" applyFont="1" applyFill="1" applyBorder="1" applyAlignment="1" applyProtection="1">
      <alignment horizontal="center" vertical="center"/>
      <protection locked="0"/>
    </xf>
    <xf numFmtId="0" fontId="7" fillId="2" borderId="201" xfId="0" applyFont="1" applyFill="1" applyBorder="1" applyAlignment="1" applyProtection="1">
      <alignment horizontal="center" vertical="center"/>
      <protection locked="0"/>
    </xf>
    <xf numFmtId="0" fontId="13" fillId="10" borderId="0" xfId="0" applyFont="1" applyFill="1" applyProtection="1">
      <alignment vertical="center"/>
      <protection locked="0"/>
    </xf>
    <xf numFmtId="49" fontId="10" fillId="10" borderId="0" xfId="0" applyNumberFormat="1" applyFont="1" applyFill="1" applyAlignment="1" applyProtection="1">
      <alignment horizontal="center" vertical="center"/>
      <protection locked="0"/>
    </xf>
    <xf numFmtId="0" fontId="10" fillId="10" borderId="0" xfId="0" applyFont="1" applyFill="1" applyAlignment="1" applyProtection="1">
      <alignment horizontal="left" vertical="center"/>
      <protection locked="0"/>
    </xf>
    <xf numFmtId="0" fontId="0" fillId="9" borderId="71" xfId="0" applyFill="1" applyBorder="1" applyAlignment="1" applyProtection="1">
      <alignment horizontal="left" vertical="center"/>
      <protection locked="0"/>
    </xf>
    <xf numFmtId="0" fontId="16" fillId="9" borderId="71" xfId="0" applyFont="1" applyFill="1" applyBorder="1" applyProtection="1">
      <alignment vertical="center"/>
      <protection locked="0"/>
    </xf>
    <xf numFmtId="0" fontId="0" fillId="9" borderId="0" xfId="0" applyFill="1" applyAlignment="1" applyProtection="1">
      <alignment horizontal="left" vertical="center"/>
      <protection locked="0"/>
    </xf>
    <xf numFmtId="0" fontId="16" fillId="9" borderId="14" xfId="0" applyFont="1" applyFill="1" applyBorder="1" applyProtection="1">
      <alignment vertical="center"/>
      <protection locked="0"/>
    </xf>
    <xf numFmtId="0" fontId="0" fillId="9" borderId="117" xfId="0" applyFill="1" applyBorder="1" applyProtection="1">
      <alignment vertical="center"/>
      <protection locked="0"/>
    </xf>
    <xf numFmtId="0" fontId="0" fillId="9" borderId="104" xfId="0" applyFill="1" applyBorder="1" applyProtection="1">
      <alignment vertical="center"/>
      <protection locked="0"/>
    </xf>
    <xf numFmtId="0" fontId="0" fillId="9" borderId="61" xfId="0" applyFill="1" applyBorder="1" applyProtection="1">
      <alignment vertical="center"/>
      <protection locked="0"/>
    </xf>
    <xf numFmtId="0" fontId="10" fillId="10" borderId="0" xfId="0" applyFont="1" applyFill="1" applyProtection="1">
      <alignment vertical="center"/>
      <protection locked="0"/>
    </xf>
    <xf numFmtId="0" fontId="7" fillId="2" borderId="196" xfId="0" applyFont="1" applyFill="1" applyBorder="1" applyAlignment="1" applyProtection="1">
      <alignment horizontal="center" vertical="center"/>
      <protection locked="0"/>
    </xf>
    <xf numFmtId="0" fontId="0" fillId="2" borderId="194" xfId="0" applyFill="1" applyBorder="1" applyProtection="1">
      <alignment vertical="center"/>
      <protection locked="0"/>
    </xf>
    <xf numFmtId="0" fontId="7" fillId="2" borderId="193" xfId="0" applyFont="1" applyFill="1" applyBorder="1" applyAlignment="1" applyProtection="1">
      <alignment vertical="center" wrapText="1"/>
      <protection locked="0"/>
    </xf>
    <xf numFmtId="0" fontId="7" fillId="2" borderId="195" xfId="0" applyFont="1" applyFill="1" applyBorder="1" applyAlignment="1" applyProtection="1">
      <alignment vertical="center" wrapText="1"/>
      <protection locked="0"/>
    </xf>
    <xf numFmtId="0" fontId="13" fillId="9" borderId="123" xfId="0" applyFont="1" applyFill="1" applyBorder="1" applyAlignment="1" applyProtection="1">
      <alignment horizontal="left" vertical="center"/>
      <protection locked="0"/>
    </xf>
    <xf numFmtId="0" fontId="13" fillId="9" borderId="124" xfId="0" applyFont="1" applyFill="1" applyBorder="1" applyAlignment="1" applyProtection="1">
      <alignment horizontal="left" vertical="center"/>
      <protection locked="0"/>
    </xf>
    <xf numFmtId="0" fontId="13" fillId="9" borderId="193" xfId="0" applyFont="1" applyFill="1" applyBorder="1" applyAlignment="1" applyProtection="1">
      <alignment horizontal="left" vertical="center"/>
      <protection locked="0"/>
    </xf>
    <xf numFmtId="0" fontId="13" fillId="9" borderId="0" xfId="0" applyFont="1" applyFill="1" applyAlignment="1" applyProtection="1">
      <alignment horizontal="left" vertical="center"/>
      <protection locked="0"/>
    </xf>
    <xf numFmtId="0" fontId="13" fillId="9" borderId="132" xfId="0" applyFont="1" applyFill="1" applyBorder="1" applyAlignment="1" applyProtection="1">
      <alignment horizontal="left" vertical="center"/>
      <protection locked="0"/>
    </xf>
    <xf numFmtId="0" fontId="13" fillId="9" borderId="21" xfId="0" applyFont="1" applyFill="1" applyBorder="1" applyAlignment="1" applyProtection="1">
      <alignment horizontal="left" vertical="center"/>
      <protection locked="0"/>
    </xf>
    <xf numFmtId="0" fontId="13" fillId="18" borderId="194" xfId="0" applyFont="1" applyFill="1" applyBorder="1" applyAlignment="1" applyProtection="1">
      <alignment horizontal="left" vertical="center"/>
      <protection locked="0"/>
    </xf>
    <xf numFmtId="0" fontId="13" fillId="18" borderId="193" xfId="0" applyFont="1" applyFill="1" applyBorder="1" applyAlignment="1" applyProtection="1">
      <alignment horizontal="left" vertical="center"/>
      <protection locked="0"/>
    </xf>
    <xf numFmtId="0" fontId="13" fillId="18" borderId="69" xfId="0" applyFont="1" applyFill="1" applyBorder="1" applyAlignment="1" applyProtection="1">
      <alignment horizontal="left" vertical="center"/>
      <protection locked="0"/>
    </xf>
    <xf numFmtId="0" fontId="13" fillId="2" borderId="26" xfId="0" applyFont="1" applyFill="1" applyBorder="1" applyAlignment="1" applyProtection="1">
      <alignment horizontal="center" vertical="center" shrinkToFit="1"/>
      <protection locked="0"/>
    </xf>
    <xf numFmtId="0" fontId="13" fillId="2" borderId="19" xfId="0" applyFont="1" applyFill="1" applyBorder="1" applyAlignment="1" applyProtection="1">
      <alignment horizontal="center" vertical="center" wrapText="1"/>
      <protection locked="0"/>
    </xf>
    <xf numFmtId="0" fontId="13" fillId="9" borderId="119" xfId="0" applyFont="1" applyFill="1" applyBorder="1" applyAlignment="1" applyProtection="1">
      <alignment horizontal="left" vertical="center"/>
      <protection locked="0"/>
    </xf>
    <xf numFmtId="0" fontId="13" fillId="10" borderId="0" xfId="0" applyFont="1" applyFill="1" applyAlignment="1" applyProtection="1">
      <alignment horizontal="left" vertical="center"/>
      <protection locked="0"/>
    </xf>
    <xf numFmtId="0" fontId="13" fillId="9" borderId="133" xfId="0" applyFont="1" applyFill="1" applyBorder="1" applyAlignment="1" applyProtection="1">
      <alignment horizontal="left" vertical="center"/>
      <protection locked="0"/>
    </xf>
    <xf numFmtId="0" fontId="60" fillId="0" borderId="0" xfId="0" applyFont="1" applyAlignment="1" applyProtection="1">
      <alignment horizontal="left" vertical="center"/>
      <protection locked="0"/>
    </xf>
    <xf numFmtId="0" fontId="60" fillId="0" borderId="0" xfId="0" applyFont="1" applyProtection="1">
      <alignment vertical="center"/>
      <protection locked="0"/>
    </xf>
    <xf numFmtId="0" fontId="56" fillId="18" borderId="194" xfId="0" applyFont="1" applyFill="1" applyBorder="1" applyProtection="1">
      <alignment vertical="center"/>
      <protection locked="0"/>
    </xf>
    <xf numFmtId="0" fontId="56" fillId="18" borderId="205" xfId="0" applyFont="1" applyFill="1" applyBorder="1" applyProtection="1">
      <alignment vertical="center"/>
      <protection locked="0"/>
    </xf>
    <xf numFmtId="0" fontId="60" fillId="18" borderId="205" xfId="0" applyFont="1" applyFill="1" applyBorder="1" applyProtection="1">
      <alignment vertical="center"/>
      <protection locked="0"/>
    </xf>
    <xf numFmtId="0" fontId="60" fillId="18" borderId="0" xfId="0" applyFont="1" applyFill="1" applyProtection="1">
      <alignment vertical="center"/>
      <protection locked="0"/>
    </xf>
    <xf numFmtId="0" fontId="60" fillId="18" borderId="195" xfId="0" applyFont="1" applyFill="1" applyBorder="1" applyProtection="1">
      <alignment vertical="center"/>
      <protection locked="0"/>
    </xf>
    <xf numFmtId="0" fontId="0" fillId="43" borderId="123" xfId="0" applyFill="1" applyBorder="1" applyAlignment="1">
      <alignment horizontal="center" vertical="center" wrapText="1"/>
    </xf>
    <xf numFmtId="0" fontId="0" fillId="43" borderId="124" xfId="0" applyFill="1" applyBorder="1" applyAlignment="1">
      <alignment horizontal="center" vertical="center" wrapText="1"/>
    </xf>
    <xf numFmtId="0" fontId="0" fillId="43" borderId="119" xfId="0" applyFill="1" applyBorder="1" applyAlignment="1">
      <alignment horizontal="center" vertical="center" wrapText="1"/>
    </xf>
    <xf numFmtId="0" fontId="31" fillId="0" borderId="0" xfId="9" applyAlignment="1" applyProtection="1">
      <alignment horizontal="left" vertical="center" wrapText="1" indent="1"/>
    </xf>
    <xf numFmtId="0" fontId="31" fillId="0" borderId="0" xfId="9" applyAlignment="1" applyProtection="1">
      <alignment vertical="center" wrapText="1"/>
    </xf>
    <xf numFmtId="0" fontId="31" fillId="0" borderId="0" xfId="9" applyAlignment="1" applyProtection="1">
      <alignment horizontal="left" vertical="center" wrapText="1"/>
    </xf>
    <xf numFmtId="0" fontId="48" fillId="0" borderId="75" xfId="9" applyFont="1" applyBorder="1" applyAlignment="1" applyProtection="1">
      <alignment horizontal="left" vertical="center" wrapText="1" indent="1"/>
    </xf>
    <xf numFmtId="0" fontId="48" fillId="0" borderId="87" xfId="9" applyFont="1" applyBorder="1" applyAlignment="1" applyProtection="1">
      <alignment horizontal="left" vertical="center" wrapText="1" indent="1"/>
    </xf>
    <xf numFmtId="0" fontId="48" fillId="0" borderId="76" xfId="9" applyFont="1" applyBorder="1" applyAlignment="1" applyProtection="1">
      <alignment horizontal="left" vertical="center" wrapText="1" indent="1"/>
    </xf>
    <xf numFmtId="0" fontId="100" fillId="19" borderId="194" xfId="9" applyFont="1" applyFill="1" applyBorder="1" applyAlignment="1" applyProtection="1">
      <alignment horizontal="center" vertical="center" wrapText="1"/>
    </xf>
    <xf numFmtId="0" fontId="100" fillId="19" borderId="205" xfId="9" applyFont="1" applyFill="1" applyBorder="1" applyAlignment="1" applyProtection="1">
      <alignment horizontal="center" vertical="center"/>
    </xf>
    <xf numFmtId="0" fontId="100" fillId="19" borderId="195" xfId="9" applyFont="1" applyFill="1" applyBorder="1" applyAlignment="1" applyProtection="1">
      <alignment horizontal="center" vertical="center"/>
    </xf>
    <xf numFmtId="0" fontId="42" fillId="0" borderId="82" xfId="9" applyFont="1" applyBorder="1" applyAlignment="1" applyProtection="1">
      <alignment horizontal="left" vertical="center" wrapText="1"/>
    </xf>
    <xf numFmtId="0" fontId="44" fillId="0" borderId="0" xfId="9" applyFont="1" applyAlignment="1" applyProtection="1">
      <alignment horizontal="left" vertical="center" wrapText="1" indent="1"/>
    </xf>
    <xf numFmtId="0" fontId="0" fillId="0" borderId="0" xfId="9" applyFont="1" applyAlignment="1" applyProtection="1">
      <alignment horizontal="left" vertical="center" wrapText="1" indent="1"/>
    </xf>
    <xf numFmtId="0" fontId="7" fillId="0" borderId="0" xfId="9" applyFont="1" applyAlignment="1" applyProtection="1">
      <alignment horizontal="left" vertical="center" wrapText="1" indent="1"/>
    </xf>
    <xf numFmtId="0" fontId="0" fillId="0" borderId="75" xfId="9" applyFont="1" applyBorder="1" applyAlignment="1" applyProtection="1">
      <alignment horizontal="left" vertical="center" wrapText="1" indent="1"/>
    </xf>
    <xf numFmtId="0" fontId="7" fillId="0" borderId="87" xfId="9" applyFont="1" applyBorder="1" applyAlignment="1" applyProtection="1">
      <alignment horizontal="left" vertical="center" wrapText="1" indent="1"/>
    </xf>
    <xf numFmtId="0" fontId="7" fillId="0" borderId="76" xfId="9" applyFont="1" applyBorder="1" applyAlignment="1" applyProtection="1">
      <alignment horizontal="left" vertical="center" wrapText="1" indent="1"/>
    </xf>
    <xf numFmtId="0" fontId="44" fillId="0" borderId="0" xfId="9" applyFont="1" applyAlignment="1" applyProtection="1">
      <alignment horizontal="left" vertical="center" wrapText="1"/>
    </xf>
    <xf numFmtId="0" fontId="10" fillId="20" borderId="77" xfId="0" applyFont="1" applyFill="1" applyBorder="1" applyAlignment="1">
      <alignment horizontal="left" vertical="center" wrapText="1"/>
    </xf>
    <xf numFmtId="0" fontId="10" fillId="20" borderId="0" xfId="0" applyFont="1" applyFill="1" applyAlignment="1">
      <alignment horizontal="left" vertical="center" wrapText="1"/>
    </xf>
    <xf numFmtId="0" fontId="10" fillId="8" borderId="75" xfId="0" applyFont="1" applyFill="1" applyBorder="1" applyAlignment="1" applyProtection="1">
      <alignment horizontal="left" vertical="center"/>
      <protection locked="0"/>
    </xf>
    <xf numFmtId="0" fontId="10" fillId="8" borderId="76" xfId="0" applyFont="1" applyFill="1" applyBorder="1" applyAlignment="1" applyProtection="1">
      <alignment horizontal="left" vertical="center"/>
      <protection locked="0"/>
    </xf>
    <xf numFmtId="0" fontId="25" fillId="0" borderId="5" xfId="0" applyFont="1" applyBorder="1" applyAlignment="1" applyProtection="1">
      <alignment horizontal="left" vertical="center" wrapText="1"/>
    </xf>
    <xf numFmtId="179" fontId="10" fillId="0" borderId="123" xfId="0" applyNumberFormat="1" applyFont="1" applyBorder="1" applyAlignment="1" applyProtection="1">
      <alignment horizontal="center" vertical="center" shrinkToFit="1"/>
      <protection hidden="1"/>
    </xf>
    <xf numFmtId="179" fontId="10" fillId="0" borderId="119" xfId="0" applyNumberFormat="1" applyFont="1" applyBorder="1" applyAlignment="1" applyProtection="1">
      <alignment horizontal="center" vertical="center" shrinkToFit="1"/>
      <protection hidden="1"/>
    </xf>
    <xf numFmtId="0" fontId="16" fillId="22" borderId="11" xfId="0" applyFont="1" applyFill="1" applyBorder="1" applyAlignment="1" applyProtection="1">
      <alignment horizontal="center" vertical="center" textRotation="255" wrapText="1"/>
    </xf>
    <xf numFmtId="0" fontId="16" fillId="22" borderId="0" xfId="0" applyFont="1" applyFill="1" applyAlignment="1" applyProtection="1">
      <alignment horizontal="center" vertical="center" textRotation="255" wrapText="1"/>
    </xf>
    <xf numFmtId="0" fontId="10" fillId="14" borderId="75" xfId="0" applyFont="1" applyFill="1" applyBorder="1" applyAlignment="1" applyProtection="1">
      <alignment horizontal="left" vertical="center"/>
      <protection locked="0"/>
    </xf>
    <xf numFmtId="0" fontId="10" fillId="14" borderId="76" xfId="0" applyFont="1" applyFill="1" applyBorder="1" applyAlignment="1" applyProtection="1">
      <alignment horizontal="left" vertical="center"/>
      <protection locked="0"/>
    </xf>
    <xf numFmtId="0" fontId="18" fillId="0" borderId="0" xfId="0" applyFont="1" applyAlignment="1" applyProtection="1">
      <alignment horizontal="center" vertical="center"/>
    </xf>
    <xf numFmtId="0" fontId="38" fillId="0" borderId="0" xfId="0" applyFont="1" applyAlignment="1" applyProtection="1">
      <alignment horizontal="right" vertical="center" wrapText="1"/>
    </xf>
    <xf numFmtId="0" fontId="0" fillId="0" borderId="0" xfId="0" applyAlignment="1" applyProtection="1">
      <alignment horizontal="right" vertical="center" wrapText="1"/>
    </xf>
    <xf numFmtId="0" fontId="10" fillId="11" borderId="28" xfId="0" applyFont="1" applyFill="1" applyBorder="1" applyAlignment="1" applyProtection="1">
      <alignment horizontal="left" vertical="center"/>
      <protection locked="0"/>
    </xf>
    <xf numFmtId="0" fontId="0" fillId="11" borderId="13" xfId="0" applyFill="1" applyBorder="1" applyAlignment="1" applyProtection="1">
      <alignment horizontal="left" vertical="center"/>
      <protection locked="0"/>
    </xf>
    <xf numFmtId="0" fontId="0" fillId="11" borderId="58" xfId="0" applyFill="1" applyBorder="1" applyAlignment="1" applyProtection="1">
      <alignment horizontal="left" vertical="center"/>
      <protection locked="0"/>
    </xf>
    <xf numFmtId="179" fontId="62" fillId="0" borderId="0" xfId="0" applyNumberFormat="1" applyFont="1" applyAlignment="1" applyProtection="1">
      <alignment horizontal="left" wrapText="1"/>
    </xf>
    <xf numFmtId="0" fontId="102" fillId="0" borderId="0" xfId="0" applyFont="1" applyAlignment="1" applyProtection="1">
      <alignment horizontal="center" vertical="center"/>
    </xf>
    <xf numFmtId="0" fontId="66" fillId="0" borderId="0" xfId="0" applyFont="1" applyAlignment="1" applyProtection="1">
      <alignment horizontal="center" vertical="center"/>
    </xf>
    <xf numFmtId="0" fontId="10" fillId="11" borderId="28" xfId="0" applyFont="1" applyFill="1" applyBorder="1" applyAlignment="1" applyProtection="1">
      <alignment horizontal="left" vertical="center" wrapText="1"/>
      <protection locked="0"/>
    </xf>
    <xf numFmtId="0" fontId="10" fillId="11" borderId="58" xfId="0" applyFont="1" applyFill="1" applyBorder="1" applyAlignment="1" applyProtection="1">
      <alignment horizontal="left" vertical="center" wrapText="1"/>
      <protection locked="0"/>
    </xf>
    <xf numFmtId="179" fontId="10" fillId="0" borderId="123" xfId="0" applyNumberFormat="1" applyFont="1" applyBorder="1" applyAlignment="1" applyProtection="1">
      <alignment horizontal="left" vertical="center"/>
    </xf>
    <xf numFmtId="179" fontId="0" fillId="0" borderId="124" xfId="0" applyNumberFormat="1" applyBorder="1" applyAlignment="1" applyProtection="1">
      <alignment horizontal="left" vertical="center"/>
    </xf>
    <xf numFmtId="179" fontId="0" fillId="0" borderId="119" xfId="0" applyNumberFormat="1" applyBorder="1" applyAlignment="1" applyProtection="1">
      <alignment horizontal="left" vertical="center"/>
    </xf>
    <xf numFmtId="0" fontId="12" fillId="0" borderId="77" xfId="0" applyFont="1" applyBorder="1" applyAlignment="1" applyProtection="1">
      <alignment horizontal="center" vertical="center" wrapText="1"/>
    </xf>
    <xf numFmtId="177" fontId="10" fillId="11" borderId="28" xfId="0" applyNumberFormat="1" applyFont="1" applyFill="1" applyBorder="1" applyAlignment="1" applyProtection="1">
      <alignment horizontal="left" vertical="center"/>
      <protection locked="0"/>
    </xf>
    <xf numFmtId="177" fontId="10" fillId="11" borderId="13" xfId="0" applyNumberFormat="1" applyFont="1" applyFill="1" applyBorder="1" applyAlignment="1" applyProtection="1">
      <alignment horizontal="left" vertical="center"/>
      <protection locked="0"/>
    </xf>
    <xf numFmtId="177" fontId="10" fillId="11" borderId="58" xfId="0" applyNumberFormat="1" applyFont="1" applyFill="1" applyBorder="1" applyAlignment="1" applyProtection="1">
      <alignment horizontal="left" vertical="center"/>
      <protection locked="0"/>
    </xf>
    <xf numFmtId="0" fontId="10" fillId="8" borderId="28" xfId="0" applyFont="1" applyFill="1" applyBorder="1" applyAlignment="1" applyProtection="1">
      <alignment horizontal="left" vertical="center"/>
      <protection locked="0"/>
    </xf>
    <xf numFmtId="0" fontId="10" fillId="8" borderId="13" xfId="0" applyFont="1" applyFill="1" applyBorder="1" applyAlignment="1" applyProtection="1">
      <alignment horizontal="left" vertical="center"/>
      <protection locked="0"/>
    </xf>
    <xf numFmtId="0" fontId="10" fillId="8" borderId="58" xfId="0" applyFont="1" applyFill="1" applyBorder="1" applyAlignment="1" applyProtection="1">
      <alignment horizontal="left" vertical="center"/>
      <protection locked="0"/>
    </xf>
    <xf numFmtId="49" fontId="10" fillId="11" borderId="28" xfId="0" applyNumberFormat="1" applyFont="1" applyFill="1" applyBorder="1" applyAlignment="1" applyProtection="1">
      <alignment horizontal="left" vertical="center"/>
      <protection locked="0"/>
    </xf>
    <xf numFmtId="49" fontId="0" fillId="11" borderId="13" xfId="0" applyNumberFormat="1" applyFill="1" applyBorder="1" applyAlignment="1" applyProtection="1">
      <alignment horizontal="left" vertical="center"/>
      <protection locked="0"/>
    </xf>
    <xf numFmtId="49" fontId="0" fillId="11" borderId="58" xfId="0" applyNumberFormat="1" applyFill="1" applyBorder="1" applyAlignment="1" applyProtection="1">
      <alignment horizontal="left" vertical="center"/>
      <protection locked="0"/>
    </xf>
    <xf numFmtId="49" fontId="89" fillId="11" borderId="28" xfId="2" applyNumberFormat="1" applyFont="1" applyFill="1" applyBorder="1" applyAlignment="1" applyProtection="1">
      <alignment horizontal="left" vertical="center"/>
      <protection locked="0"/>
    </xf>
    <xf numFmtId="49" fontId="10" fillId="11" borderId="13" xfId="0" applyNumberFormat="1" applyFont="1" applyFill="1" applyBorder="1" applyAlignment="1" applyProtection="1">
      <alignment horizontal="left" vertical="center"/>
      <protection locked="0"/>
    </xf>
    <xf numFmtId="49" fontId="10" fillId="11" borderId="58" xfId="0" applyNumberFormat="1" applyFont="1" applyFill="1" applyBorder="1" applyAlignment="1" applyProtection="1">
      <alignment horizontal="left" vertical="center"/>
      <protection locked="0"/>
    </xf>
    <xf numFmtId="0" fontId="71" fillId="0" borderId="173" xfId="0" applyFont="1" applyBorder="1" applyAlignment="1" applyProtection="1">
      <alignment horizontal="center" vertical="center" shrinkToFit="1"/>
    </xf>
    <xf numFmtId="0" fontId="71" fillId="0" borderId="5" xfId="0" applyFont="1" applyBorder="1" applyAlignment="1" applyProtection="1">
      <alignment horizontal="center" vertical="center" shrinkToFit="1"/>
    </xf>
    <xf numFmtId="0" fontId="9" fillId="20" borderId="10" xfId="0" applyFont="1" applyFill="1" applyBorder="1" applyAlignment="1" applyProtection="1">
      <alignment vertical="center" wrapText="1"/>
    </xf>
    <xf numFmtId="0" fontId="0" fillId="20" borderId="10" xfId="0" applyFill="1" applyBorder="1" applyAlignment="1" applyProtection="1">
      <alignment vertical="center" wrapText="1"/>
    </xf>
    <xf numFmtId="0" fontId="9" fillId="0" borderId="5" xfId="0" applyFont="1" applyBorder="1" applyAlignment="1" applyProtection="1">
      <alignment horizontal="left" vertical="center" wrapText="1"/>
    </xf>
    <xf numFmtId="0" fontId="9" fillId="0" borderId="16" xfId="0" applyFont="1" applyBorder="1" applyAlignment="1" applyProtection="1">
      <alignment horizontal="left" vertical="center" wrapText="1"/>
    </xf>
    <xf numFmtId="0" fontId="9" fillId="0" borderId="0" xfId="0" applyFont="1" applyAlignment="1" applyProtection="1">
      <alignment horizontal="left" vertical="center" wrapText="1"/>
    </xf>
    <xf numFmtId="0" fontId="60" fillId="0" borderId="123" xfId="0" applyFont="1" applyFill="1" applyBorder="1" applyAlignment="1" applyProtection="1">
      <alignment horizontal="left" vertical="center" wrapText="1"/>
    </xf>
    <xf numFmtId="0" fontId="60" fillId="0" borderId="124" xfId="0" applyFont="1" applyFill="1" applyBorder="1" applyAlignment="1" applyProtection="1">
      <alignment horizontal="left" vertical="center"/>
    </xf>
    <xf numFmtId="0" fontId="60" fillId="0" borderId="119" xfId="0" applyFont="1" applyFill="1" applyBorder="1" applyAlignment="1" applyProtection="1">
      <alignment horizontal="left" vertical="center"/>
    </xf>
    <xf numFmtId="0" fontId="0" fillId="20" borderId="2" xfId="0" applyFill="1" applyBorder="1" applyAlignment="1" applyProtection="1">
      <alignment horizontal="center" vertical="center"/>
    </xf>
    <xf numFmtId="0" fontId="0" fillId="20" borderId="93" xfId="0" applyFill="1" applyBorder="1" applyAlignment="1" applyProtection="1">
      <alignment horizontal="center" vertical="center"/>
    </xf>
    <xf numFmtId="0" fontId="0" fillId="20" borderId="3" xfId="0" applyFill="1" applyBorder="1" applyAlignment="1" applyProtection="1">
      <alignment horizontal="center" vertical="center"/>
    </xf>
    <xf numFmtId="0" fontId="0" fillId="20" borderId="2" xfId="0" applyFill="1" applyBorder="1" applyAlignment="1" applyProtection="1">
      <alignment horizontal="center" vertical="center" wrapText="1"/>
    </xf>
    <xf numFmtId="0" fontId="0" fillId="20" borderId="93" xfId="0" applyFill="1" applyBorder="1" applyAlignment="1" applyProtection="1">
      <alignment horizontal="center" vertical="center" wrapText="1"/>
    </xf>
    <xf numFmtId="0" fontId="0" fillId="20" borderId="3" xfId="0" applyFill="1" applyBorder="1" applyAlignment="1" applyProtection="1">
      <alignment horizontal="center" vertical="center" wrapText="1"/>
    </xf>
    <xf numFmtId="0" fontId="13" fillId="5" borderId="28" xfId="0" applyFont="1" applyFill="1" applyBorder="1" applyAlignment="1" applyProtection="1">
      <alignment horizontal="left" vertical="center" wrapText="1"/>
      <protection locked="0"/>
    </xf>
    <xf numFmtId="0" fontId="13" fillId="5" borderId="58" xfId="0" applyFont="1" applyFill="1" applyBorder="1" applyAlignment="1" applyProtection="1">
      <alignment horizontal="left" vertical="center" wrapText="1"/>
      <protection locked="0"/>
    </xf>
    <xf numFmtId="0" fontId="15" fillId="9" borderId="0" xfId="0" applyFont="1" applyFill="1" applyAlignment="1" applyProtection="1">
      <alignment horizontal="center" vertical="center" wrapText="1"/>
    </xf>
    <xf numFmtId="0" fontId="15" fillId="9" borderId="0" xfId="0" applyFont="1" applyFill="1" applyAlignment="1" applyProtection="1">
      <alignment horizontal="center" vertical="center"/>
    </xf>
    <xf numFmtId="0" fontId="50" fillId="0" borderId="0" xfId="0" applyFont="1" applyAlignment="1" applyProtection="1">
      <alignment horizontal="right" vertical="center" wrapText="1"/>
    </xf>
    <xf numFmtId="179" fontId="7" fillId="9" borderId="123" xfId="0" applyNumberFormat="1" applyFont="1" applyFill="1" applyBorder="1" applyAlignment="1" applyProtection="1">
      <alignment horizontal="left" vertical="center" shrinkToFit="1"/>
    </xf>
    <xf numFmtId="179" fontId="7" fillId="9" borderId="119" xfId="0" applyNumberFormat="1" applyFont="1" applyFill="1" applyBorder="1" applyAlignment="1" applyProtection="1">
      <alignment horizontal="left" vertical="center" shrinkToFit="1"/>
    </xf>
    <xf numFmtId="0" fontId="56" fillId="9" borderId="132" xfId="0" applyFont="1" applyFill="1" applyBorder="1" applyAlignment="1" applyProtection="1">
      <alignment horizontal="left" vertical="center" wrapText="1"/>
    </xf>
    <xf numFmtId="0" fontId="13" fillId="2" borderId="66" xfId="0" applyFont="1" applyFill="1" applyBorder="1" applyAlignment="1" applyProtection="1">
      <alignment horizontal="center" vertical="center"/>
    </xf>
    <xf numFmtId="0" fontId="13" fillId="2" borderId="67" xfId="0" applyFont="1" applyFill="1" applyBorder="1" applyAlignment="1" applyProtection="1">
      <alignment horizontal="center" vertical="center"/>
    </xf>
    <xf numFmtId="0" fontId="38" fillId="0" borderId="0" xfId="0" applyFont="1" applyBorder="1" applyAlignment="1" applyProtection="1">
      <alignment horizontal="left" vertical="top" wrapText="1"/>
    </xf>
    <xf numFmtId="0" fontId="13" fillId="0" borderId="28" xfId="0" applyFont="1" applyBorder="1" applyAlignment="1" applyProtection="1">
      <alignment horizontal="left" vertical="center" wrapText="1"/>
    </xf>
    <xf numFmtId="0" fontId="13" fillId="0" borderId="58" xfId="0" applyFont="1" applyBorder="1" applyAlignment="1" applyProtection="1">
      <alignment horizontal="left" vertical="center" wrapText="1"/>
    </xf>
    <xf numFmtId="0" fontId="60" fillId="0" borderId="0" xfId="0" applyFont="1" applyAlignment="1" applyProtection="1">
      <alignment horizontal="left" vertical="top" wrapText="1"/>
    </xf>
    <xf numFmtId="0" fontId="15" fillId="10" borderId="0" xfId="0" applyFont="1" applyFill="1" applyAlignment="1" applyProtection="1">
      <alignment horizontal="center" vertical="center"/>
    </xf>
    <xf numFmtId="0" fontId="0" fillId="0" borderId="65" xfId="0" applyBorder="1" applyAlignment="1" applyProtection="1">
      <alignment horizontal="right" vertical="center" wrapText="1"/>
    </xf>
    <xf numFmtId="179" fontId="0" fillId="10" borderId="123" xfId="0" applyNumberFormat="1" applyFill="1" applyBorder="1" applyAlignment="1" applyProtection="1">
      <alignment horizontal="left" vertical="center" shrinkToFit="1"/>
    </xf>
    <xf numFmtId="179" fontId="0" fillId="10" borderId="124" xfId="0" applyNumberFormat="1" applyFill="1" applyBorder="1" applyAlignment="1" applyProtection="1">
      <alignment horizontal="left" vertical="center" shrinkToFit="1"/>
    </xf>
    <xf numFmtId="179" fontId="0" fillId="10" borderId="119" xfId="0" applyNumberFormat="1" applyFill="1" applyBorder="1" applyAlignment="1" applyProtection="1">
      <alignment horizontal="left" vertical="center" shrinkToFit="1"/>
    </xf>
    <xf numFmtId="0" fontId="103" fillId="0" borderId="0" xfId="34" applyFont="1" applyAlignment="1" applyProtection="1">
      <alignment vertical="top" wrapText="1"/>
    </xf>
    <xf numFmtId="0" fontId="63" fillId="0" borderId="123" xfId="34" applyFont="1" applyBorder="1" applyAlignment="1" applyProtection="1">
      <alignment horizontal="center" vertical="center"/>
    </xf>
    <xf numFmtId="0" fontId="63" fillId="0" borderId="124" xfId="34" applyFont="1" applyBorder="1" applyAlignment="1" applyProtection="1">
      <alignment horizontal="center" vertical="center"/>
    </xf>
    <xf numFmtId="0" fontId="63" fillId="0" borderId="119" xfId="34" applyFont="1" applyBorder="1" applyAlignment="1" applyProtection="1">
      <alignment horizontal="center" vertical="center"/>
    </xf>
    <xf numFmtId="0" fontId="63" fillId="0" borderId="122" xfId="34" applyFont="1" applyBorder="1" applyAlignment="1" applyProtection="1">
      <alignment horizontal="center" vertical="center"/>
    </xf>
    <xf numFmtId="0" fontId="44" fillId="15" borderId="123" xfId="34" applyFont="1" applyFill="1" applyBorder="1" applyAlignment="1" applyProtection="1">
      <alignment horizontal="center" vertical="center"/>
    </xf>
    <xf numFmtId="0" fontId="44" fillId="15" borderId="124" xfId="34" applyFont="1" applyFill="1" applyBorder="1" applyAlignment="1" applyProtection="1">
      <alignment horizontal="center" vertical="center"/>
    </xf>
    <xf numFmtId="0" fontId="44" fillId="15" borderId="119" xfId="34" applyFont="1" applyFill="1" applyBorder="1" applyAlignment="1" applyProtection="1">
      <alignment horizontal="center" vertical="center"/>
    </xf>
    <xf numFmtId="0" fontId="44" fillId="15" borderId="196" xfId="34" applyFont="1" applyFill="1" applyBorder="1" applyAlignment="1" applyProtection="1">
      <alignment horizontal="center" vertical="center" wrapText="1"/>
    </xf>
    <xf numFmtId="0" fontId="44" fillId="15" borderId="210" xfId="34" applyFont="1" applyFill="1" applyBorder="1" applyAlignment="1" applyProtection="1">
      <alignment horizontal="center" vertical="center" wrapText="1"/>
    </xf>
    <xf numFmtId="0" fontId="44" fillId="15" borderId="43" xfId="34" applyFont="1" applyFill="1" applyBorder="1" applyAlignment="1" applyProtection="1">
      <alignment horizontal="center" vertical="center" wrapText="1"/>
    </xf>
    <xf numFmtId="0" fontId="44" fillId="15" borderId="122" xfId="34" applyFont="1" applyFill="1" applyBorder="1" applyAlignment="1" applyProtection="1">
      <alignment horizontal="center" vertical="center" wrapText="1"/>
    </xf>
    <xf numFmtId="0" fontId="44" fillId="15" borderId="122" xfId="34" applyFont="1" applyFill="1" applyBorder="1" applyAlignment="1" applyProtection="1">
      <alignment horizontal="center" vertical="center"/>
    </xf>
    <xf numFmtId="0" fontId="44" fillId="15" borderId="43" xfId="34" applyFont="1" applyFill="1" applyBorder="1" applyAlignment="1" applyProtection="1">
      <alignment horizontal="center" vertical="center"/>
    </xf>
    <xf numFmtId="0" fontId="44" fillId="20" borderId="196" xfId="34" applyFont="1" applyFill="1" applyBorder="1" applyAlignment="1" applyProtection="1">
      <alignment horizontal="center" vertical="center"/>
    </xf>
    <xf numFmtId="0" fontId="44" fillId="20" borderId="43" xfId="34" applyFont="1" applyFill="1" applyBorder="1" applyAlignment="1" applyProtection="1">
      <alignment horizontal="center" vertical="center"/>
    </xf>
    <xf numFmtId="0" fontId="44" fillId="15" borderId="196" xfId="34" applyFont="1" applyFill="1" applyBorder="1" applyAlignment="1" applyProtection="1">
      <alignment horizontal="center" vertical="center"/>
    </xf>
    <xf numFmtId="0" fontId="56" fillId="10" borderId="180" xfId="0" applyFont="1" applyFill="1" applyBorder="1" applyAlignment="1" applyProtection="1">
      <alignment horizontal="center" vertical="center" wrapText="1"/>
    </xf>
    <xf numFmtId="0" fontId="13" fillId="14" borderId="55" xfId="0" applyFont="1" applyFill="1" applyBorder="1" applyAlignment="1" applyProtection="1">
      <alignment horizontal="center" vertical="center" wrapText="1"/>
      <protection locked="0"/>
    </xf>
    <xf numFmtId="0" fontId="13" fillId="14" borderId="14" xfId="0" applyFont="1" applyFill="1" applyBorder="1" applyAlignment="1" applyProtection="1">
      <alignment horizontal="center" vertical="center" wrapText="1"/>
      <protection locked="0"/>
    </xf>
    <xf numFmtId="0" fontId="13" fillId="14" borderId="59" xfId="0" applyFont="1" applyFill="1" applyBorder="1" applyAlignment="1" applyProtection="1">
      <alignment horizontal="center" vertical="center" wrapText="1"/>
      <protection locked="0"/>
    </xf>
    <xf numFmtId="0" fontId="104" fillId="10" borderId="0" xfId="0" applyFont="1" applyFill="1" applyAlignment="1" applyProtection="1">
      <alignment horizontal="center" vertical="center"/>
    </xf>
    <xf numFmtId="0" fontId="60" fillId="0" borderId="0" xfId="0" applyFont="1" applyAlignment="1" applyProtection="1">
      <alignment horizontal="right" vertical="center" wrapText="1"/>
    </xf>
    <xf numFmtId="0" fontId="60" fillId="0" borderId="65" xfId="0" applyFont="1" applyBorder="1" applyAlignment="1" applyProtection="1">
      <alignment horizontal="right" vertical="center" wrapText="1"/>
    </xf>
    <xf numFmtId="179" fontId="38" fillId="0" borderId="0" xfId="0" applyNumberFormat="1" applyFont="1" applyAlignment="1" applyProtection="1">
      <alignment horizontal="left" vertical="top" wrapText="1"/>
    </xf>
    <xf numFmtId="179" fontId="60" fillId="10" borderId="123" xfId="0" applyNumberFormat="1" applyFont="1" applyFill="1" applyBorder="1" applyAlignment="1" applyProtection="1">
      <alignment horizontal="left" vertical="center" shrinkToFit="1"/>
    </xf>
    <xf numFmtId="179" fontId="60" fillId="10" borderId="124" xfId="0" applyNumberFormat="1" applyFont="1" applyFill="1" applyBorder="1" applyAlignment="1" applyProtection="1">
      <alignment horizontal="left" vertical="center" shrinkToFit="1"/>
    </xf>
    <xf numFmtId="179" fontId="60" fillId="10" borderId="119" xfId="0" applyNumberFormat="1" applyFont="1" applyFill="1" applyBorder="1" applyAlignment="1" applyProtection="1">
      <alignment horizontal="left" vertical="center" shrinkToFit="1"/>
    </xf>
    <xf numFmtId="0" fontId="56" fillId="2" borderId="194" xfId="0" applyFont="1" applyFill="1" applyBorder="1" applyAlignment="1" applyProtection="1">
      <alignment horizontal="center" vertical="center" wrapText="1"/>
    </xf>
    <xf numFmtId="0" fontId="56" fillId="2" borderId="228" xfId="0" applyFont="1" applyFill="1" applyBorder="1" applyAlignment="1" applyProtection="1">
      <alignment horizontal="center" vertical="center" wrapText="1"/>
    </xf>
    <xf numFmtId="0" fontId="56" fillId="18" borderId="123" xfId="0" applyFont="1" applyFill="1" applyBorder="1" applyAlignment="1" applyProtection="1">
      <alignment horizontal="left" vertical="center" wrapText="1"/>
    </xf>
    <xf numFmtId="0" fontId="56" fillId="18" borderId="124" xfId="0" applyFont="1" applyFill="1" applyBorder="1" applyAlignment="1" applyProtection="1">
      <alignment horizontal="left" vertical="center" wrapText="1"/>
    </xf>
    <xf numFmtId="0" fontId="56" fillId="2" borderId="205" xfId="0" applyFont="1" applyFill="1" applyBorder="1" applyAlignment="1" applyProtection="1">
      <alignment horizontal="center" vertical="center"/>
    </xf>
    <xf numFmtId="0" fontId="56" fillId="2" borderId="195" xfId="0" applyFont="1" applyFill="1" applyBorder="1" applyAlignment="1" applyProtection="1">
      <alignment horizontal="center" vertical="center"/>
    </xf>
    <xf numFmtId="0" fontId="56" fillId="2" borderId="228" xfId="0" applyFont="1" applyFill="1" applyBorder="1" applyAlignment="1" applyProtection="1">
      <alignment horizontal="center" vertical="center"/>
    </xf>
    <xf numFmtId="0" fontId="56" fillId="2" borderId="0" xfId="0" applyFont="1" applyFill="1" applyAlignment="1" applyProtection="1">
      <alignment horizontal="center" vertical="center"/>
    </xf>
    <xf numFmtId="0" fontId="56" fillId="2" borderId="21" xfId="0" applyFont="1" applyFill="1" applyBorder="1" applyAlignment="1" applyProtection="1">
      <alignment horizontal="center" vertical="center"/>
    </xf>
    <xf numFmtId="0" fontId="13" fillId="5" borderId="68" xfId="0" applyFont="1" applyFill="1" applyBorder="1" applyAlignment="1" applyProtection="1">
      <alignment horizontal="left" vertical="top" wrapText="1"/>
      <protection locked="0"/>
    </xf>
    <xf numFmtId="0" fontId="13" fillId="5" borderId="71" xfId="0" applyFont="1" applyFill="1" applyBorder="1" applyAlignment="1" applyProtection="1">
      <alignment horizontal="left" vertical="top" wrapText="1"/>
      <protection locked="0"/>
    </xf>
    <xf numFmtId="0" fontId="13" fillId="5" borderId="60" xfId="0" applyFont="1" applyFill="1" applyBorder="1" applyAlignment="1" applyProtection="1">
      <alignment horizontal="left" vertical="top" wrapText="1"/>
      <protection locked="0"/>
    </xf>
    <xf numFmtId="0" fontId="13" fillId="5" borderId="52" xfId="0" applyFont="1" applyFill="1" applyBorder="1" applyAlignment="1" applyProtection="1">
      <alignment horizontal="left" vertical="top" wrapText="1"/>
      <protection locked="0"/>
    </xf>
    <xf numFmtId="0" fontId="13" fillId="5" borderId="0" xfId="0" applyFont="1" applyFill="1" applyAlignment="1" applyProtection="1">
      <alignment horizontal="left" vertical="top" wrapText="1"/>
      <protection locked="0"/>
    </xf>
    <xf numFmtId="0" fontId="13" fillId="5" borderId="61" xfId="0" applyFont="1" applyFill="1" applyBorder="1" applyAlignment="1" applyProtection="1">
      <alignment horizontal="left" vertical="top" wrapText="1"/>
      <protection locked="0"/>
    </xf>
    <xf numFmtId="0" fontId="13" fillId="5" borderId="55" xfId="0" applyFont="1" applyFill="1" applyBorder="1" applyAlignment="1" applyProtection="1">
      <alignment horizontal="left" vertical="top" wrapText="1"/>
      <protection locked="0"/>
    </xf>
    <xf numFmtId="0" fontId="13" fillId="5" borderId="14" xfId="0" applyFont="1" applyFill="1" applyBorder="1" applyAlignment="1" applyProtection="1">
      <alignment horizontal="left" vertical="top" wrapText="1"/>
      <protection locked="0"/>
    </xf>
    <xf numFmtId="0" fontId="13" fillId="5" borderId="59" xfId="0" applyFont="1" applyFill="1" applyBorder="1" applyAlignment="1" applyProtection="1">
      <alignment horizontal="left" vertical="top" wrapText="1"/>
      <protection locked="0"/>
    </xf>
    <xf numFmtId="0" fontId="38" fillId="0" borderId="0" xfId="0" applyFont="1" applyAlignment="1" applyProtection="1">
      <alignment horizontal="left" vertical="top" wrapText="1"/>
    </xf>
    <xf numFmtId="0" fontId="56" fillId="9" borderId="0" xfId="0" applyFont="1" applyFill="1" applyAlignment="1" applyProtection="1">
      <alignment horizontal="left" vertical="center" wrapText="1"/>
    </xf>
    <xf numFmtId="0" fontId="13" fillId="18" borderId="196" xfId="0" applyFont="1" applyFill="1" applyBorder="1" applyAlignment="1" applyProtection="1">
      <alignment horizontal="center" vertical="center"/>
    </xf>
    <xf numFmtId="0" fontId="13" fillId="18" borderId="210" xfId="0" applyFont="1" applyFill="1" applyBorder="1" applyAlignment="1" applyProtection="1">
      <alignment horizontal="center" vertical="center"/>
    </xf>
    <xf numFmtId="0" fontId="13" fillId="18" borderId="43" xfId="0" applyFont="1" applyFill="1" applyBorder="1" applyAlignment="1" applyProtection="1">
      <alignment horizontal="center" vertical="center"/>
    </xf>
    <xf numFmtId="0" fontId="13" fillId="15" borderId="55" xfId="0" applyFont="1" applyFill="1" applyBorder="1" applyAlignment="1" applyProtection="1">
      <alignment horizontal="center" vertical="center"/>
      <protection locked="0"/>
    </xf>
    <xf numFmtId="0" fontId="13" fillId="15" borderId="14" xfId="0" applyFont="1" applyFill="1" applyBorder="1" applyAlignment="1" applyProtection="1">
      <alignment horizontal="center" vertical="center"/>
      <protection locked="0"/>
    </xf>
    <xf numFmtId="0" fontId="13" fillId="15" borderId="59" xfId="0" applyFont="1" applyFill="1" applyBorder="1" applyAlignment="1" applyProtection="1">
      <alignment horizontal="center" vertical="center"/>
      <protection locked="0"/>
    </xf>
    <xf numFmtId="0" fontId="7" fillId="2" borderId="196" xfId="0" applyFont="1" applyFill="1" applyBorder="1" applyAlignment="1" applyProtection="1">
      <alignment horizontal="center" vertical="center" wrapText="1"/>
    </xf>
    <xf numFmtId="0" fontId="0" fillId="0" borderId="210" xfId="0" applyBorder="1" applyAlignment="1" applyProtection="1">
      <alignment horizontal="center" vertical="center" wrapText="1"/>
    </xf>
    <xf numFmtId="0" fontId="0" fillId="0" borderId="43" xfId="0" applyBorder="1" applyAlignment="1" applyProtection="1">
      <alignment horizontal="center" vertical="center" wrapText="1"/>
    </xf>
    <xf numFmtId="0" fontId="7" fillId="2" borderId="8"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left" vertical="center" wrapText="1"/>
      <protection locked="0"/>
    </xf>
    <xf numFmtId="0" fontId="0" fillId="2" borderId="32" xfId="0" applyFill="1"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116" xfId="0" applyBorder="1" applyAlignment="1" applyProtection="1">
      <alignment horizontal="center" vertical="center" wrapText="1"/>
      <protection locked="0"/>
    </xf>
    <xf numFmtId="49" fontId="13" fillId="5" borderId="52" xfId="0" applyNumberFormat="1" applyFont="1" applyFill="1" applyBorder="1" applyAlignment="1" applyProtection="1">
      <alignment horizontal="left" vertical="center" wrapText="1"/>
      <protection locked="0"/>
    </xf>
    <xf numFmtId="49" fontId="13" fillId="5" borderId="0" xfId="0" applyNumberFormat="1" applyFont="1" applyFill="1" applyAlignment="1" applyProtection="1">
      <alignment horizontal="left" vertical="center" wrapText="1"/>
      <protection locked="0"/>
    </xf>
    <xf numFmtId="49" fontId="13" fillId="5" borderId="61" xfId="0" applyNumberFormat="1" applyFont="1" applyFill="1" applyBorder="1" applyAlignment="1" applyProtection="1">
      <alignment horizontal="left" vertical="center" wrapText="1"/>
      <protection locked="0"/>
    </xf>
    <xf numFmtId="0" fontId="13" fillId="2" borderId="0" xfId="0" applyFont="1" applyFill="1" applyAlignment="1" applyProtection="1">
      <alignment horizontal="center" vertical="center" wrapText="1"/>
      <protection locked="0"/>
    </xf>
    <xf numFmtId="0" fontId="14" fillId="2" borderId="32" xfId="0" applyFont="1" applyFill="1" applyBorder="1" applyAlignment="1" applyProtection="1">
      <alignment horizontal="center" vertical="center" wrapText="1"/>
      <protection locked="0"/>
    </xf>
    <xf numFmtId="0" fontId="14" fillId="2" borderId="33" xfId="0" applyFont="1" applyFill="1" applyBorder="1" applyAlignment="1" applyProtection="1">
      <alignment horizontal="center" vertical="center" wrapText="1"/>
      <protection locked="0"/>
    </xf>
    <xf numFmtId="0" fontId="14" fillId="2" borderId="116" xfId="0" applyFont="1" applyFill="1" applyBorder="1" applyAlignment="1" applyProtection="1">
      <alignment horizontal="center" vertical="center" wrapText="1"/>
      <protection locked="0"/>
    </xf>
    <xf numFmtId="49" fontId="13" fillId="15" borderId="28" xfId="0" applyNumberFormat="1" applyFont="1" applyFill="1" applyBorder="1" applyAlignment="1" applyProtection="1">
      <alignment horizontal="center" vertical="center"/>
      <protection locked="0"/>
    </xf>
    <xf numFmtId="49" fontId="13" fillId="15" borderId="13" xfId="0" applyNumberFormat="1" applyFont="1" applyFill="1" applyBorder="1" applyAlignment="1" applyProtection="1">
      <alignment horizontal="center" vertical="center"/>
      <protection locked="0"/>
    </xf>
    <xf numFmtId="49" fontId="13" fillId="15" borderId="58" xfId="0" applyNumberFormat="1" applyFont="1" applyFill="1" applyBorder="1" applyAlignment="1" applyProtection="1">
      <alignment horizontal="center" vertical="center"/>
      <protection locked="0"/>
    </xf>
    <xf numFmtId="0" fontId="7" fillId="2" borderId="196"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0" fontId="0" fillId="2" borderId="194" xfId="0" applyFill="1" applyBorder="1" applyAlignment="1" applyProtection="1">
      <alignment horizontal="left" vertical="center" wrapText="1"/>
      <protection locked="0"/>
    </xf>
    <xf numFmtId="0" fontId="7" fillId="2" borderId="205" xfId="0" applyFont="1" applyFill="1" applyBorder="1" applyAlignment="1" applyProtection="1">
      <alignment horizontal="left" vertical="center" wrapText="1"/>
      <protection locked="0"/>
    </xf>
    <xf numFmtId="0" fontId="7" fillId="2" borderId="89" xfId="0" applyFont="1" applyFill="1" applyBorder="1" applyAlignment="1" applyProtection="1">
      <alignment horizontal="left" vertical="center" wrapText="1"/>
      <protection locked="0"/>
    </xf>
    <xf numFmtId="0" fontId="7" fillId="2" borderId="132" xfId="0" applyFont="1" applyFill="1" applyBorder="1" applyAlignment="1" applyProtection="1">
      <alignment horizontal="left" vertical="center" wrapText="1"/>
      <protection locked="0"/>
    </xf>
    <xf numFmtId="0" fontId="13" fillId="5" borderId="206" xfId="0" applyFont="1" applyFill="1" applyBorder="1" applyAlignment="1" applyProtection="1">
      <alignment horizontal="left" vertical="center" wrapText="1"/>
      <protection locked="0"/>
    </xf>
    <xf numFmtId="0" fontId="13" fillId="5" borderId="207" xfId="0" applyFont="1" applyFill="1" applyBorder="1" applyAlignment="1" applyProtection="1">
      <alignment horizontal="left" vertical="center" wrapText="1"/>
      <protection locked="0"/>
    </xf>
    <xf numFmtId="0" fontId="13" fillId="5" borderId="208" xfId="0" applyFont="1"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205" xfId="0" applyFill="1" applyBorder="1" applyAlignment="1" applyProtection="1">
      <alignment horizontal="left" vertical="center" wrapText="1"/>
      <protection locked="0"/>
    </xf>
    <xf numFmtId="49" fontId="13" fillId="5" borderId="28" xfId="0" applyNumberFormat="1" applyFont="1" applyFill="1" applyBorder="1" applyAlignment="1" applyProtection="1">
      <alignment horizontal="left" vertical="center" wrapText="1"/>
      <protection locked="0"/>
    </xf>
    <xf numFmtId="49" fontId="13" fillId="5" borderId="13" xfId="0" applyNumberFormat="1" applyFont="1" applyFill="1" applyBorder="1" applyAlignment="1" applyProtection="1">
      <alignment horizontal="left" vertical="center" wrapText="1"/>
      <protection locked="0"/>
    </xf>
    <xf numFmtId="49" fontId="13" fillId="5" borderId="58" xfId="0" applyNumberFormat="1" applyFont="1" applyFill="1" applyBorder="1" applyAlignment="1" applyProtection="1">
      <alignment horizontal="left" vertical="center" wrapText="1"/>
      <protection locked="0"/>
    </xf>
    <xf numFmtId="0" fontId="13" fillId="2" borderId="28"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58" xfId="0" applyFont="1" applyFill="1" applyBorder="1" applyAlignment="1" applyProtection="1">
      <alignment horizontal="center" vertical="center" wrapText="1"/>
      <protection locked="0"/>
    </xf>
    <xf numFmtId="0" fontId="7" fillId="2" borderId="123" xfId="0" applyFont="1" applyFill="1" applyBorder="1" applyAlignment="1" applyProtection="1">
      <alignment horizontal="left" vertical="center"/>
      <protection locked="0"/>
    </xf>
    <xf numFmtId="0" fontId="7" fillId="2" borderId="124" xfId="0" applyFont="1" applyFill="1" applyBorder="1" applyAlignment="1" applyProtection="1">
      <alignment horizontal="left" vertical="center"/>
      <protection locked="0"/>
    </xf>
    <xf numFmtId="0" fontId="0" fillId="2" borderId="123" xfId="0" applyFill="1" applyBorder="1" applyAlignment="1" applyProtection="1">
      <alignment horizontal="left" vertical="center"/>
      <protection locked="0"/>
    </xf>
    <xf numFmtId="0" fontId="0" fillId="2" borderId="124" xfId="0" applyFill="1" applyBorder="1" applyAlignment="1" applyProtection="1">
      <alignment horizontal="left" vertical="center"/>
      <protection locked="0"/>
    </xf>
    <xf numFmtId="0" fontId="0" fillId="2" borderId="123" xfId="0" applyFill="1" applyBorder="1" applyAlignment="1" applyProtection="1">
      <alignment horizontal="left" vertical="center" wrapText="1"/>
      <protection locked="0"/>
    </xf>
    <xf numFmtId="0" fontId="0" fillId="2" borderId="124" xfId="0" applyFill="1" applyBorder="1" applyAlignment="1" applyProtection="1">
      <alignment horizontal="left" vertical="center" wrapText="1"/>
      <protection locked="0"/>
    </xf>
    <xf numFmtId="0" fontId="6" fillId="0" borderId="0" xfId="0" applyFont="1" applyAlignment="1" applyProtection="1">
      <alignment horizontal="right" vertical="center" wrapText="1"/>
    </xf>
    <xf numFmtId="0" fontId="6" fillId="0" borderId="65" xfId="0" applyFont="1" applyBorder="1" applyAlignment="1" applyProtection="1">
      <alignment horizontal="right" vertical="center" wrapText="1"/>
    </xf>
    <xf numFmtId="179" fontId="0" fillId="9" borderId="122" xfId="0" applyNumberFormat="1" applyFill="1" applyBorder="1" applyAlignment="1" applyProtection="1">
      <alignment horizontal="left" vertical="center" shrinkToFit="1"/>
    </xf>
    <xf numFmtId="179" fontId="0" fillId="9" borderId="122" xfId="0" applyNumberFormat="1" applyFill="1" applyBorder="1" applyAlignment="1" applyProtection="1">
      <alignment vertical="center" shrinkToFit="1"/>
    </xf>
    <xf numFmtId="0" fontId="7" fillId="2" borderId="123" xfId="0" applyFont="1" applyFill="1" applyBorder="1" applyAlignment="1" applyProtection="1">
      <alignment horizontal="left" vertical="center" wrapText="1"/>
      <protection locked="0"/>
    </xf>
    <xf numFmtId="0" fontId="7" fillId="2" borderId="124" xfId="0" applyFont="1" applyFill="1" applyBorder="1" applyAlignment="1" applyProtection="1">
      <alignment horizontal="left" vertical="center" wrapText="1"/>
      <protection locked="0"/>
    </xf>
    <xf numFmtId="0" fontId="13" fillId="2" borderId="194" xfId="0" applyFont="1" applyFill="1" applyBorder="1" applyAlignment="1" applyProtection="1">
      <alignment horizontal="center" vertical="center" wrapText="1"/>
    </xf>
    <xf numFmtId="0" fontId="13" fillId="2" borderId="89" xfId="0" applyFont="1" applyFill="1" applyBorder="1" applyAlignment="1" applyProtection="1">
      <alignment horizontal="center" vertical="center" wrapText="1"/>
    </xf>
    <xf numFmtId="0" fontId="13" fillId="2" borderId="194" xfId="0" applyFont="1" applyFill="1" applyBorder="1" applyAlignment="1" applyProtection="1">
      <alignment horizontal="left" vertical="center" wrapText="1"/>
      <protection locked="0"/>
    </xf>
    <xf numFmtId="0" fontId="13" fillId="2" borderId="195" xfId="0" applyFont="1" applyFill="1" applyBorder="1" applyAlignment="1" applyProtection="1">
      <alignment horizontal="left" vertical="center" wrapText="1"/>
      <protection locked="0"/>
    </xf>
    <xf numFmtId="0" fontId="13" fillId="2" borderId="89" xfId="0" applyFont="1" applyFill="1" applyBorder="1" applyAlignment="1" applyProtection="1">
      <alignment horizontal="left" vertical="center" wrapText="1"/>
      <protection locked="0"/>
    </xf>
    <xf numFmtId="0" fontId="13" fillId="2" borderId="132" xfId="0" applyFont="1" applyFill="1" applyBorder="1" applyAlignment="1" applyProtection="1">
      <alignment horizontal="left" vertical="center" wrapText="1"/>
      <protection locked="0"/>
    </xf>
    <xf numFmtId="0" fontId="19" fillId="9" borderId="127" xfId="0" applyFont="1" applyFill="1" applyBorder="1" applyAlignment="1" applyProtection="1">
      <alignment horizontal="left" vertical="center" wrapText="1"/>
      <protection locked="0"/>
    </xf>
    <xf numFmtId="0" fontId="19" fillId="9" borderId="0" xfId="0" applyFont="1" applyFill="1" applyAlignment="1" applyProtection="1">
      <alignment horizontal="left" vertical="center" wrapText="1"/>
      <protection locked="0"/>
    </xf>
    <xf numFmtId="0" fontId="19" fillId="9" borderId="2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4" fillId="2" borderId="127" xfId="0" applyFont="1" applyFill="1" applyBorder="1" applyAlignment="1" applyProtection="1">
      <alignment horizontal="left" vertical="center" wrapText="1"/>
      <protection locked="0"/>
    </xf>
    <xf numFmtId="0" fontId="14" fillId="2" borderId="0" xfId="0" applyFont="1" applyFill="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89" xfId="0" applyFont="1" applyFill="1" applyBorder="1" applyAlignment="1" applyProtection="1">
      <alignment horizontal="left" vertical="center" wrapText="1"/>
      <protection locked="0"/>
    </xf>
    <xf numFmtId="0" fontId="14" fillId="2" borderId="132" xfId="0" applyFont="1" applyFill="1" applyBorder="1" applyAlignment="1" applyProtection="1">
      <alignment horizontal="left" vertical="center" wrapText="1"/>
      <protection locked="0"/>
    </xf>
    <xf numFmtId="0" fontId="14" fillId="2" borderId="211" xfId="0" applyFont="1" applyFill="1" applyBorder="1" applyAlignment="1" applyProtection="1">
      <alignment horizontal="left" vertical="center" wrapText="1"/>
      <protection locked="0"/>
    </xf>
    <xf numFmtId="0" fontId="13" fillId="13" borderId="1" xfId="0" applyFont="1" applyFill="1" applyBorder="1" applyAlignment="1" applyProtection="1">
      <alignment horizontal="left" vertical="center" wrapText="1" shrinkToFit="1"/>
      <protection locked="0"/>
    </xf>
    <xf numFmtId="0" fontId="13" fillId="5" borderId="1" xfId="2" applyFont="1" applyFill="1" applyBorder="1" applyAlignment="1" applyProtection="1">
      <alignment horizontal="left" vertical="center" wrapText="1"/>
      <protection locked="0"/>
    </xf>
    <xf numFmtId="0" fontId="13" fillId="2" borderId="127" xfId="0" applyFont="1" applyFill="1" applyBorder="1" applyAlignment="1" applyProtection="1">
      <alignment horizontal="center" vertical="center"/>
    </xf>
    <xf numFmtId="0" fontId="13" fillId="2" borderId="205" xfId="0" applyFont="1" applyFill="1" applyBorder="1" applyAlignment="1" applyProtection="1">
      <alignment horizontal="left" vertical="center" wrapText="1"/>
      <protection locked="0"/>
    </xf>
    <xf numFmtId="0" fontId="23" fillId="9" borderId="194" xfId="0" applyFont="1" applyFill="1" applyBorder="1" applyAlignment="1" applyProtection="1">
      <alignment horizontal="left" vertical="center" wrapText="1"/>
      <protection locked="0"/>
    </xf>
    <xf numFmtId="0" fontId="23" fillId="9" borderId="205" xfId="0" applyFont="1" applyFill="1" applyBorder="1" applyAlignment="1" applyProtection="1">
      <alignment horizontal="left" vertical="center" wrapText="1"/>
      <protection locked="0"/>
    </xf>
    <xf numFmtId="0" fontId="23" fillId="9" borderId="0" xfId="0" applyFont="1" applyFill="1" applyAlignment="1" applyProtection="1">
      <alignment horizontal="left" vertical="center" wrapText="1"/>
      <protection locked="0"/>
    </xf>
    <xf numFmtId="0" fontId="23" fillId="9" borderId="21" xfId="0" applyFont="1" applyFill="1" applyBorder="1" applyAlignment="1" applyProtection="1">
      <alignment horizontal="left" vertical="center" wrapText="1"/>
      <protection locked="0"/>
    </xf>
    <xf numFmtId="0" fontId="19" fillId="5" borderId="1" xfId="0" applyFont="1" applyFill="1" applyBorder="1" applyAlignment="1" applyProtection="1">
      <alignment horizontal="left" vertical="center" wrapText="1"/>
      <protection locked="0"/>
    </xf>
    <xf numFmtId="0" fontId="13" fillId="2" borderId="196"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5" borderId="28" xfId="0" applyFont="1" applyFill="1" applyBorder="1" applyAlignment="1" applyProtection="1">
      <alignment horizontal="left" vertical="center"/>
      <protection locked="0"/>
    </xf>
    <xf numFmtId="0" fontId="13" fillId="5" borderId="13" xfId="0" applyFont="1" applyFill="1" applyBorder="1" applyAlignment="1" applyProtection="1">
      <alignment horizontal="left" vertical="center"/>
      <protection locked="0"/>
    </xf>
    <xf numFmtId="0" fontId="13" fillId="5" borderId="59" xfId="0" applyFont="1" applyFill="1" applyBorder="1" applyAlignment="1" applyProtection="1">
      <alignment horizontal="left" vertical="center"/>
      <protection locked="0"/>
    </xf>
    <xf numFmtId="0" fontId="0" fillId="0" borderId="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13" fillId="5" borderId="58"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13" fillId="2" borderId="0" xfId="0" applyFont="1" applyFill="1" applyAlignment="1" applyProtection="1">
      <alignment horizontal="left" vertical="center" wrapText="1"/>
      <protection locked="0"/>
    </xf>
    <xf numFmtId="0" fontId="14" fillId="2" borderId="32" xfId="0" applyFont="1" applyFill="1" applyBorder="1" applyAlignment="1" applyProtection="1">
      <alignment horizontal="left" vertical="center" wrapText="1"/>
      <protection locked="0"/>
    </xf>
    <xf numFmtId="0" fontId="14" fillId="2" borderId="33" xfId="0" applyFont="1" applyFill="1" applyBorder="1" applyAlignment="1" applyProtection="1">
      <alignment horizontal="left" vertical="center" wrapText="1"/>
      <protection locked="0"/>
    </xf>
    <xf numFmtId="0" fontId="14" fillId="2" borderId="212" xfId="0" applyFont="1" applyFill="1" applyBorder="1" applyAlignment="1" applyProtection="1">
      <alignment horizontal="left" vertical="center" wrapText="1"/>
      <protection locked="0"/>
    </xf>
    <xf numFmtId="0" fontId="14" fillId="2" borderId="123" xfId="0" applyFont="1" applyFill="1" applyBorder="1" applyAlignment="1" applyProtection="1">
      <alignment horizontal="left" vertical="center" wrapText="1"/>
      <protection locked="0"/>
    </xf>
    <xf numFmtId="0" fontId="14" fillId="2" borderId="124" xfId="0" applyFont="1" applyFill="1" applyBorder="1" applyAlignment="1" applyProtection="1">
      <alignment horizontal="left" vertical="center" wrapText="1"/>
      <protection locked="0"/>
    </xf>
    <xf numFmtId="0" fontId="14" fillId="2" borderId="213" xfId="0" applyFont="1" applyFill="1" applyBorder="1" applyAlignment="1" applyProtection="1">
      <alignment horizontal="left" vertical="center" wrapText="1"/>
      <protection locked="0"/>
    </xf>
    <xf numFmtId="0" fontId="13" fillId="13" borderId="28" xfId="0" applyFont="1" applyFill="1" applyBorder="1" applyAlignment="1" applyProtection="1">
      <alignment horizontal="left" vertical="center" wrapText="1" shrinkToFit="1"/>
      <protection locked="0"/>
    </xf>
    <xf numFmtId="0" fontId="13" fillId="13" borderId="13" xfId="0" applyFont="1" applyFill="1" applyBorder="1" applyAlignment="1" applyProtection="1">
      <alignment horizontal="left" vertical="center" wrapText="1" shrinkToFit="1"/>
      <protection locked="0"/>
    </xf>
    <xf numFmtId="0" fontId="13" fillId="13" borderId="58" xfId="0" applyFont="1" applyFill="1" applyBorder="1" applyAlignment="1" applyProtection="1">
      <alignment horizontal="left" vertical="center" wrapText="1" shrinkToFit="1"/>
      <protection locked="0"/>
    </xf>
    <xf numFmtId="0" fontId="13" fillId="13" borderId="28" xfId="0" applyFont="1" applyFill="1" applyBorder="1" applyAlignment="1" applyProtection="1">
      <alignment vertical="center" wrapText="1"/>
      <protection locked="0"/>
    </xf>
    <xf numFmtId="0" fontId="13" fillId="13" borderId="13" xfId="0" applyFont="1" applyFill="1" applyBorder="1" applyAlignment="1" applyProtection="1">
      <alignment vertical="center" wrapText="1"/>
      <protection locked="0"/>
    </xf>
    <xf numFmtId="0" fontId="13" fillId="13" borderId="58" xfId="0" applyFont="1" applyFill="1" applyBorder="1" applyAlignment="1" applyProtection="1">
      <alignment vertical="center" wrapText="1"/>
      <protection locked="0"/>
    </xf>
    <xf numFmtId="0" fontId="13" fillId="5" borderId="68" xfId="0" applyFont="1" applyFill="1" applyBorder="1" applyAlignment="1" applyProtection="1">
      <alignment horizontal="left" vertical="center" wrapText="1" shrinkToFit="1"/>
      <protection locked="0"/>
    </xf>
    <xf numFmtId="0" fontId="13" fillId="5" borderId="71" xfId="0" applyFont="1" applyFill="1" applyBorder="1" applyAlignment="1" applyProtection="1">
      <alignment horizontal="left" vertical="center" wrapText="1" shrinkToFit="1"/>
      <protection locked="0"/>
    </xf>
    <xf numFmtId="0" fontId="13" fillId="5" borderId="60" xfId="0" applyFont="1" applyFill="1" applyBorder="1" applyAlignment="1" applyProtection="1">
      <alignment horizontal="left" vertical="center" wrapText="1" shrinkToFit="1"/>
      <protection locked="0"/>
    </xf>
    <xf numFmtId="0" fontId="13" fillId="5" borderId="28" xfId="2" applyFont="1" applyFill="1" applyBorder="1" applyAlignment="1" applyProtection="1">
      <alignment horizontal="left" vertical="center" wrapText="1"/>
      <protection locked="0"/>
    </xf>
    <xf numFmtId="0" fontId="13" fillId="5" borderId="13" xfId="2" applyFont="1" applyFill="1" applyBorder="1" applyAlignment="1" applyProtection="1">
      <alignment horizontal="left" vertical="center" wrapText="1"/>
      <protection locked="0"/>
    </xf>
    <xf numFmtId="0" fontId="13" fillId="5" borderId="58" xfId="2" applyFont="1" applyFill="1" applyBorder="1" applyAlignment="1" applyProtection="1">
      <alignment horizontal="left" vertical="center" wrapText="1"/>
      <protection locked="0"/>
    </xf>
    <xf numFmtId="182" fontId="13" fillId="15" borderId="28" xfId="0" applyNumberFormat="1" applyFont="1" applyFill="1" applyBorder="1" applyAlignment="1" applyProtection="1">
      <alignment horizontal="center" vertical="center"/>
      <protection locked="0"/>
    </xf>
    <xf numFmtId="182" fontId="13" fillId="15" borderId="13" xfId="0" applyNumberFormat="1" applyFont="1" applyFill="1" applyBorder="1" applyAlignment="1" applyProtection="1">
      <alignment horizontal="center" vertical="center"/>
      <protection locked="0"/>
    </xf>
    <xf numFmtId="182" fontId="13" fillId="15" borderId="58" xfId="0" applyNumberFormat="1" applyFont="1" applyFill="1" applyBorder="1" applyAlignment="1" applyProtection="1">
      <alignment horizontal="center" vertical="center"/>
      <protection locked="0"/>
    </xf>
    <xf numFmtId="0" fontId="13" fillId="13" borderId="28" xfId="0" applyFont="1" applyFill="1" applyBorder="1" applyAlignment="1" applyProtection="1">
      <alignment horizontal="left" vertical="center" wrapText="1"/>
      <protection locked="0"/>
    </xf>
    <xf numFmtId="0" fontId="13" fillId="13" borderId="13" xfId="0" applyFont="1" applyFill="1" applyBorder="1" applyAlignment="1" applyProtection="1">
      <alignment horizontal="left" vertical="center" wrapText="1"/>
      <protection locked="0"/>
    </xf>
    <xf numFmtId="0" fontId="13" fillId="13" borderId="58" xfId="0" applyFont="1" applyFill="1" applyBorder="1" applyAlignment="1" applyProtection="1">
      <alignment horizontal="left" vertical="center" wrapText="1"/>
      <protection locked="0"/>
    </xf>
    <xf numFmtId="0" fontId="13" fillId="2" borderId="196" xfId="0" applyFont="1" applyFill="1" applyBorder="1" applyAlignment="1" applyProtection="1">
      <alignment horizontal="center" vertical="center"/>
    </xf>
    <xf numFmtId="0" fontId="13" fillId="2" borderId="210" xfId="0" applyFont="1" applyFill="1" applyBorder="1" applyAlignment="1" applyProtection="1">
      <alignment horizontal="center" vertical="center"/>
    </xf>
    <xf numFmtId="0" fontId="13" fillId="2" borderId="43" xfId="0" applyFont="1" applyFill="1" applyBorder="1" applyAlignment="1" applyProtection="1">
      <alignment horizontal="center" vertical="center"/>
    </xf>
    <xf numFmtId="0" fontId="75" fillId="2" borderId="194" xfId="0" applyFont="1" applyFill="1" applyBorder="1" applyAlignment="1" applyProtection="1">
      <alignment horizontal="left" vertical="center" wrapText="1"/>
      <protection locked="0"/>
    </xf>
    <xf numFmtId="0" fontId="13" fillId="2" borderId="127" xfId="0" applyFont="1" applyFill="1" applyBorder="1" applyAlignment="1" applyProtection="1">
      <alignment horizontal="left" vertical="center" wrapText="1"/>
      <protection locked="0"/>
    </xf>
    <xf numFmtId="0" fontId="13" fillId="9" borderId="194" xfId="0" applyFont="1" applyFill="1" applyBorder="1" applyAlignment="1" applyProtection="1">
      <alignment horizontal="left" vertical="center"/>
      <protection locked="0"/>
    </xf>
    <xf numFmtId="0" fontId="13" fillId="9" borderId="205" xfId="0" applyFont="1" applyFill="1" applyBorder="1" applyAlignment="1" applyProtection="1">
      <alignment horizontal="left" vertical="center"/>
      <protection locked="0"/>
    </xf>
    <xf numFmtId="0" fontId="13" fillId="9" borderId="197" xfId="0" applyFont="1" applyFill="1" applyBorder="1" applyAlignment="1" applyProtection="1">
      <alignment horizontal="left" vertical="center"/>
      <protection locked="0"/>
    </xf>
    <xf numFmtId="0" fontId="13" fillId="9" borderId="66" xfId="0" applyFont="1" applyFill="1" applyBorder="1" applyAlignment="1" applyProtection="1">
      <alignment vertical="center"/>
      <protection locked="0"/>
    </xf>
    <xf numFmtId="0" fontId="13" fillId="9" borderId="64" xfId="0" applyFont="1" applyFill="1" applyBorder="1" applyAlignment="1" applyProtection="1">
      <alignment vertical="center"/>
      <protection locked="0"/>
    </xf>
    <xf numFmtId="0" fontId="13" fillId="9" borderId="69" xfId="0" applyFont="1" applyFill="1" applyBorder="1" applyAlignment="1" applyProtection="1">
      <alignment vertical="center"/>
      <protection locked="0"/>
    </xf>
    <xf numFmtId="0" fontId="13" fillId="18" borderId="122" xfId="0" applyFont="1" applyFill="1" applyBorder="1" applyAlignment="1" applyProtection="1">
      <alignment horizontal="center" vertical="center"/>
    </xf>
    <xf numFmtId="0" fontId="13" fillId="18" borderId="122" xfId="0" applyFont="1" applyFill="1" applyBorder="1" applyAlignment="1" applyProtection="1">
      <alignment horizontal="left" vertical="center"/>
      <protection locked="0"/>
    </xf>
    <xf numFmtId="0" fontId="13" fillId="18" borderId="43" xfId="0" applyFont="1" applyFill="1" applyBorder="1" applyAlignment="1" applyProtection="1">
      <alignment horizontal="left" vertical="center"/>
      <protection locked="0"/>
    </xf>
    <xf numFmtId="0" fontId="13" fillId="18" borderId="123" xfId="0" applyFont="1" applyFill="1" applyBorder="1" applyAlignment="1" applyProtection="1">
      <alignment horizontal="left" vertical="center"/>
      <protection locked="0"/>
    </xf>
    <xf numFmtId="0" fontId="13" fillId="2" borderId="197" xfId="0" applyFont="1" applyFill="1" applyBorder="1" applyAlignment="1" applyProtection="1">
      <alignment horizontal="left" vertical="center" wrapText="1"/>
      <protection locked="0"/>
    </xf>
    <xf numFmtId="0" fontId="13" fillId="2" borderId="211" xfId="0" applyFont="1" applyFill="1" applyBorder="1" applyAlignment="1" applyProtection="1">
      <alignment horizontal="left" vertical="center" wrapText="1"/>
      <protection locked="0"/>
    </xf>
    <xf numFmtId="0" fontId="13" fillId="5" borderId="28" xfId="0" applyFont="1" applyFill="1" applyBorder="1" applyAlignment="1" applyProtection="1">
      <alignment horizontal="left" vertical="center" wrapText="1" shrinkToFit="1"/>
      <protection locked="0"/>
    </xf>
    <xf numFmtId="0" fontId="13" fillId="5" borderId="13" xfId="0" applyFont="1" applyFill="1" applyBorder="1" applyAlignment="1" applyProtection="1">
      <alignment horizontal="left" vertical="center" wrapText="1" shrinkToFit="1"/>
      <protection locked="0"/>
    </xf>
    <xf numFmtId="0" fontId="13" fillId="5" borderId="58" xfId="0" applyFont="1" applyFill="1" applyBorder="1" applyAlignment="1" applyProtection="1">
      <alignment horizontal="left" vertical="center" wrapText="1" shrinkToFit="1"/>
      <protection locked="0"/>
    </xf>
    <xf numFmtId="0" fontId="13" fillId="18" borderId="196" xfId="0" applyFont="1" applyFill="1" applyBorder="1" applyAlignment="1" applyProtection="1">
      <alignment horizontal="left" vertical="center"/>
      <protection locked="0"/>
    </xf>
    <xf numFmtId="0" fontId="13" fillId="18" borderId="194" xfId="0" applyFont="1" applyFill="1" applyBorder="1" applyAlignment="1" applyProtection="1">
      <alignment horizontal="left" vertical="center"/>
      <protection locked="0"/>
    </xf>
    <xf numFmtId="0" fontId="13" fillId="15" borderId="28" xfId="0" applyFont="1" applyFill="1" applyBorder="1" applyAlignment="1" applyProtection="1">
      <alignment horizontal="center" vertical="center"/>
      <protection locked="0"/>
    </xf>
    <xf numFmtId="0" fontId="13" fillId="15" borderId="58" xfId="0" applyFont="1" applyFill="1" applyBorder="1" applyAlignment="1" applyProtection="1">
      <alignment horizontal="center" vertical="center"/>
      <protection locked="0"/>
    </xf>
    <xf numFmtId="0" fontId="13" fillId="2" borderId="123" xfId="0" applyFont="1" applyFill="1" applyBorder="1" applyAlignment="1" applyProtection="1">
      <alignment horizontal="left" vertical="center"/>
      <protection locked="0"/>
    </xf>
    <xf numFmtId="0" fontId="13" fillId="2" borderId="124" xfId="0" applyFont="1" applyFill="1" applyBorder="1" applyAlignment="1" applyProtection="1">
      <alignment horizontal="left" vertical="center"/>
      <protection locked="0"/>
    </xf>
    <xf numFmtId="0" fontId="13" fillId="4" borderId="28" xfId="0" applyFont="1" applyFill="1" applyBorder="1" applyAlignment="1" applyProtection="1">
      <alignment horizontal="center" vertical="center"/>
      <protection locked="0"/>
    </xf>
    <xf numFmtId="0" fontId="13" fillId="4" borderId="13" xfId="0" applyFont="1" applyFill="1" applyBorder="1" applyAlignment="1" applyProtection="1">
      <alignment horizontal="center" vertical="center"/>
      <protection locked="0"/>
    </xf>
    <xf numFmtId="0" fontId="13" fillId="4" borderId="58" xfId="0" applyFont="1" applyFill="1" applyBorder="1" applyAlignment="1" applyProtection="1">
      <alignment horizontal="center" vertical="center"/>
      <protection locked="0"/>
    </xf>
    <xf numFmtId="0" fontId="13" fillId="4" borderId="28" xfId="0" applyFont="1" applyFill="1" applyBorder="1" applyAlignment="1" applyProtection="1">
      <alignment horizontal="center" vertical="center" shrinkToFit="1"/>
      <protection locked="0"/>
    </xf>
    <xf numFmtId="0" fontId="13" fillId="4" borderId="13" xfId="0" applyFont="1" applyFill="1" applyBorder="1" applyAlignment="1" applyProtection="1">
      <alignment horizontal="center" vertical="center" shrinkToFit="1"/>
      <protection locked="0"/>
    </xf>
    <xf numFmtId="0" fontId="13" fillId="4" borderId="58" xfId="0" applyFont="1" applyFill="1" applyBorder="1" applyAlignment="1" applyProtection="1">
      <alignment horizontal="center" vertical="center" shrinkToFit="1"/>
      <protection locked="0"/>
    </xf>
    <xf numFmtId="179" fontId="0" fillId="9" borderId="123" xfId="0" applyNumberFormat="1" applyFill="1" applyBorder="1" applyAlignment="1" applyProtection="1">
      <alignment horizontal="left" vertical="center" shrinkToFit="1"/>
    </xf>
    <xf numFmtId="179" fontId="0" fillId="9" borderId="124" xfId="0" applyNumberFormat="1" applyFill="1" applyBorder="1" applyAlignment="1" applyProtection="1">
      <alignment horizontal="left" vertical="center" shrinkToFit="1"/>
    </xf>
    <xf numFmtId="179" fontId="0" fillId="9" borderId="119" xfId="0" applyNumberFormat="1" applyFill="1" applyBorder="1" applyAlignment="1" applyProtection="1">
      <alignment horizontal="left" vertical="center" shrinkToFit="1"/>
    </xf>
    <xf numFmtId="0" fontId="15" fillId="0" borderId="0" xfId="0" applyFont="1" applyAlignment="1" applyProtection="1">
      <alignment horizontal="center" vertical="center"/>
    </xf>
    <xf numFmtId="179" fontId="0" fillId="0" borderId="123" xfId="0" applyNumberFormat="1" applyBorder="1" applyAlignment="1" applyProtection="1">
      <alignment horizontal="left" vertical="center" shrinkToFit="1"/>
    </xf>
    <xf numFmtId="179" fontId="0" fillId="0" borderId="124" xfId="0" applyNumberFormat="1" applyBorder="1" applyAlignment="1" applyProtection="1">
      <alignment horizontal="left" vertical="center" shrinkToFit="1"/>
    </xf>
    <xf numFmtId="179" fontId="0" fillId="0" borderId="119" xfId="0" applyNumberFormat="1" applyBorder="1" applyAlignment="1" applyProtection="1">
      <alignment horizontal="left" vertical="center" shrinkToFit="1"/>
    </xf>
    <xf numFmtId="0" fontId="24" fillId="0" borderId="194" xfId="0" applyFont="1" applyBorder="1" applyAlignment="1" applyProtection="1">
      <alignment horizontal="left" vertical="center" wrapText="1"/>
    </xf>
    <xf numFmtId="0" fontId="24" fillId="0" borderId="205" xfId="0" applyFont="1" applyBorder="1" applyAlignment="1" applyProtection="1">
      <alignment horizontal="left" vertical="center" wrapText="1"/>
    </xf>
    <xf numFmtId="0" fontId="24" fillId="0" borderId="195" xfId="0" applyFont="1" applyBorder="1" applyAlignment="1" applyProtection="1">
      <alignment horizontal="left" vertical="center" wrapText="1"/>
    </xf>
    <xf numFmtId="0" fontId="13" fillId="0" borderId="210" xfId="0" applyFont="1" applyBorder="1" applyAlignment="1" applyProtection="1">
      <alignment horizontal="left" vertical="center"/>
    </xf>
    <xf numFmtId="0" fontId="13" fillId="0" borderId="127" xfId="0" applyFont="1" applyBorder="1" applyAlignment="1" applyProtection="1">
      <alignment horizontal="left" vertical="center"/>
    </xf>
    <xf numFmtId="0" fontId="13" fillId="14" borderId="28" xfId="0" applyFont="1" applyFill="1" applyBorder="1" applyAlignment="1" applyProtection="1">
      <alignment horizontal="left" vertical="top" wrapText="1"/>
      <protection locked="0"/>
    </xf>
    <xf numFmtId="0" fontId="13" fillId="14" borderId="13" xfId="0" applyFont="1" applyFill="1" applyBorder="1" applyAlignment="1" applyProtection="1">
      <alignment horizontal="left" vertical="top" wrapText="1"/>
      <protection locked="0"/>
    </xf>
    <xf numFmtId="0" fontId="13" fillId="14" borderId="58" xfId="0" applyFont="1" applyFill="1" applyBorder="1" applyAlignment="1" applyProtection="1">
      <alignment horizontal="left" vertical="top" wrapText="1"/>
      <protection locked="0"/>
    </xf>
    <xf numFmtId="0" fontId="0" fillId="0" borderId="0" xfId="0" applyAlignment="1" applyProtection="1">
      <alignment horizontal="left" vertical="top" wrapText="1"/>
    </xf>
    <xf numFmtId="0" fontId="0" fillId="0" borderId="21" xfId="0" applyBorder="1" applyAlignment="1" applyProtection="1">
      <alignment horizontal="left" vertical="top" wrapText="1"/>
    </xf>
    <xf numFmtId="0" fontId="0" fillId="0" borderId="132" xfId="0" applyBorder="1" applyAlignment="1" applyProtection="1">
      <alignment horizontal="left" vertical="top" wrapText="1"/>
    </xf>
    <xf numFmtId="0" fontId="0" fillId="0" borderId="133" xfId="0" applyBorder="1" applyAlignment="1" applyProtection="1">
      <alignment horizontal="left" vertical="top" wrapText="1"/>
    </xf>
    <xf numFmtId="0" fontId="13" fillId="0" borderId="118" xfId="0" applyFont="1" applyBorder="1" applyAlignment="1" applyProtection="1">
      <alignment horizontal="left" vertical="center"/>
    </xf>
    <xf numFmtId="0" fontId="13" fillId="0" borderId="146" xfId="0" applyFont="1" applyBorder="1" applyAlignment="1" applyProtection="1">
      <alignment horizontal="left" vertical="center"/>
    </xf>
    <xf numFmtId="0" fontId="13" fillId="0" borderId="43" xfId="0" applyFont="1" applyBorder="1" applyAlignment="1" applyProtection="1">
      <alignment horizontal="left" vertical="center"/>
    </xf>
    <xf numFmtId="0" fontId="13" fillId="0" borderId="89" xfId="0" applyFont="1" applyBorder="1" applyAlignment="1" applyProtection="1">
      <alignment horizontal="left" vertical="center"/>
    </xf>
    <xf numFmtId="0" fontId="38" fillId="25" borderId="0" xfId="0" applyFont="1" applyFill="1" applyAlignment="1" applyProtection="1">
      <alignment horizontal="left" vertical="top" wrapText="1"/>
    </xf>
    <xf numFmtId="0" fontId="13" fillId="30" borderId="1" xfId="0" applyFont="1" applyFill="1" applyBorder="1" applyAlignment="1" applyProtection="1">
      <alignment horizontal="center" vertical="center" wrapText="1"/>
      <protection locked="0"/>
    </xf>
    <xf numFmtId="0" fontId="13" fillId="26" borderId="1" xfId="0" applyFont="1" applyFill="1" applyBorder="1" applyAlignment="1" applyProtection="1">
      <alignment horizontal="center" vertical="center" wrapText="1"/>
    </xf>
    <xf numFmtId="0" fontId="13" fillId="25" borderId="1" xfId="0" applyFont="1" applyFill="1" applyBorder="1" applyAlignment="1" applyProtection="1">
      <alignment horizontal="center" vertical="center" wrapText="1"/>
    </xf>
    <xf numFmtId="0" fontId="56" fillId="25" borderId="0" xfId="0" applyFont="1" applyFill="1" applyAlignment="1" applyProtection="1">
      <alignment vertical="center" wrapText="1"/>
    </xf>
    <xf numFmtId="0" fontId="15" fillId="25" borderId="0" xfId="0" applyFont="1" applyFill="1" applyAlignment="1" applyProtection="1">
      <alignment horizontal="center" vertical="center" wrapText="1"/>
    </xf>
    <xf numFmtId="0" fontId="39" fillId="25" borderId="0" xfId="0" applyFont="1" applyFill="1" applyAlignment="1" applyProtection="1">
      <alignment horizontal="right" vertical="center" shrinkToFit="1"/>
    </xf>
    <xf numFmtId="0" fontId="13" fillId="0" borderId="78" xfId="0" applyFont="1" applyBorder="1" applyAlignment="1" applyProtection="1">
      <alignment horizontal="left" vertical="center" wrapText="1"/>
    </xf>
    <xf numFmtId="0" fontId="13" fillId="0" borderId="14" xfId="0" applyFont="1" applyBorder="1" applyAlignment="1" applyProtection="1">
      <alignment horizontal="left" vertical="center" wrapText="1"/>
    </xf>
    <xf numFmtId="0" fontId="13" fillId="7" borderId="28" xfId="0"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58" xfId="0" applyFont="1" applyFill="1" applyBorder="1" applyAlignment="1" applyProtection="1">
      <alignment horizontal="center" vertical="center"/>
      <protection locked="0"/>
    </xf>
    <xf numFmtId="0" fontId="13" fillId="20" borderId="52" xfId="0" applyFont="1" applyFill="1" applyBorder="1" applyAlignment="1" applyProtection="1">
      <alignment horizontal="center" vertical="center" shrinkToFit="1"/>
      <protection locked="0"/>
    </xf>
    <xf numFmtId="0" fontId="13" fillId="20" borderId="0" xfId="0" applyFont="1" applyFill="1" applyAlignment="1" applyProtection="1">
      <alignment horizontal="center" vertical="center" shrinkToFit="1"/>
      <protection locked="0"/>
    </xf>
    <xf numFmtId="0" fontId="13" fillId="18" borderId="194" xfId="0" applyFont="1" applyFill="1" applyBorder="1" applyAlignment="1" applyProtection="1">
      <alignment horizontal="left" vertical="center" wrapText="1"/>
      <protection locked="0"/>
    </xf>
    <xf numFmtId="0" fontId="13" fillId="18" borderId="205" xfId="0" applyFont="1" applyFill="1" applyBorder="1" applyAlignment="1" applyProtection="1">
      <alignment horizontal="left" vertical="center" wrapText="1"/>
      <protection locked="0"/>
    </xf>
    <xf numFmtId="0" fontId="13" fillId="18" borderId="198" xfId="0" applyFont="1" applyFill="1" applyBorder="1" applyAlignment="1" applyProtection="1">
      <alignment horizontal="left" vertical="center" wrapText="1"/>
      <protection locked="0"/>
    </xf>
    <xf numFmtId="0" fontId="13" fillId="14" borderId="194" xfId="0" applyFont="1" applyFill="1" applyBorder="1" applyAlignment="1" applyProtection="1">
      <alignment horizontal="left" vertical="top"/>
      <protection locked="0"/>
    </xf>
    <xf numFmtId="0" fontId="13" fillId="14" borderId="205" xfId="0" applyFont="1" applyFill="1" applyBorder="1" applyAlignment="1" applyProtection="1">
      <alignment horizontal="left" vertical="top"/>
      <protection locked="0"/>
    </xf>
    <xf numFmtId="0" fontId="13" fillId="14" borderId="195" xfId="0" applyFont="1" applyFill="1" applyBorder="1" applyAlignment="1" applyProtection="1">
      <alignment horizontal="left" vertical="top"/>
      <protection locked="0"/>
    </xf>
    <xf numFmtId="0" fontId="13" fillId="14" borderId="127" xfId="0" applyFont="1" applyFill="1" applyBorder="1" applyAlignment="1" applyProtection="1">
      <alignment horizontal="left" vertical="top"/>
      <protection locked="0"/>
    </xf>
    <xf numFmtId="0" fontId="13" fillId="14" borderId="0" xfId="0" applyFont="1" applyFill="1" applyAlignment="1" applyProtection="1">
      <alignment horizontal="left" vertical="top"/>
      <protection locked="0"/>
    </xf>
    <xf numFmtId="0" fontId="13" fillId="14" borderId="21" xfId="0" applyFont="1" applyFill="1" applyBorder="1" applyAlignment="1" applyProtection="1">
      <alignment horizontal="left" vertical="top"/>
      <protection locked="0"/>
    </xf>
    <xf numFmtId="0" fontId="13" fillId="14" borderId="89" xfId="0" applyFont="1" applyFill="1" applyBorder="1" applyAlignment="1" applyProtection="1">
      <alignment horizontal="left" vertical="top"/>
      <protection locked="0"/>
    </xf>
    <xf numFmtId="0" fontId="13" fillId="14" borderId="132" xfId="0" applyFont="1" applyFill="1" applyBorder="1" applyAlignment="1" applyProtection="1">
      <alignment horizontal="left" vertical="top"/>
      <protection locked="0"/>
    </xf>
    <xf numFmtId="0" fontId="13" fillId="14" borderId="133" xfId="0" applyFont="1" applyFill="1" applyBorder="1" applyAlignment="1" applyProtection="1">
      <alignment horizontal="left" vertical="top"/>
      <protection locked="0"/>
    </xf>
    <xf numFmtId="0" fontId="13" fillId="20" borderId="176" xfId="0" applyFont="1" applyFill="1" applyBorder="1" applyAlignment="1" applyProtection="1">
      <alignment horizontal="center" vertical="center" shrinkToFit="1"/>
      <protection locked="0"/>
    </xf>
    <xf numFmtId="0" fontId="13" fillId="20" borderId="205" xfId="0" applyFont="1" applyFill="1" applyBorder="1" applyAlignment="1" applyProtection="1">
      <alignment horizontal="center" vertical="center" shrinkToFit="1"/>
      <protection locked="0"/>
    </xf>
    <xf numFmtId="0" fontId="13" fillId="2" borderId="194" xfId="0" applyFont="1" applyFill="1" applyBorder="1" applyAlignment="1" applyProtection="1">
      <alignment horizontal="center" vertical="center"/>
    </xf>
    <xf numFmtId="0" fontId="13" fillId="2" borderId="89" xfId="0" applyFont="1" applyFill="1" applyBorder="1" applyAlignment="1" applyProtection="1">
      <alignment horizontal="center" vertical="center"/>
    </xf>
    <xf numFmtId="0" fontId="13" fillId="2" borderId="122" xfId="0" applyFont="1" applyFill="1" applyBorder="1" applyAlignment="1" applyProtection="1">
      <alignment horizontal="center" vertical="center"/>
    </xf>
    <xf numFmtId="0" fontId="13" fillId="2" borderId="123" xfId="0" applyFont="1" applyFill="1" applyBorder="1" applyAlignment="1" applyProtection="1">
      <alignment horizontal="center" vertical="center"/>
    </xf>
    <xf numFmtId="0" fontId="31" fillId="14" borderId="28" xfId="9" applyFill="1" applyBorder="1" applyAlignment="1" applyProtection="1">
      <alignment horizontal="left" vertical="top" shrinkToFit="1"/>
      <protection locked="0"/>
    </xf>
    <xf numFmtId="0" fontId="31" fillId="14" borderId="13" xfId="9" applyFill="1" applyBorder="1" applyAlignment="1" applyProtection="1">
      <alignment horizontal="left" vertical="top" shrinkToFit="1"/>
      <protection locked="0"/>
    </xf>
    <xf numFmtId="0" fontId="31" fillId="14" borderId="58" xfId="9" applyFill="1" applyBorder="1" applyAlignment="1" applyProtection="1">
      <alignment horizontal="left" vertical="top" shrinkToFit="1"/>
      <protection locked="0"/>
    </xf>
    <xf numFmtId="0" fontId="0" fillId="9" borderId="71" xfId="0" applyFill="1" applyBorder="1" applyAlignment="1" applyProtection="1">
      <alignment horizontal="left" vertical="center"/>
      <protection locked="0"/>
    </xf>
    <xf numFmtId="0" fontId="0" fillId="9" borderId="108" xfId="0" applyFill="1" applyBorder="1" applyAlignment="1" applyProtection="1">
      <alignment horizontal="left" vertical="center"/>
      <protection locked="0"/>
    </xf>
    <xf numFmtId="0" fontId="44" fillId="14" borderId="28" xfId="9" applyFont="1" applyFill="1" applyBorder="1" applyAlignment="1" applyProtection="1">
      <alignment horizontal="left" vertical="top" shrinkToFit="1"/>
      <protection locked="0"/>
    </xf>
    <xf numFmtId="0" fontId="44" fillId="14" borderId="13" xfId="9" applyFont="1" applyFill="1" applyBorder="1" applyAlignment="1" applyProtection="1">
      <alignment horizontal="left" vertical="top" shrinkToFit="1"/>
      <protection locked="0"/>
    </xf>
    <xf numFmtId="0" fontId="44" fillId="14" borderId="58" xfId="9" applyFont="1" applyFill="1" applyBorder="1" applyAlignment="1" applyProtection="1">
      <alignment horizontal="left" vertical="top" shrinkToFit="1"/>
      <protection locked="0"/>
    </xf>
    <xf numFmtId="0" fontId="31" fillId="14" borderId="28" xfId="9" applyFont="1" applyFill="1" applyBorder="1" applyAlignment="1" applyProtection="1">
      <alignment horizontal="left" vertical="top" shrinkToFit="1"/>
      <protection locked="0"/>
    </xf>
    <xf numFmtId="0" fontId="31" fillId="14" borderId="13" xfId="9" applyFont="1" applyFill="1" applyBorder="1" applyAlignment="1" applyProtection="1">
      <alignment horizontal="left" vertical="top" shrinkToFit="1"/>
      <protection locked="0"/>
    </xf>
    <xf numFmtId="0" fontId="31" fillId="14" borderId="58" xfId="9" applyFont="1" applyFill="1" applyBorder="1" applyAlignment="1" applyProtection="1">
      <alignment horizontal="left" vertical="top" shrinkToFit="1"/>
      <protection locked="0"/>
    </xf>
    <xf numFmtId="0" fontId="36" fillId="9" borderId="0" xfId="0" applyFont="1" applyFill="1" applyAlignment="1" applyProtection="1">
      <alignment horizontal="left" vertical="top" wrapText="1"/>
    </xf>
    <xf numFmtId="0" fontId="54" fillId="10" borderId="0" xfId="0" applyFont="1" applyFill="1" applyAlignment="1" applyProtection="1">
      <alignment horizontal="center" vertical="center"/>
    </xf>
    <xf numFmtId="0" fontId="6" fillId="10" borderId="0" xfId="0" applyFont="1" applyFill="1" applyAlignment="1" applyProtection="1">
      <alignment horizontal="left" vertical="center" wrapText="1"/>
    </xf>
    <xf numFmtId="0" fontId="19" fillId="20" borderId="0" xfId="0" applyFont="1" applyFill="1" applyAlignment="1" applyProtection="1">
      <alignment horizontal="left" vertical="center" wrapText="1"/>
    </xf>
    <xf numFmtId="179" fontId="6" fillId="10" borderId="123" xfId="0" applyNumberFormat="1" applyFont="1" applyFill="1" applyBorder="1" applyAlignment="1" applyProtection="1">
      <alignment horizontal="center" vertical="center" shrinkToFit="1"/>
    </xf>
    <xf numFmtId="179" fontId="6" fillId="10" borderId="124" xfId="0" applyNumberFormat="1" applyFont="1" applyFill="1" applyBorder="1" applyAlignment="1" applyProtection="1">
      <alignment horizontal="center" vertical="center" shrinkToFit="1"/>
    </xf>
    <xf numFmtId="179" fontId="6" fillId="10" borderId="119" xfId="0" applyNumberFormat="1" applyFont="1" applyFill="1" applyBorder="1" applyAlignment="1" applyProtection="1">
      <alignment horizontal="center" vertical="center" shrinkToFit="1"/>
    </xf>
    <xf numFmtId="0" fontId="0" fillId="10" borderId="0" xfId="0" applyFill="1" applyAlignment="1" applyProtection="1">
      <alignment horizontal="left" vertical="center" wrapText="1"/>
    </xf>
    <xf numFmtId="0" fontId="0" fillId="0" borderId="0" xfId="0" applyAlignment="1" applyProtection="1">
      <alignment horizontal="left" vertical="center" wrapText="1"/>
    </xf>
    <xf numFmtId="0" fontId="19" fillId="14" borderId="28" xfId="0" applyFont="1" applyFill="1" applyBorder="1" applyAlignment="1" applyProtection="1">
      <alignment horizontal="left" vertical="center"/>
      <protection locked="0"/>
    </xf>
    <xf numFmtId="0" fontId="19" fillId="14" borderId="13" xfId="0" applyFont="1" applyFill="1" applyBorder="1" applyAlignment="1" applyProtection="1">
      <alignment horizontal="left" vertical="center"/>
      <protection locked="0"/>
    </xf>
    <xf numFmtId="0" fontId="19" fillId="18" borderId="28" xfId="0" applyFont="1" applyFill="1" applyBorder="1" applyAlignment="1" applyProtection="1">
      <alignment horizontal="left" vertical="center"/>
    </xf>
    <xf numFmtId="0" fontId="19" fillId="18" borderId="58" xfId="0" applyFont="1" applyFill="1" applyBorder="1" applyAlignment="1" applyProtection="1">
      <alignment horizontal="left" vertical="center"/>
    </xf>
    <xf numFmtId="0" fontId="19" fillId="18" borderId="66" xfId="0" applyFont="1" applyFill="1" applyBorder="1" applyAlignment="1" applyProtection="1">
      <alignment horizontal="center" vertical="center"/>
    </xf>
    <xf numFmtId="0" fontId="19" fillId="18" borderId="67" xfId="0" applyFont="1" applyFill="1" applyBorder="1" applyAlignment="1" applyProtection="1">
      <alignment horizontal="center" vertical="center"/>
    </xf>
    <xf numFmtId="0" fontId="13" fillId="9" borderId="0" xfId="0" applyFont="1" applyFill="1" applyAlignment="1" applyProtection="1">
      <alignment horizontal="left" vertical="center"/>
    </xf>
    <xf numFmtId="179" fontId="7" fillId="9" borderId="124" xfId="0" applyNumberFormat="1" applyFont="1" applyFill="1" applyBorder="1" applyAlignment="1" applyProtection="1">
      <alignment horizontal="left" vertical="center" shrinkToFit="1"/>
    </xf>
    <xf numFmtId="0" fontId="21" fillId="2" borderId="127" xfId="0" applyFont="1" applyFill="1"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5" fillId="9" borderId="0" xfId="3" applyFont="1" applyFill="1" applyAlignment="1" applyProtection="1">
      <alignment horizontal="center" vertical="center" wrapText="1"/>
    </xf>
    <xf numFmtId="49" fontId="13" fillId="5" borderId="28" xfId="0" applyNumberFormat="1" applyFont="1" applyFill="1" applyBorder="1" applyAlignment="1" applyProtection="1">
      <alignment horizontal="left" vertical="center"/>
      <protection locked="0"/>
    </xf>
    <xf numFmtId="49" fontId="13" fillId="5" borderId="13" xfId="0" applyNumberFormat="1" applyFont="1" applyFill="1" applyBorder="1" applyAlignment="1" applyProtection="1">
      <alignment horizontal="left" vertical="center"/>
      <protection locked="0"/>
    </xf>
    <xf numFmtId="49" fontId="13" fillId="5" borderId="58" xfId="0" applyNumberFormat="1" applyFont="1" applyFill="1" applyBorder="1" applyAlignment="1" applyProtection="1">
      <alignment horizontal="left" vertical="center"/>
      <protection locked="0"/>
    </xf>
    <xf numFmtId="0" fontId="0" fillId="2" borderId="127" xfId="0" applyFill="1"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0" fillId="2" borderId="89" xfId="0" applyFill="1"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15" borderId="28" xfId="0" applyFill="1" applyBorder="1" applyAlignment="1" applyProtection="1">
      <alignment horizontal="center" vertical="center" shrinkToFit="1"/>
      <protection locked="0"/>
    </xf>
    <xf numFmtId="0" fontId="0" fillId="15" borderId="58" xfId="0" applyFill="1" applyBorder="1" applyAlignment="1" applyProtection="1">
      <alignment horizontal="center" vertical="center" shrinkToFit="1"/>
      <protection locked="0"/>
    </xf>
    <xf numFmtId="0" fontId="0" fillId="4" borderId="28" xfId="0" applyFill="1" applyBorder="1" applyAlignment="1" applyProtection="1">
      <alignment horizontal="center" vertical="center" shrinkToFit="1"/>
      <protection locked="0"/>
    </xf>
    <xf numFmtId="0" fontId="0" fillId="4" borderId="58" xfId="0" applyFill="1" applyBorder="1" applyAlignment="1" applyProtection="1">
      <alignment horizontal="center" vertical="center" shrinkToFit="1"/>
      <protection locked="0"/>
    </xf>
    <xf numFmtId="0" fontId="0" fillId="0" borderId="123" xfId="0" applyBorder="1" applyAlignment="1" applyProtection="1">
      <alignment horizontal="center" vertical="center" shrinkToFit="1"/>
    </xf>
    <xf numFmtId="0" fontId="0" fillId="0" borderId="119" xfId="0" applyBorder="1" applyAlignment="1" applyProtection="1">
      <alignment horizontal="center" vertical="center" shrinkToFit="1"/>
    </xf>
    <xf numFmtId="0" fontId="0" fillId="18" borderId="194" xfId="0" applyFill="1" applyBorder="1" applyAlignment="1" applyProtection="1">
      <alignment horizontal="left" vertical="center"/>
    </xf>
    <xf numFmtId="0" fontId="0" fillId="18" borderId="205" xfId="0" applyFill="1" applyBorder="1" applyAlignment="1" applyProtection="1">
      <alignment horizontal="left" vertical="center"/>
    </xf>
    <xf numFmtId="0" fontId="0" fillId="18" borderId="195" xfId="0" applyFill="1" applyBorder="1" applyAlignment="1" applyProtection="1">
      <alignment horizontal="left" vertical="center"/>
    </xf>
    <xf numFmtId="0" fontId="0" fillId="14" borderId="68" xfId="0" applyFill="1" applyBorder="1" applyAlignment="1" applyProtection="1">
      <alignment horizontal="left" vertical="center"/>
      <protection locked="0"/>
    </xf>
    <xf numFmtId="0" fontId="0" fillId="14" borderId="71" xfId="0" applyFill="1" applyBorder="1" applyAlignment="1" applyProtection="1">
      <alignment horizontal="left" vertical="center"/>
      <protection locked="0"/>
    </xf>
    <xf numFmtId="0" fontId="0" fillId="14" borderId="60" xfId="0" applyFill="1" applyBorder="1" applyAlignment="1" applyProtection="1">
      <alignment horizontal="left" vertical="center"/>
      <protection locked="0"/>
    </xf>
    <xf numFmtId="0" fontId="0" fillId="14" borderId="52" xfId="0" applyFill="1" applyBorder="1" applyAlignment="1" applyProtection="1">
      <alignment horizontal="left" vertical="center"/>
      <protection locked="0"/>
    </xf>
    <xf numFmtId="0" fontId="0" fillId="14" borderId="0" xfId="0" applyFill="1" applyAlignment="1" applyProtection="1">
      <alignment horizontal="left" vertical="center"/>
      <protection locked="0"/>
    </xf>
    <xf numFmtId="0" fontId="0" fillId="14" borderId="61" xfId="0" applyFill="1" applyBorder="1" applyAlignment="1" applyProtection="1">
      <alignment horizontal="left" vertical="center"/>
      <protection locked="0"/>
    </xf>
    <xf numFmtId="0" fontId="0" fillId="14" borderId="55" xfId="0" applyFill="1" applyBorder="1" applyAlignment="1" applyProtection="1">
      <alignment horizontal="left" vertical="center"/>
      <protection locked="0"/>
    </xf>
    <xf numFmtId="0" fontId="0" fillId="14" borderId="14" xfId="0" applyFill="1" applyBorder="1" applyAlignment="1" applyProtection="1">
      <alignment horizontal="left" vertical="center"/>
      <protection locked="0"/>
    </xf>
    <xf numFmtId="0" fontId="0" fillId="14" borderId="59" xfId="0" applyFill="1" applyBorder="1" applyAlignment="1" applyProtection="1">
      <alignment horizontal="left" vertical="center"/>
      <protection locked="0"/>
    </xf>
    <xf numFmtId="179" fontId="7" fillId="9" borderId="123" xfId="0" applyNumberFormat="1" applyFont="1" applyFill="1" applyBorder="1" applyAlignment="1" applyProtection="1">
      <alignment horizontal="left" vertical="center" wrapText="1"/>
    </xf>
    <xf numFmtId="179" fontId="7" fillId="9" borderId="124" xfId="0" applyNumberFormat="1" applyFont="1" applyFill="1" applyBorder="1" applyAlignment="1" applyProtection="1">
      <alignment horizontal="left" vertical="center" wrapText="1"/>
    </xf>
    <xf numFmtId="179" fontId="7" fillId="9" borderId="119" xfId="0" applyNumberFormat="1" applyFont="1" applyFill="1" applyBorder="1" applyAlignment="1" applyProtection="1">
      <alignment horizontal="left" vertical="center" wrapText="1"/>
    </xf>
    <xf numFmtId="0" fontId="10" fillId="9" borderId="0" xfId="0" applyFont="1" applyFill="1" applyAlignment="1" applyProtection="1">
      <alignment horizontal="left" wrapText="1"/>
    </xf>
    <xf numFmtId="0" fontId="0" fillId="0" borderId="66" xfId="0" applyBorder="1" applyAlignment="1" applyProtection="1">
      <alignment horizontal="center" vertical="center" shrinkToFit="1"/>
    </xf>
    <xf numFmtId="0" fontId="0" fillId="0" borderId="67" xfId="0" applyBorder="1" applyAlignment="1" applyProtection="1">
      <alignment horizontal="center" vertical="center" shrinkToFit="1"/>
    </xf>
    <xf numFmtId="0" fontId="14" fillId="0" borderId="0" xfId="0" applyFont="1" applyAlignment="1" applyProtection="1">
      <alignment horizontal="left" vertical="center" wrapText="1"/>
    </xf>
    <xf numFmtId="0" fontId="6" fillId="9" borderId="123" xfId="0" applyFont="1" applyFill="1" applyBorder="1" applyAlignment="1" applyProtection="1">
      <alignment horizontal="center" vertical="center" wrapText="1"/>
    </xf>
    <xf numFmtId="0" fontId="6" fillId="9" borderId="124" xfId="0" applyFont="1" applyFill="1" applyBorder="1" applyAlignment="1" applyProtection="1">
      <alignment horizontal="center" vertical="center" wrapText="1"/>
    </xf>
    <xf numFmtId="0" fontId="60" fillId="2" borderId="194" xfId="0" applyFont="1" applyFill="1" applyBorder="1" applyAlignment="1" applyProtection="1">
      <alignment horizontal="center" vertical="center" wrapText="1"/>
    </xf>
    <xf numFmtId="0" fontId="60" fillId="2" borderId="195" xfId="0" applyFont="1" applyFill="1" applyBorder="1" applyAlignment="1" applyProtection="1">
      <alignment horizontal="center" vertical="center" wrapText="1"/>
    </xf>
    <xf numFmtId="0" fontId="0" fillId="9" borderId="123" xfId="0" applyFill="1" applyBorder="1" applyAlignment="1" applyProtection="1">
      <alignment horizontal="center" vertical="center"/>
    </xf>
    <xf numFmtId="0" fontId="0" fillId="9" borderId="119" xfId="0" applyFill="1" applyBorder="1" applyAlignment="1" applyProtection="1">
      <alignment horizontal="center" vertical="center"/>
    </xf>
    <xf numFmtId="0" fontId="73" fillId="0" borderId="132" xfId="0" applyFont="1" applyBorder="1" applyAlignment="1" applyProtection="1">
      <alignment horizontal="left" wrapText="1"/>
    </xf>
    <xf numFmtId="0" fontId="73" fillId="0" borderId="0" xfId="0" applyFont="1" applyAlignment="1" applyProtection="1">
      <alignment horizontal="left" wrapText="1"/>
    </xf>
    <xf numFmtId="0" fontId="60" fillId="2" borderId="123" xfId="0" applyFont="1" applyFill="1" applyBorder="1" applyAlignment="1" applyProtection="1">
      <alignment horizontal="center" vertical="center" wrapText="1"/>
    </xf>
    <xf numFmtId="0" fontId="60" fillId="2" borderId="119" xfId="0" applyFont="1" applyFill="1" applyBorder="1" applyAlignment="1" applyProtection="1">
      <alignment horizontal="center" vertical="center" wrapText="1"/>
    </xf>
    <xf numFmtId="0" fontId="24" fillId="9" borderId="0" xfId="0" applyFont="1" applyFill="1" applyAlignment="1" applyProtection="1">
      <alignment horizontal="left" vertical="center" wrapText="1"/>
    </xf>
    <xf numFmtId="0" fontId="38" fillId="9" borderId="0" xfId="0" applyFont="1" applyFill="1" applyAlignment="1" applyProtection="1">
      <alignment horizontal="left" vertical="top" wrapText="1"/>
    </xf>
    <xf numFmtId="0" fontId="13" fillId="2" borderId="205" xfId="0" applyFont="1" applyFill="1" applyBorder="1" applyAlignment="1" applyProtection="1">
      <alignment horizontal="center" vertical="center"/>
    </xf>
    <xf numFmtId="0" fontId="13" fillId="2" borderId="195" xfId="0" applyFont="1" applyFill="1" applyBorder="1" applyAlignment="1" applyProtection="1">
      <alignment horizontal="center" vertical="center"/>
    </xf>
    <xf numFmtId="0" fontId="13" fillId="2" borderId="132" xfId="0" applyFont="1" applyFill="1" applyBorder="1" applyAlignment="1" applyProtection="1">
      <alignment horizontal="center" vertical="center"/>
    </xf>
    <xf numFmtId="0" fontId="13" fillId="2" borderId="133" xfId="0" applyFont="1" applyFill="1" applyBorder="1" applyAlignment="1" applyProtection="1">
      <alignment horizontal="center" vertical="center"/>
    </xf>
    <xf numFmtId="0" fontId="13" fillId="2" borderId="122" xfId="0" applyFont="1" applyFill="1" applyBorder="1" applyAlignment="1" applyProtection="1">
      <alignment horizontal="center" vertical="center" shrinkToFit="1"/>
    </xf>
    <xf numFmtId="0" fontId="13" fillId="9" borderId="123" xfId="0" applyFont="1" applyFill="1" applyBorder="1" applyAlignment="1" applyProtection="1">
      <alignment horizontal="left" vertical="center" wrapText="1"/>
    </xf>
    <xf numFmtId="0" fontId="13" fillId="9" borderId="124" xfId="0" applyFont="1" applyFill="1" applyBorder="1" applyAlignment="1" applyProtection="1">
      <alignment horizontal="left" vertical="center" wrapText="1"/>
    </xf>
    <xf numFmtId="0" fontId="13" fillId="9" borderId="119" xfId="0" applyFont="1" applyFill="1" applyBorder="1" applyAlignment="1" applyProtection="1">
      <alignment horizontal="left" vertical="center" wrapText="1"/>
    </xf>
    <xf numFmtId="0" fontId="13" fillId="9" borderId="66" xfId="0" applyFont="1" applyFill="1" applyBorder="1" applyAlignment="1" applyProtection="1">
      <alignment horizontal="left" vertical="center" wrapText="1"/>
    </xf>
    <xf numFmtId="0" fontId="13" fillId="9" borderId="64" xfId="0" applyFont="1" applyFill="1" applyBorder="1" applyAlignment="1" applyProtection="1">
      <alignment horizontal="left" vertical="center" wrapText="1"/>
    </xf>
    <xf numFmtId="0" fontId="13" fillId="9" borderId="67" xfId="0" applyFont="1" applyFill="1" applyBorder="1" applyAlignment="1" applyProtection="1">
      <alignment horizontal="left" vertical="center" wrapText="1"/>
    </xf>
    <xf numFmtId="0" fontId="56" fillId="14" borderId="28" xfId="0" applyFont="1" applyFill="1" applyBorder="1" applyAlignment="1" applyProtection="1">
      <alignment horizontal="center" vertical="center" wrapText="1"/>
      <protection locked="0"/>
    </xf>
    <xf numFmtId="0" fontId="56" fillId="14" borderId="58" xfId="0" applyFont="1" applyFill="1" applyBorder="1" applyAlignment="1" applyProtection="1">
      <alignment horizontal="center" vertical="center" wrapText="1"/>
      <protection locked="0"/>
    </xf>
    <xf numFmtId="0" fontId="56" fillId="9" borderId="52" xfId="0" applyFont="1" applyFill="1" applyBorder="1" applyAlignment="1" applyProtection="1">
      <alignment horizontal="left" vertical="center" wrapText="1"/>
    </xf>
    <xf numFmtId="0" fontId="56" fillId="15" borderId="28" xfId="0" applyFont="1" applyFill="1" applyBorder="1" applyAlignment="1" applyProtection="1">
      <alignment horizontal="center" vertical="center"/>
      <protection locked="0"/>
    </xf>
    <xf numFmtId="0" fontId="56" fillId="15" borderId="58" xfId="0" applyFont="1" applyFill="1" applyBorder="1" applyAlignment="1" applyProtection="1">
      <alignment horizontal="center" vertical="center"/>
      <protection locked="0"/>
    </xf>
    <xf numFmtId="0" fontId="31" fillId="36" borderId="28" xfId="19" applyFont="1" applyFill="1" applyBorder="1" applyAlignment="1" applyProtection="1">
      <alignment horizontal="center" vertical="center" wrapText="1"/>
      <protection locked="0"/>
    </xf>
    <xf numFmtId="0" fontId="31" fillId="36" borderId="58" xfId="19" applyFont="1" applyFill="1" applyBorder="1" applyAlignment="1" applyProtection="1">
      <alignment horizontal="center" vertical="center" wrapText="1"/>
      <protection locked="0"/>
    </xf>
    <xf numFmtId="0" fontId="56" fillId="9" borderId="0" xfId="0" applyFont="1" applyFill="1" applyAlignment="1" applyProtection="1">
      <alignment horizontal="left" vertical="center"/>
    </xf>
    <xf numFmtId="0" fontId="56" fillId="9" borderId="61" xfId="0" applyFont="1" applyFill="1" applyBorder="1" applyAlignment="1" applyProtection="1">
      <alignment horizontal="left" vertical="center"/>
    </xf>
    <xf numFmtId="0" fontId="56" fillId="20" borderId="13" xfId="0" applyFont="1" applyFill="1" applyBorder="1" applyAlignment="1" applyProtection="1">
      <alignment horizontal="center" vertical="center" wrapText="1"/>
      <protection locked="0"/>
    </xf>
    <xf numFmtId="0" fontId="2" fillId="36" borderId="28" xfId="19" applyFont="1" applyFill="1" applyBorder="1" applyAlignment="1" applyProtection="1">
      <alignment horizontal="center" vertical="center" wrapText="1"/>
      <protection locked="0"/>
    </xf>
    <xf numFmtId="0" fontId="0" fillId="9" borderId="192" xfId="0" applyFill="1" applyBorder="1" applyAlignment="1" applyProtection="1">
      <alignment horizontal="left" vertical="center" wrapText="1"/>
    </xf>
    <xf numFmtId="0" fontId="0" fillId="9" borderId="215" xfId="0" applyFill="1" applyBorder="1" applyAlignment="1" applyProtection="1">
      <alignment horizontal="left" vertical="center" wrapText="1"/>
    </xf>
    <xf numFmtId="0" fontId="0" fillId="9" borderId="97" xfId="0" applyFill="1" applyBorder="1" applyAlignment="1" applyProtection="1">
      <alignment horizontal="left" vertical="center" wrapText="1"/>
    </xf>
    <xf numFmtId="0" fontId="0" fillId="9" borderId="188" xfId="0" applyFill="1" applyBorder="1" applyAlignment="1" applyProtection="1">
      <alignment horizontal="left" vertical="center" wrapText="1"/>
    </xf>
    <xf numFmtId="0" fontId="10" fillId="10" borderId="0" xfId="0" applyFont="1" applyFill="1" applyAlignment="1" applyProtection="1">
      <alignment horizontal="left" vertical="center"/>
    </xf>
    <xf numFmtId="0" fontId="0" fillId="9" borderId="188" xfId="0" applyFill="1" applyBorder="1" applyAlignment="1" applyProtection="1">
      <alignment horizontal="left" vertical="center"/>
    </xf>
    <xf numFmtId="0" fontId="0" fillId="9" borderId="13" xfId="0" applyFill="1" applyBorder="1" applyAlignment="1" applyProtection="1">
      <alignment horizontal="center" vertical="center"/>
      <protection locked="0"/>
    </xf>
    <xf numFmtId="0" fontId="0" fillId="9" borderId="58" xfId="0" applyFill="1" applyBorder="1" applyAlignment="1" applyProtection="1">
      <alignment horizontal="center" vertical="center"/>
      <protection locked="0"/>
    </xf>
    <xf numFmtId="0" fontId="21" fillId="2" borderId="200" xfId="0" applyFont="1" applyFill="1" applyBorder="1" applyAlignment="1" applyProtection="1">
      <alignment horizontal="left" vertical="center"/>
      <protection locked="0"/>
    </xf>
    <xf numFmtId="0" fontId="21" fillId="2" borderId="104" xfId="0" applyFont="1" applyFill="1" applyBorder="1" applyAlignment="1" applyProtection="1">
      <alignment horizontal="left" vertical="center"/>
      <protection locked="0"/>
    </xf>
    <xf numFmtId="0" fontId="21" fillId="2" borderId="71" xfId="0" applyFont="1" applyFill="1" applyBorder="1" applyAlignment="1" applyProtection="1">
      <alignment horizontal="left" vertical="center"/>
      <protection locked="0"/>
    </xf>
    <xf numFmtId="0" fontId="7" fillId="2" borderId="66" xfId="0" applyFont="1" applyFill="1" applyBorder="1" applyAlignment="1" applyProtection="1">
      <alignment horizontal="left" vertical="center" wrapText="1"/>
      <protection locked="0"/>
    </xf>
    <xf numFmtId="0" fontId="7" fillId="2" borderId="64"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0" fillId="2" borderId="89" xfId="0" applyFill="1" applyBorder="1" applyAlignment="1" applyProtection="1">
      <alignment horizontal="left" vertical="center" wrapText="1"/>
      <protection locked="0"/>
    </xf>
    <xf numFmtId="0" fontId="0" fillId="2" borderId="132" xfId="0" applyFill="1" applyBorder="1" applyAlignment="1" applyProtection="1">
      <alignment horizontal="left" vertical="center" wrapText="1"/>
      <protection locked="0"/>
    </xf>
    <xf numFmtId="0" fontId="0" fillId="2" borderId="188" xfId="0" applyFill="1" applyBorder="1" applyAlignment="1" applyProtection="1">
      <alignment horizontal="center" vertical="center"/>
    </xf>
    <xf numFmtId="0" fontId="0" fillId="2" borderId="66" xfId="0" applyFill="1" applyBorder="1" applyAlignment="1" applyProtection="1">
      <alignment horizontal="left" vertical="center" wrapText="1"/>
      <protection locked="0"/>
    </xf>
    <xf numFmtId="0" fontId="0" fillId="20" borderId="0" xfId="0" applyFill="1" applyAlignment="1" applyProtection="1">
      <alignment horizontal="left" vertical="center" wrapText="1"/>
    </xf>
    <xf numFmtId="0" fontId="7" fillId="20" borderId="0" xfId="0" applyFont="1" applyFill="1" applyAlignment="1" applyProtection="1">
      <alignment horizontal="left" vertical="center" wrapText="1"/>
    </xf>
    <xf numFmtId="179" fontId="7" fillId="10" borderId="123" xfId="0" applyNumberFormat="1" applyFont="1" applyFill="1" applyBorder="1" applyAlignment="1" applyProtection="1">
      <alignment horizontal="left" vertical="center" shrinkToFit="1"/>
    </xf>
    <xf numFmtId="179" fontId="7" fillId="10" borderId="124" xfId="0" applyNumberFormat="1" applyFont="1" applyFill="1" applyBorder="1" applyAlignment="1" applyProtection="1">
      <alignment horizontal="left" vertical="center" shrinkToFit="1"/>
    </xf>
    <xf numFmtId="179" fontId="7" fillId="10" borderId="119" xfId="0" applyNumberFormat="1" applyFont="1" applyFill="1" applyBorder="1" applyAlignment="1" applyProtection="1">
      <alignment horizontal="left" vertical="center" shrinkToFit="1"/>
    </xf>
    <xf numFmtId="0" fontId="0" fillId="9" borderId="189" xfId="0" applyFill="1" applyBorder="1" applyAlignment="1" applyProtection="1">
      <alignment horizontal="left" vertical="center" wrapText="1"/>
    </xf>
    <xf numFmtId="0" fontId="0" fillId="9" borderId="190" xfId="0" applyFill="1" applyBorder="1" applyAlignment="1" applyProtection="1">
      <alignment horizontal="left" vertical="center" wrapText="1"/>
    </xf>
    <xf numFmtId="0" fontId="0" fillId="9" borderId="191" xfId="0" applyFill="1" applyBorder="1" applyAlignment="1" applyProtection="1">
      <alignment horizontal="left" vertical="center" wrapText="1"/>
    </xf>
    <xf numFmtId="0" fontId="13" fillId="5" borderId="68" xfId="0" applyFont="1" applyFill="1" applyBorder="1" applyAlignment="1" applyProtection="1">
      <alignment horizontal="left" vertical="center" wrapText="1"/>
      <protection locked="0"/>
    </xf>
    <xf numFmtId="0" fontId="13" fillId="5" borderId="71" xfId="0" applyFont="1" applyFill="1" applyBorder="1" applyAlignment="1" applyProtection="1">
      <alignment horizontal="left" vertical="center" wrapText="1"/>
      <protection locked="0"/>
    </xf>
    <xf numFmtId="0" fontId="13" fillId="5" borderId="60" xfId="0" applyFont="1" applyFill="1" applyBorder="1" applyAlignment="1" applyProtection="1">
      <alignment horizontal="left" vertical="center" wrapText="1"/>
      <protection locked="0"/>
    </xf>
    <xf numFmtId="0" fontId="13" fillId="5" borderId="52" xfId="0" applyFont="1" applyFill="1" applyBorder="1" applyAlignment="1" applyProtection="1">
      <alignment horizontal="left" vertical="center" wrapText="1"/>
      <protection locked="0"/>
    </xf>
    <xf numFmtId="0" fontId="13" fillId="5" borderId="0" xfId="0" applyFont="1" applyFill="1" applyAlignment="1" applyProtection="1">
      <alignment horizontal="left" vertical="center" wrapText="1"/>
      <protection locked="0"/>
    </xf>
    <xf numFmtId="0" fontId="13" fillId="5" borderId="61" xfId="0" applyFont="1" applyFill="1" applyBorder="1" applyAlignment="1" applyProtection="1">
      <alignment horizontal="left" vertical="center" wrapText="1"/>
      <protection locked="0"/>
    </xf>
    <xf numFmtId="0" fontId="13" fillId="5" borderId="55" xfId="0" applyFont="1" applyFill="1" applyBorder="1" applyAlignment="1" applyProtection="1">
      <alignment horizontal="left" vertical="center" wrapText="1"/>
      <protection locked="0"/>
    </xf>
    <xf numFmtId="0" fontId="13" fillId="5" borderId="14" xfId="0" applyFont="1" applyFill="1" applyBorder="1" applyAlignment="1" applyProtection="1">
      <alignment horizontal="left" vertical="center" wrapText="1"/>
      <protection locked="0"/>
    </xf>
    <xf numFmtId="0" fontId="13" fillId="5" borderId="59" xfId="0" applyFont="1" applyFill="1" applyBorder="1" applyAlignment="1" applyProtection="1">
      <alignment horizontal="left" vertical="center" wrapText="1"/>
      <protection locked="0"/>
    </xf>
    <xf numFmtId="0" fontId="0" fillId="9" borderId="124" xfId="0" applyFill="1" applyBorder="1" applyAlignment="1" applyProtection="1">
      <alignment horizontal="left" vertical="center"/>
      <protection locked="0"/>
    </xf>
    <xf numFmtId="0" fontId="0" fillId="9" borderId="0" xfId="0" applyFill="1" applyAlignment="1" applyProtection="1">
      <alignment horizontal="left" vertical="center"/>
      <protection locked="0"/>
    </xf>
    <xf numFmtId="0" fontId="21" fillId="2" borderId="200" xfId="0" applyFont="1" applyFill="1" applyBorder="1" applyAlignment="1" applyProtection="1">
      <alignment horizontal="left" vertical="center" wrapText="1"/>
      <protection locked="0"/>
    </xf>
    <xf numFmtId="0" fontId="21" fillId="9" borderId="104" xfId="0" applyFont="1" applyFill="1" applyBorder="1" applyAlignment="1" applyProtection="1">
      <alignment horizontal="left" vertical="center" wrapText="1"/>
      <protection locked="0"/>
    </xf>
    <xf numFmtId="0" fontId="0" fillId="9" borderId="124" xfId="0" applyFill="1" applyBorder="1" applyAlignment="1" applyProtection="1">
      <alignment horizontal="left" vertical="center" wrapText="1"/>
      <protection locked="0"/>
    </xf>
    <xf numFmtId="0" fontId="16" fillId="9" borderId="71" xfId="0" applyFont="1" applyFill="1" applyBorder="1" applyAlignment="1" applyProtection="1">
      <alignment horizontal="left" vertical="center" wrapText="1"/>
      <protection locked="0"/>
    </xf>
    <xf numFmtId="0" fontId="16" fillId="9" borderId="60" xfId="0" applyFont="1" applyFill="1" applyBorder="1" applyAlignment="1" applyProtection="1">
      <alignment horizontal="left" vertical="center" wrapText="1"/>
      <protection locked="0"/>
    </xf>
    <xf numFmtId="0" fontId="16" fillId="9" borderId="14" xfId="0" applyFont="1" applyFill="1" applyBorder="1" applyAlignment="1" applyProtection="1">
      <alignment horizontal="left" vertical="center" wrapText="1"/>
      <protection locked="0"/>
    </xf>
    <xf numFmtId="0" fontId="16" fillId="9" borderId="59" xfId="0" applyFont="1" applyFill="1" applyBorder="1" applyAlignment="1" applyProtection="1">
      <alignment horizontal="left" vertical="center" wrapText="1"/>
      <protection locked="0"/>
    </xf>
    <xf numFmtId="0" fontId="14" fillId="2" borderId="41" xfId="0" applyFont="1" applyFill="1" applyBorder="1" applyAlignment="1" applyProtection="1">
      <alignment horizontal="center" vertical="center" wrapText="1"/>
    </xf>
    <xf numFmtId="0" fontId="26" fillId="9" borderId="0" xfId="0" applyFont="1" applyFill="1" applyAlignment="1" applyProtection="1">
      <alignment vertical="center"/>
    </xf>
    <xf numFmtId="0" fontId="14" fillId="2" borderId="123" xfId="0" applyFont="1" applyFill="1" applyBorder="1" applyAlignment="1" applyProtection="1">
      <alignment horizontal="center" vertical="center"/>
    </xf>
    <xf numFmtId="0" fontId="14" fillId="2" borderId="40"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4" fillId="9" borderId="0" xfId="0" applyFont="1" applyFill="1" applyAlignment="1" applyProtection="1">
      <alignment vertical="center"/>
    </xf>
    <xf numFmtId="0" fontId="77" fillId="10" borderId="0" xfId="0" applyFont="1" applyFill="1" applyAlignment="1" applyProtection="1">
      <alignment horizontal="left" vertical="center" wrapText="1"/>
    </xf>
    <xf numFmtId="0" fontId="57" fillId="10" borderId="0" xfId="0" applyFont="1" applyFill="1" applyAlignment="1" applyProtection="1">
      <alignment horizontal="left" vertical="center" wrapText="1"/>
    </xf>
    <xf numFmtId="0" fontId="13" fillId="10" borderId="0" xfId="0" applyFont="1" applyFill="1" applyAlignment="1" applyProtection="1">
      <alignment horizontal="left" vertical="center"/>
    </xf>
    <xf numFmtId="0" fontId="13" fillId="2" borderId="32" xfId="0" applyFont="1" applyFill="1" applyBorder="1" applyAlignment="1" applyProtection="1">
      <alignment horizontal="center" vertical="center" wrapText="1"/>
      <protection locked="0"/>
    </xf>
    <xf numFmtId="0" fontId="13" fillId="2" borderId="116"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protection locked="0"/>
    </xf>
    <xf numFmtId="0" fontId="14" fillId="2" borderId="46" xfId="0" applyFont="1" applyFill="1" applyBorder="1" applyAlignment="1" applyProtection="1">
      <alignment horizontal="left" vertical="center" wrapText="1"/>
      <protection locked="0"/>
    </xf>
    <xf numFmtId="0" fontId="14" fillId="2" borderId="70" xfId="0" applyFont="1" applyFill="1" applyBorder="1" applyAlignment="1" applyProtection="1">
      <alignment horizontal="left" vertical="center" wrapText="1"/>
      <protection locked="0"/>
    </xf>
    <xf numFmtId="0" fontId="13" fillId="18" borderId="67" xfId="0" applyFont="1" applyFill="1" applyBorder="1" applyAlignment="1" applyProtection="1">
      <alignment horizontal="center" vertical="center"/>
      <protection locked="0"/>
    </xf>
    <xf numFmtId="0" fontId="13" fillId="18" borderId="90" xfId="0" applyFont="1" applyFill="1" applyBorder="1" applyAlignment="1" applyProtection="1">
      <alignment horizontal="center" vertical="center"/>
      <protection locked="0"/>
    </xf>
    <xf numFmtId="0" fontId="13" fillId="18" borderId="66" xfId="0" applyFont="1" applyFill="1" applyBorder="1" applyAlignment="1" applyProtection="1">
      <alignment horizontal="center" vertical="center"/>
      <protection locked="0"/>
    </xf>
    <xf numFmtId="0" fontId="13" fillId="16" borderId="99" xfId="0" applyFont="1" applyFill="1" applyBorder="1" applyAlignment="1" applyProtection="1">
      <alignment horizontal="center" vertical="center"/>
      <protection locked="0"/>
    </xf>
    <xf numFmtId="0" fontId="13" fillId="16" borderId="98" xfId="0" applyFont="1" applyFill="1" applyBorder="1" applyAlignment="1" applyProtection="1">
      <alignment horizontal="center" vertical="center"/>
      <protection locked="0"/>
    </xf>
    <xf numFmtId="0" fontId="13" fillId="9" borderId="13" xfId="0" applyFont="1" applyFill="1" applyBorder="1" applyAlignment="1" applyProtection="1">
      <alignment horizontal="center" vertical="center" shrinkToFit="1"/>
      <protection locked="0"/>
    </xf>
    <xf numFmtId="0" fontId="13" fillId="9" borderId="58" xfId="0" applyFont="1" applyFill="1" applyBorder="1" applyAlignment="1" applyProtection="1">
      <alignment horizontal="center" vertical="center" shrinkToFit="1"/>
      <protection locked="0"/>
    </xf>
    <xf numFmtId="0" fontId="13" fillId="2" borderId="123" xfId="0" applyFont="1" applyFill="1" applyBorder="1" applyAlignment="1" applyProtection="1">
      <alignment horizontal="left" vertical="center" shrinkToFit="1"/>
      <protection locked="0"/>
    </xf>
    <xf numFmtId="0" fontId="13" fillId="2" borderId="124" xfId="0" applyFont="1" applyFill="1" applyBorder="1" applyAlignment="1" applyProtection="1">
      <alignment horizontal="left" vertical="center" shrinkToFit="1"/>
      <protection locked="0"/>
    </xf>
    <xf numFmtId="0" fontId="13" fillId="2" borderId="121" xfId="0" applyFont="1" applyFill="1" applyBorder="1" applyAlignment="1" applyProtection="1">
      <alignment horizontal="left" vertical="center" shrinkToFit="1"/>
      <protection locked="0"/>
    </xf>
    <xf numFmtId="0" fontId="13" fillId="18" borderId="101" xfId="0" applyFont="1" applyFill="1" applyBorder="1" applyAlignment="1" applyProtection="1">
      <alignment horizontal="center" vertical="center"/>
      <protection locked="0"/>
    </xf>
    <xf numFmtId="0" fontId="13" fillId="18" borderId="100" xfId="0" applyFont="1" applyFill="1" applyBorder="1" applyAlignment="1" applyProtection="1">
      <alignment horizontal="center" vertical="center"/>
      <protection locked="0"/>
    </xf>
    <xf numFmtId="0" fontId="13" fillId="2" borderId="89" xfId="0" applyFont="1" applyFill="1" applyBorder="1" applyAlignment="1" applyProtection="1">
      <alignment horizontal="left" vertical="center"/>
      <protection locked="0"/>
    </xf>
    <xf numFmtId="0" fontId="13" fillId="2" borderId="132" xfId="0" applyFont="1" applyFill="1" applyBorder="1" applyAlignment="1" applyProtection="1">
      <alignment horizontal="left" vertical="center"/>
      <protection locked="0"/>
    </xf>
    <xf numFmtId="0" fontId="13" fillId="2" borderId="133" xfId="0" applyFont="1" applyFill="1" applyBorder="1" applyAlignment="1" applyProtection="1">
      <alignment horizontal="left" vertical="center"/>
      <protection locked="0"/>
    </xf>
    <xf numFmtId="179" fontId="13" fillId="10" borderId="123" xfId="0" applyNumberFormat="1" applyFont="1" applyFill="1" applyBorder="1" applyAlignment="1" applyProtection="1">
      <alignment horizontal="left" vertical="center" shrinkToFit="1"/>
    </xf>
    <xf numFmtId="179" fontId="13" fillId="10" borderId="124" xfId="0" applyNumberFormat="1" applyFont="1" applyFill="1" applyBorder="1" applyAlignment="1" applyProtection="1">
      <alignment horizontal="left" vertical="center" shrinkToFit="1"/>
    </xf>
    <xf numFmtId="179" fontId="13" fillId="10" borderId="119" xfId="0" applyNumberFormat="1" applyFont="1" applyFill="1" applyBorder="1" applyAlignment="1" applyProtection="1">
      <alignment horizontal="left" vertical="center" shrinkToFit="1"/>
    </xf>
    <xf numFmtId="0" fontId="6" fillId="4" borderId="75" xfId="0" applyFont="1" applyFill="1" applyBorder="1" applyAlignment="1" applyProtection="1">
      <alignment horizontal="center" vertical="center"/>
    </xf>
    <xf numFmtId="0" fontId="6" fillId="4" borderId="87" xfId="0" applyFont="1" applyFill="1" applyBorder="1" applyAlignment="1" applyProtection="1">
      <alignment horizontal="center" vertical="center"/>
    </xf>
    <xf numFmtId="0" fontId="6" fillId="4" borderId="76" xfId="0" applyFont="1" applyFill="1" applyBorder="1" applyAlignment="1" applyProtection="1">
      <alignment horizontal="center" vertical="center"/>
    </xf>
    <xf numFmtId="0" fontId="6" fillId="0" borderId="0" xfId="0" applyFont="1" applyAlignment="1" applyProtection="1">
      <alignment horizontal="right" vertical="center"/>
    </xf>
    <xf numFmtId="0" fontId="6" fillId="0" borderId="202" xfId="0" applyFont="1" applyBorder="1" applyAlignment="1" applyProtection="1">
      <alignment horizontal="right" vertical="center"/>
    </xf>
    <xf numFmtId="0" fontId="13" fillId="4" borderId="89" xfId="0" applyFont="1" applyFill="1" applyBorder="1" applyAlignment="1" applyProtection="1">
      <alignment horizontal="center" vertical="center" shrinkToFit="1"/>
      <protection locked="0"/>
    </xf>
    <xf numFmtId="0" fontId="13" fillId="9" borderId="132" xfId="0" applyFont="1" applyFill="1" applyBorder="1" applyAlignment="1" applyProtection="1">
      <alignment horizontal="center" vertical="center" shrinkToFit="1"/>
      <protection locked="0"/>
    </xf>
    <xf numFmtId="0" fontId="13" fillId="9" borderId="133" xfId="0" applyFont="1" applyFill="1" applyBorder="1" applyAlignment="1" applyProtection="1">
      <alignment horizontal="center" vertical="center" shrinkToFit="1"/>
      <protection locked="0"/>
    </xf>
    <xf numFmtId="0" fontId="0" fillId="0" borderId="210" xfId="0" applyBorder="1" applyAlignment="1" applyProtection="1">
      <alignment vertical="center"/>
    </xf>
    <xf numFmtId="0" fontId="0" fillId="0" borderId="43" xfId="0" applyBorder="1" applyAlignment="1" applyProtection="1">
      <alignment vertical="center"/>
    </xf>
    <xf numFmtId="0" fontId="13" fillId="2" borderId="121" xfId="0" applyFont="1" applyFill="1" applyBorder="1" applyAlignment="1" applyProtection="1">
      <alignment horizontal="left" vertical="center"/>
      <protection locked="0"/>
    </xf>
    <xf numFmtId="0" fontId="13" fillId="2" borderId="102" xfId="0" applyFont="1" applyFill="1" applyBorder="1" applyAlignment="1" applyProtection="1">
      <alignment horizontal="left" vertical="center"/>
      <protection locked="0"/>
    </xf>
    <xf numFmtId="179" fontId="13" fillId="9" borderId="123" xfId="0" applyNumberFormat="1" applyFont="1" applyFill="1" applyBorder="1" applyAlignment="1" applyProtection="1">
      <alignment horizontal="left" vertical="center" shrinkToFit="1"/>
    </xf>
    <xf numFmtId="179" fontId="13" fillId="9" borderId="124" xfId="0" applyNumberFormat="1" applyFont="1" applyFill="1" applyBorder="1" applyAlignment="1" applyProtection="1">
      <alignment horizontal="left" vertical="center" shrinkToFit="1"/>
    </xf>
    <xf numFmtId="179" fontId="13" fillId="9" borderId="119" xfId="0" applyNumberFormat="1" applyFont="1" applyFill="1" applyBorder="1" applyAlignment="1" applyProtection="1">
      <alignment horizontal="left" vertical="center" shrinkToFit="1"/>
    </xf>
    <xf numFmtId="0" fontId="13" fillId="18" borderId="6" xfId="0" applyFont="1" applyFill="1" applyBorder="1" applyAlignment="1" applyProtection="1">
      <alignment horizontal="left" vertical="center" wrapText="1"/>
    </xf>
    <xf numFmtId="0" fontId="13" fillId="18" borderId="4" xfId="0" applyFont="1" applyFill="1" applyBorder="1" applyAlignment="1" applyProtection="1">
      <alignment horizontal="left" vertical="center"/>
    </xf>
    <xf numFmtId="0" fontId="13" fillId="18" borderId="203" xfId="0" applyFont="1" applyFill="1" applyBorder="1" applyAlignment="1" applyProtection="1">
      <alignment horizontal="left" vertical="center"/>
    </xf>
    <xf numFmtId="0" fontId="13" fillId="18" borderId="123" xfId="0" applyFont="1" applyFill="1" applyBorder="1" applyAlignment="1" applyProtection="1">
      <alignment horizontal="left" vertical="center" wrapText="1"/>
    </xf>
    <xf numFmtId="0" fontId="13" fillId="18" borderId="124" xfId="0" applyFont="1" applyFill="1" applyBorder="1" applyAlignment="1" applyProtection="1">
      <alignment horizontal="left" vertical="center"/>
    </xf>
    <xf numFmtId="0" fontId="13" fillId="18" borderId="121" xfId="0" applyFont="1" applyFill="1" applyBorder="1" applyAlignment="1" applyProtection="1">
      <alignment horizontal="left" vertical="center"/>
    </xf>
    <xf numFmtId="0" fontId="36" fillId="18" borderId="4" xfId="0" applyFont="1" applyFill="1" applyBorder="1" applyAlignment="1" applyProtection="1">
      <alignment horizontal="left" vertical="center"/>
    </xf>
    <xf numFmtId="0" fontId="36" fillId="18" borderId="203" xfId="0" applyFont="1" applyFill="1" applyBorder="1" applyAlignment="1" applyProtection="1">
      <alignment horizontal="left" vertical="center"/>
    </xf>
    <xf numFmtId="0" fontId="13" fillId="18" borderId="4" xfId="0" applyFont="1" applyFill="1" applyBorder="1" applyAlignment="1" applyProtection="1">
      <alignment horizontal="left" vertical="center" wrapText="1"/>
    </xf>
    <xf numFmtId="0" fontId="13" fillId="18" borderId="203" xfId="0" applyFont="1" applyFill="1" applyBorder="1" applyAlignment="1" applyProtection="1">
      <alignment horizontal="left" vertical="center" wrapText="1"/>
    </xf>
    <xf numFmtId="0" fontId="0" fillId="0" borderId="123" xfId="0" applyBorder="1" applyAlignment="1" applyProtection="1">
      <alignment horizontal="center" vertical="center"/>
    </xf>
    <xf numFmtId="0" fontId="0" fillId="0" borderId="124" xfId="0" applyBorder="1" applyAlignment="1" applyProtection="1">
      <alignment horizontal="center" vertical="center"/>
    </xf>
    <xf numFmtId="0" fontId="0" fillId="0" borderId="119" xfId="0" applyBorder="1" applyAlignment="1" applyProtection="1">
      <alignment horizontal="center" vertical="center"/>
    </xf>
    <xf numFmtId="0" fontId="14" fillId="14" borderId="28" xfId="0" applyFont="1" applyFill="1" applyBorder="1" applyAlignment="1" applyProtection="1">
      <alignment horizontal="center" vertical="center" wrapText="1"/>
      <protection locked="0"/>
    </xf>
    <xf numFmtId="0" fontId="14" fillId="14" borderId="58" xfId="0" applyFont="1" applyFill="1" applyBorder="1" applyAlignment="1" applyProtection="1">
      <alignment horizontal="center" vertical="center" wrapText="1"/>
      <protection locked="0"/>
    </xf>
    <xf numFmtId="0" fontId="0" fillId="20" borderId="0" xfId="0" applyFill="1" applyAlignment="1" applyProtection="1">
      <alignment vertical="center" wrapText="1"/>
    </xf>
    <xf numFmtId="0" fontId="0" fillId="20" borderId="0" xfId="0" applyFill="1" applyAlignment="1" applyProtection="1">
      <alignment vertical="center"/>
    </xf>
    <xf numFmtId="0" fontId="0" fillId="14" borderId="123" xfId="0" applyFill="1" applyBorder="1" applyAlignment="1" applyProtection="1">
      <alignment horizontal="center" vertical="center"/>
      <protection locked="0"/>
    </xf>
    <xf numFmtId="0" fontId="0" fillId="14" borderId="124" xfId="0" applyFill="1" applyBorder="1" applyAlignment="1" applyProtection="1">
      <alignment horizontal="center" vertical="center"/>
      <protection locked="0"/>
    </xf>
    <xf numFmtId="0" fontId="0" fillId="14" borderId="119" xfId="0" applyFill="1" applyBorder="1" applyAlignment="1" applyProtection="1">
      <alignment horizontal="center" vertical="center"/>
      <protection locked="0"/>
    </xf>
    <xf numFmtId="0" fontId="0" fillId="14" borderId="122" xfId="0" applyFill="1" applyBorder="1" applyAlignment="1" applyProtection="1">
      <alignment horizontal="center" vertical="center"/>
      <protection locked="0"/>
    </xf>
    <xf numFmtId="0" fontId="0" fillId="18" borderId="122" xfId="0" applyFill="1" applyBorder="1" applyAlignment="1" applyProtection="1">
      <alignment horizontal="center" vertical="center"/>
    </xf>
    <xf numFmtId="0" fontId="0" fillId="0" borderId="123" xfId="0" applyBorder="1" applyAlignment="1" applyProtection="1">
      <alignment horizontal="center" vertical="center" wrapText="1"/>
    </xf>
    <xf numFmtId="0" fontId="0" fillId="0" borderId="122" xfId="0" applyBorder="1" applyAlignment="1" applyProtection="1">
      <alignment horizontal="center" vertical="center" wrapText="1"/>
    </xf>
    <xf numFmtId="0" fontId="0" fillId="0" borderId="122" xfId="0" applyBorder="1" applyAlignment="1" applyProtection="1">
      <alignment horizontal="center" vertical="center"/>
    </xf>
    <xf numFmtId="0" fontId="38" fillId="20" borderId="0" xfId="0" applyFont="1" applyFill="1" applyAlignment="1" applyProtection="1">
      <alignment horizontal="left" vertical="top" wrapText="1"/>
    </xf>
    <xf numFmtId="0" fontId="19" fillId="2" borderId="194" xfId="0" applyFont="1" applyFill="1" applyBorder="1" applyAlignment="1" applyProtection="1">
      <alignment horizontal="center" vertical="center"/>
    </xf>
    <xf numFmtId="0" fontId="19" fillId="2" borderId="195" xfId="0" applyFont="1" applyFill="1" applyBorder="1" applyAlignment="1" applyProtection="1">
      <alignment horizontal="center" vertical="center"/>
    </xf>
    <xf numFmtId="0" fontId="19" fillId="2" borderId="127" xfId="0" applyFont="1" applyFill="1" applyBorder="1" applyAlignment="1" applyProtection="1">
      <alignment horizontal="center" vertical="center"/>
    </xf>
    <xf numFmtId="0" fontId="19" fillId="2" borderId="21" xfId="0" applyFont="1" applyFill="1" applyBorder="1" applyAlignment="1" applyProtection="1">
      <alignment horizontal="center" vertical="center"/>
    </xf>
    <xf numFmtId="0" fontId="13" fillId="0" borderId="109" xfId="0" applyFont="1" applyBorder="1" applyAlignment="1" applyProtection="1">
      <alignment horizontal="center" vertical="center"/>
    </xf>
    <xf numFmtId="0" fontId="13" fillId="0" borderId="110" xfId="0" applyFont="1" applyBorder="1" applyAlignment="1" applyProtection="1">
      <alignment horizontal="center" vertical="center"/>
    </xf>
    <xf numFmtId="0" fontId="13" fillId="0" borderId="126" xfId="0" applyFont="1" applyBorder="1" applyAlignment="1" applyProtection="1">
      <alignment horizontal="center" vertical="center"/>
    </xf>
    <xf numFmtId="0" fontId="13" fillId="34" borderId="0" xfId="0" applyFont="1" applyFill="1" applyAlignment="1" applyProtection="1">
      <alignment vertical="center" wrapText="1"/>
    </xf>
    <xf numFmtId="0" fontId="0" fillId="18" borderId="196" xfId="0" applyFill="1" applyBorder="1" applyAlignment="1" applyProtection="1">
      <alignment horizontal="center" vertical="center" wrapText="1"/>
    </xf>
    <xf numFmtId="0" fontId="0" fillId="0" borderId="43" xfId="0" applyBorder="1" applyAlignment="1" applyProtection="1">
      <alignment horizontal="center" vertical="center"/>
    </xf>
    <xf numFmtId="49" fontId="23" fillId="2" borderId="103" xfId="0" applyNumberFormat="1" applyFont="1" applyFill="1" applyBorder="1" applyAlignment="1" applyProtection="1">
      <alignment horizontal="center" vertical="center" wrapText="1"/>
    </xf>
    <xf numFmtId="49" fontId="23" fillId="2" borderId="80" xfId="0" applyNumberFormat="1" applyFont="1" applyFill="1" applyBorder="1" applyAlignment="1" applyProtection="1">
      <alignment horizontal="center" vertical="center" wrapText="1"/>
    </xf>
    <xf numFmtId="0" fontId="23" fillId="2" borderId="44" xfId="0" applyFont="1" applyFill="1" applyBorder="1" applyAlignment="1" applyProtection="1">
      <alignment horizontal="center" vertical="center"/>
    </xf>
    <xf numFmtId="0" fontId="23" fillId="2" borderId="47" xfId="0" applyFont="1" applyFill="1" applyBorder="1" applyAlignment="1" applyProtection="1">
      <alignment horizontal="center" vertical="center"/>
    </xf>
    <xf numFmtId="0" fontId="59" fillId="2" borderId="148" xfId="0" applyFont="1" applyFill="1" applyBorder="1" applyAlignment="1" applyProtection="1">
      <alignment horizontal="center" vertical="center" wrapText="1"/>
    </xf>
    <xf numFmtId="0" fontId="59" fillId="2" borderId="95" xfId="0" applyFont="1" applyFill="1" applyBorder="1" applyAlignment="1" applyProtection="1">
      <alignment horizontal="center" vertical="center" wrapText="1"/>
    </xf>
    <xf numFmtId="0" fontId="23" fillId="2" borderId="148" xfId="0" applyFont="1" applyFill="1" applyBorder="1" applyAlignment="1" applyProtection="1">
      <alignment horizontal="center" vertical="center" wrapText="1"/>
    </xf>
    <xf numFmtId="0" fontId="23" fillId="2" borderId="95" xfId="0" applyFont="1" applyFill="1" applyBorder="1" applyAlignment="1" applyProtection="1">
      <alignment horizontal="center" vertical="center" wrapText="1"/>
    </xf>
    <xf numFmtId="0" fontId="106" fillId="2" borderId="72" xfId="0" applyFont="1" applyFill="1" applyBorder="1" applyAlignment="1" applyProtection="1">
      <alignment horizontal="center" vertical="center" wrapText="1"/>
    </xf>
    <xf numFmtId="0" fontId="106" fillId="2" borderId="4" xfId="0" applyFont="1" applyFill="1" applyBorder="1" applyAlignment="1" applyProtection="1">
      <alignment horizontal="center" vertical="center" wrapText="1"/>
    </xf>
    <xf numFmtId="0" fontId="106" fillId="2" borderId="7" xfId="0" applyFont="1" applyFill="1" applyBorder="1" applyAlignment="1" applyProtection="1">
      <alignment horizontal="center" vertical="center" wrapText="1"/>
    </xf>
    <xf numFmtId="0" fontId="13" fillId="35" borderId="132" xfId="0" applyFont="1" applyFill="1" applyBorder="1" applyAlignment="1" applyProtection="1">
      <alignment horizontal="left" vertical="center" wrapText="1"/>
    </xf>
    <xf numFmtId="0" fontId="15" fillId="34" borderId="0" xfId="0" applyFont="1" applyFill="1" applyAlignment="1" applyProtection="1">
      <alignment horizontal="center" vertical="center" wrapText="1"/>
    </xf>
    <xf numFmtId="179" fontId="7" fillId="35" borderId="123" xfId="0" applyNumberFormat="1" applyFont="1" applyFill="1" applyBorder="1" applyAlignment="1" applyProtection="1">
      <alignment horizontal="left" vertical="center" shrinkToFit="1"/>
    </xf>
    <xf numFmtId="179" fontId="7" fillId="35" borderId="124" xfId="0" applyNumberFormat="1" applyFont="1" applyFill="1" applyBorder="1" applyAlignment="1" applyProtection="1">
      <alignment horizontal="left" vertical="center" shrinkToFit="1"/>
    </xf>
    <xf numFmtId="179" fontId="7" fillId="35" borderId="119" xfId="0" applyNumberFormat="1" applyFont="1" applyFill="1" applyBorder="1" applyAlignment="1" applyProtection="1">
      <alignment horizontal="left" vertical="center" shrinkToFit="1"/>
    </xf>
    <xf numFmtId="0" fontId="13" fillId="35" borderId="0" xfId="0" applyFont="1" applyFill="1" applyAlignment="1" applyProtection="1">
      <alignment vertical="center" wrapText="1"/>
    </xf>
    <xf numFmtId="0" fontId="13" fillId="30" borderId="107" xfId="0" applyFont="1" applyFill="1" applyBorder="1" applyAlignment="1" applyProtection="1">
      <alignment horizontal="center" vertical="center" wrapText="1"/>
      <protection locked="0"/>
    </xf>
    <xf numFmtId="0" fontId="13" fillId="30" borderId="93" xfId="0" applyFont="1" applyFill="1" applyBorder="1" applyAlignment="1" applyProtection="1">
      <alignment horizontal="center" vertical="center" wrapText="1"/>
      <protection locked="0"/>
    </xf>
    <xf numFmtId="0" fontId="13" fillId="30" borderId="54" xfId="0" applyFont="1" applyFill="1" applyBorder="1" applyAlignment="1" applyProtection="1">
      <alignment horizontal="center" vertical="center" wrapText="1"/>
      <protection locked="0"/>
    </xf>
    <xf numFmtId="0" fontId="87" fillId="0" borderId="0" xfId="0" applyFont="1" applyAlignment="1" applyProtection="1">
      <alignment horizontal="center" vertical="center" wrapText="1"/>
    </xf>
    <xf numFmtId="0" fontId="65" fillId="0" borderId="0" xfId="0" applyFont="1" applyAlignment="1" applyProtection="1">
      <alignment horizontal="right" vertical="center"/>
    </xf>
    <xf numFmtId="0" fontId="0" fillId="0" borderId="0" xfId="0" applyAlignment="1" applyProtection="1">
      <alignment horizontal="left" vertical="center"/>
    </xf>
    <xf numFmtId="0" fontId="6" fillId="0" borderId="0" xfId="0" applyFont="1" applyAlignment="1" applyProtection="1">
      <alignment horizontal="left" vertical="center"/>
    </xf>
    <xf numFmtId="0" fontId="14" fillId="27" borderId="123" xfId="0" applyFont="1" applyFill="1" applyBorder="1" applyAlignment="1" applyProtection="1">
      <alignment horizontal="center" vertical="center" wrapText="1"/>
    </xf>
    <xf numFmtId="0" fontId="14" fillId="27" borderId="124" xfId="0" applyFont="1" applyFill="1" applyBorder="1" applyAlignment="1" applyProtection="1">
      <alignment horizontal="center" vertical="center" wrapText="1"/>
    </xf>
    <xf numFmtId="0" fontId="14" fillId="27" borderId="119" xfId="0" applyFont="1" applyFill="1" applyBorder="1" applyAlignment="1" applyProtection="1">
      <alignment horizontal="center" vertical="center" wrapText="1"/>
    </xf>
    <xf numFmtId="0" fontId="13" fillId="31" borderId="183" xfId="0" applyFont="1" applyFill="1" applyBorder="1" applyAlignment="1" applyProtection="1">
      <alignment horizontal="center" vertical="center" wrapText="1"/>
    </xf>
    <xf numFmtId="0" fontId="13" fillId="31" borderId="106" xfId="0" applyFont="1" applyFill="1" applyBorder="1" applyAlignment="1" applyProtection="1">
      <alignment horizontal="center" vertical="center" wrapText="1"/>
    </xf>
    <xf numFmtId="0" fontId="13" fillId="31" borderId="105" xfId="0" applyFont="1" applyFill="1" applyBorder="1" applyAlignment="1" applyProtection="1">
      <alignment horizontal="center" vertical="center" wrapText="1"/>
    </xf>
    <xf numFmtId="0" fontId="13" fillId="30" borderId="121" xfId="0" applyFont="1" applyFill="1" applyBorder="1" applyAlignment="1" applyProtection="1">
      <alignment horizontal="center" vertical="center" wrapText="1"/>
      <protection locked="0"/>
    </xf>
    <xf numFmtId="0" fontId="13" fillId="30" borderId="106" xfId="0" applyFont="1" applyFill="1" applyBorder="1" applyAlignment="1" applyProtection="1">
      <alignment horizontal="center" vertical="center" wrapText="1"/>
      <protection locked="0"/>
    </xf>
    <xf numFmtId="0" fontId="13" fillId="30" borderId="105" xfId="0" applyFont="1" applyFill="1" applyBorder="1" applyAlignment="1" applyProtection="1">
      <alignment horizontal="center" vertical="center" wrapText="1"/>
      <protection locked="0"/>
    </xf>
    <xf numFmtId="0" fontId="0" fillId="18" borderId="122" xfId="0" applyFill="1" applyBorder="1" applyAlignment="1" applyProtection="1">
      <alignment horizontal="left" vertical="center" wrapText="1"/>
    </xf>
    <xf numFmtId="0" fontId="13" fillId="4" borderId="122" xfId="0" applyFont="1" applyFill="1" applyBorder="1" applyAlignment="1" applyProtection="1">
      <alignment horizontal="center" vertical="center"/>
      <protection locked="0"/>
    </xf>
    <xf numFmtId="0" fontId="13" fillId="30" borderId="183" xfId="0" applyFont="1" applyFill="1" applyBorder="1" applyAlignment="1" applyProtection="1">
      <alignment horizontal="center" vertical="center" wrapText="1"/>
      <protection locked="0"/>
    </xf>
    <xf numFmtId="0" fontId="13" fillId="4" borderId="123" xfId="0" applyFont="1" applyFill="1" applyBorder="1" applyAlignment="1" applyProtection="1">
      <alignment horizontal="center" vertical="center"/>
      <protection locked="0"/>
    </xf>
    <xf numFmtId="0" fontId="13" fillId="4" borderId="119" xfId="0" applyFont="1" applyFill="1" applyBorder="1" applyAlignment="1" applyProtection="1">
      <alignment horizontal="center" vertical="center"/>
      <protection locked="0"/>
    </xf>
    <xf numFmtId="0" fontId="13" fillId="5" borderId="194" xfId="0" applyFont="1" applyFill="1" applyBorder="1" applyAlignment="1" applyProtection="1">
      <alignment horizontal="left" vertical="top" wrapText="1"/>
      <protection locked="0"/>
    </xf>
    <xf numFmtId="0" fontId="13" fillId="5" borderId="193" xfId="0" applyFont="1" applyFill="1" applyBorder="1" applyAlignment="1" applyProtection="1">
      <alignment horizontal="left" vertical="top" wrapText="1"/>
      <protection locked="0"/>
    </xf>
    <xf numFmtId="0" fontId="13" fillId="5" borderId="195" xfId="0" applyFont="1" applyFill="1" applyBorder="1" applyAlignment="1" applyProtection="1">
      <alignment horizontal="left" vertical="top" wrapText="1"/>
      <protection locked="0"/>
    </xf>
    <xf numFmtId="0" fontId="13" fillId="5" borderId="127" xfId="0" applyFont="1" applyFill="1" applyBorder="1" applyAlignment="1" applyProtection="1">
      <alignment horizontal="left" vertical="top" wrapText="1"/>
      <protection locked="0"/>
    </xf>
    <xf numFmtId="0" fontId="13" fillId="5" borderId="21" xfId="0" applyFont="1" applyFill="1" applyBorder="1" applyAlignment="1" applyProtection="1">
      <alignment horizontal="left" vertical="top" wrapText="1"/>
      <protection locked="0"/>
    </xf>
    <xf numFmtId="0" fontId="13" fillId="5" borderId="89" xfId="0" applyFont="1" applyFill="1" applyBorder="1" applyAlignment="1" applyProtection="1">
      <alignment horizontal="left" vertical="top" wrapText="1"/>
      <protection locked="0"/>
    </xf>
    <xf numFmtId="0" fontId="13" fillId="5" borderId="132" xfId="0" applyFont="1" applyFill="1" applyBorder="1" applyAlignment="1" applyProtection="1">
      <alignment horizontal="left" vertical="top" wrapText="1"/>
      <protection locked="0"/>
    </xf>
    <xf numFmtId="0" fontId="13" fillId="5" borderId="133" xfId="0" applyFont="1" applyFill="1" applyBorder="1" applyAlignment="1" applyProtection="1">
      <alignment horizontal="left" vertical="top" wrapText="1"/>
      <protection locked="0"/>
    </xf>
    <xf numFmtId="0" fontId="0" fillId="18" borderId="196" xfId="0" applyFill="1" applyBorder="1" applyAlignment="1" applyProtection="1">
      <alignment horizontal="left" vertical="center" wrapText="1"/>
    </xf>
    <xf numFmtId="0" fontId="0" fillId="18" borderId="123" xfId="0" applyFill="1" applyBorder="1" applyAlignment="1" applyProtection="1">
      <alignment horizontal="left" vertical="center" wrapText="1"/>
    </xf>
    <xf numFmtId="0" fontId="0" fillId="18" borderId="124" xfId="0" applyFill="1" applyBorder="1" applyAlignment="1" applyProtection="1">
      <alignment horizontal="left" vertical="center" wrapText="1"/>
    </xf>
    <xf numFmtId="0" fontId="0" fillId="18" borderId="119" xfId="0" applyFill="1" applyBorder="1" applyAlignment="1" applyProtection="1">
      <alignment horizontal="left" vertical="center" wrapText="1"/>
    </xf>
    <xf numFmtId="0" fontId="0" fillId="18" borderId="194" xfId="0" applyFill="1" applyBorder="1" applyAlignment="1" applyProtection="1">
      <alignment horizontal="left" vertical="center" wrapText="1"/>
    </xf>
    <xf numFmtId="0" fontId="0" fillId="18" borderId="193" xfId="0" applyFill="1" applyBorder="1" applyAlignment="1" applyProtection="1">
      <alignment horizontal="left" vertical="center" wrapText="1"/>
    </xf>
    <xf numFmtId="0" fontId="0" fillId="18" borderId="195" xfId="0" applyFill="1" applyBorder="1" applyAlignment="1" applyProtection="1">
      <alignment horizontal="left" vertical="center" wrapText="1"/>
    </xf>
    <xf numFmtId="0" fontId="14" fillId="5" borderId="28" xfId="0" applyFont="1" applyFill="1" applyBorder="1" applyAlignment="1" applyProtection="1">
      <alignment horizontal="center" vertical="center" wrapText="1"/>
      <protection locked="0"/>
    </xf>
    <xf numFmtId="0" fontId="14" fillId="5" borderId="58" xfId="0" applyFont="1" applyFill="1" applyBorder="1" applyAlignment="1" applyProtection="1">
      <alignment horizontal="center" vertical="center" wrapText="1"/>
      <protection locked="0"/>
    </xf>
    <xf numFmtId="0" fontId="60" fillId="0" borderId="0" xfId="0" applyFont="1" applyAlignment="1" applyProtection="1">
      <alignment horizontal="left" vertical="center"/>
    </xf>
    <xf numFmtId="0" fontId="60" fillId="0" borderId="71" xfId="0" applyFont="1" applyBorder="1" applyAlignment="1" applyProtection="1">
      <alignment horizontal="right" vertical="center"/>
      <protection locked="0"/>
    </xf>
    <xf numFmtId="0" fontId="60" fillId="0" borderId="60" xfId="0" applyFont="1" applyBorder="1" applyAlignment="1" applyProtection="1">
      <alignment horizontal="right" vertical="center"/>
      <protection locked="0"/>
    </xf>
    <xf numFmtId="0" fontId="60" fillId="14" borderId="28" xfId="0" applyFont="1" applyFill="1" applyBorder="1" applyAlignment="1" applyProtection="1">
      <alignment horizontal="center" vertical="center" shrinkToFit="1"/>
      <protection locked="0"/>
    </xf>
    <xf numFmtId="0" fontId="60" fillId="14" borderId="13" xfId="0" applyFont="1" applyFill="1" applyBorder="1" applyAlignment="1" applyProtection="1">
      <alignment horizontal="center" vertical="center" shrinkToFit="1"/>
      <protection locked="0"/>
    </xf>
    <xf numFmtId="0" fontId="60" fillId="14" borderId="58" xfId="0" applyFont="1" applyFill="1" applyBorder="1" applyAlignment="1" applyProtection="1">
      <alignment horizontal="center" vertical="center" shrinkToFit="1"/>
      <protection locked="0"/>
    </xf>
    <xf numFmtId="0" fontId="60" fillId="0" borderId="123" xfId="0" applyFont="1" applyFill="1" applyBorder="1" applyAlignment="1" applyProtection="1">
      <alignment horizontal="left" vertical="top" wrapText="1"/>
    </xf>
    <xf numFmtId="0" fontId="60" fillId="0" borderId="124" xfId="0" applyFont="1" applyFill="1" applyBorder="1" applyAlignment="1" applyProtection="1">
      <alignment horizontal="left" vertical="top" wrapText="1"/>
    </xf>
    <xf numFmtId="0" fontId="60" fillId="0" borderId="119" xfId="0" applyFont="1" applyFill="1" applyBorder="1" applyAlignment="1" applyProtection="1">
      <alignment horizontal="left" vertical="top" wrapText="1"/>
    </xf>
    <xf numFmtId="0" fontId="60" fillId="0" borderId="89" xfId="0" applyFont="1" applyFill="1" applyBorder="1" applyAlignment="1" applyProtection="1">
      <alignment horizontal="left" vertical="top" wrapText="1"/>
    </xf>
    <xf numFmtId="0" fontId="60" fillId="0" borderId="132" xfId="0" applyFont="1" applyFill="1" applyBorder="1" applyAlignment="1" applyProtection="1">
      <alignment horizontal="left" vertical="top" wrapText="1"/>
    </xf>
    <xf numFmtId="0" fontId="60" fillId="0" borderId="133" xfId="0" applyFont="1" applyFill="1" applyBorder="1" applyAlignment="1" applyProtection="1">
      <alignment horizontal="left" vertical="top" wrapText="1"/>
    </xf>
    <xf numFmtId="0" fontId="106" fillId="2" borderId="227" xfId="0" applyFont="1" applyFill="1" applyBorder="1" applyAlignment="1" applyProtection="1">
      <alignment horizontal="center" vertical="center" wrapText="1"/>
    </xf>
    <xf numFmtId="0" fontId="106" fillId="2" borderId="213" xfId="0" applyFont="1" applyFill="1" applyBorder="1" applyAlignment="1" applyProtection="1">
      <alignment horizontal="center" vertical="center" wrapText="1"/>
    </xf>
    <xf numFmtId="0" fontId="14" fillId="9" borderId="51" xfId="0" applyFont="1" applyFill="1" applyBorder="1" applyAlignment="1" applyProtection="1">
      <alignment horizontal="center" vertical="center" wrapText="1"/>
    </xf>
    <xf numFmtId="0" fontId="14" fillId="9" borderId="197" xfId="0" applyFont="1" applyFill="1" applyBorder="1" applyAlignment="1" applyProtection="1">
      <alignment horizontal="center" vertical="center" wrapText="1"/>
    </xf>
    <xf numFmtId="0" fontId="99"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xf>
    <xf numFmtId="0" fontId="0" fillId="0" borderId="0" xfId="0" applyAlignment="1">
      <alignment horizontal="center" vertical="center"/>
    </xf>
    <xf numFmtId="0" fontId="0" fillId="50" borderId="0" xfId="0" applyFont="1" applyFill="1" applyAlignment="1" applyProtection="1">
      <alignment horizontal="right" vertical="center" wrapText="1"/>
    </xf>
    <xf numFmtId="0" fontId="0" fillId="50" borderId="277" xfId="0" applyFont="1" applyFill="1" applyBorder="1" applyAlignment="1" applyProtection="1">
      <alignment horizontal="right" vertical="center" wrapText="1"/>
    </xf>
    <xf numFmtId="0" fontId="0" fillId="18" borderId="200" xfId="0" applyFill="1" applyBorder="1" applyAlignment="1">
      <alignment horizontal="center" vertical="center" wrapText="1"/>
    </xf>
    <xf numFmtId="0" fontId="0" fillId="18" borderId="104" xfId="0" applyFill="1" applyBorder="1" applyAlignment="1">
      <alignment horizontal="center" vertical="center"/>
    </xf>
    <xf numFmtId="0" fontId="0" fillId="18" borderId="128" xfId="0" applyFill="1" applyBorder="1" applyAlignment="1">
      <alignment horizontal="center" vertical="center"/>
    </xf>
    <xf numFmtId="0" fontId="0" fillId="18" borderId="278" xfId="0" applyFill="1" applyBorder="1" applyAlignment="1">
      <alignment horizontal="center" vertical="center"/>
    </xf>
    <xf numFmtId="0" fontId="0" fillId="20" borderId="123" xfId="0" applyFill="1" applyBorder="1" applyAlignment="1">
      <alignment horizontal="center" vertical="center" shrinkToFit="1"/>
    </xf>
    <xf numFmtId="0" fontId="0" fillId="20" borderId="124" xfId="0" applyFill="1" applyBorder="1" applyAlignment="1">
      <alignment horizontal="center" vertical="center" shrinkToFit="1"/>
    </xf>
    <xf numFmtId="0" fontId="0" fillId="20" borderId="119" xfId="0" applyFill="1" applyBorder="1" applyAlignment="1">
      <alignment horizontal="center" vertical="center" shrinkToFit="1"/>
    </xf>
    <xf numFmtId="0" fontId="0" fillId="20" borderId="122" xfId="0" applyFill="1" applyBorder="1" applyAlignment="1">
      <alignment vertical="center" shrinkToFit="1"/>
    </xf>
    <xf numFmtId="0" fontId="0" fillId="14" borderId="123" xfId="0" applyFill="1" applyBorder="1" applyAlignment="1" applyProtection="1">
      <alignment vertical="center" shrinkToFit="1"/>
      <protection locked="0"/>
    </xf>
    <xf numFmtId="0" fontId="0" fillId="14" borderId="124" xfId="0" applyFill="1" applyBorder="1" applyAlignment="1" applyProtection="1">
      <alignment vertical="center" shrinkToFit="1"/>
      <protection locked="0"/>
    </xf>
    <xf numFmtId="0" fontId="0" fillId="14" borderId="119" xfId="0" applyFill="1" applyBorder="1" applyAlignment="1" applyProtection="1">
      <alignment vertical="center" shrinkToFit="1"/>
      <protection locked="0"/>
    </xf>
    <xf numFmtId="0" fontId="0" fillId="14" borderId="122" xfId="0" applyFill="1" applyBorder="1" applyAlignment="1" applyProtection="1">
      <alignment vertical="center" shrinkToFit="1"/>
      <protection locked="0"/>
    </xf>
    <xf numFmtId="0" fontId="31" fillId="14" borderId="123" xfId="0" applyFont="1" applyFill="1" applyBorder="1" applyAlignment="1" applyProtection="1">
      <alignment vertical="center" shrinkToFit="1"/>
      <protection locked="0"/>
    </xf>
    <xf numFmtId="0" fontId="9" fillId="0" borderId="205" xfId="0" applyFont="1" applyBorder="1" applyAlignment="1">
      <alignment horizontal="left" vertical="center" wrapText="1"/>
    </xf>
    <xf numFmtId="0" fontId="9" fillId="0" borderId="0" xfId="0" applyFont="1" applyBorder="1" applyAlignment="1">
      <alignment horizontal="left" vertical="center" wrapText="1"/>
    </xf>
    <xf numFmtId="0" fontId="67" fillId="48" borderId="230" xfId="9" applyFont="1" applyFill="1" applyBorder="1" applyAlignment="1">
      <alignment horizontal="center" vertical="center" wrapText="1"/>
    </xf>
    <xf numFmtId="0" fontId="67" fillId="48" borderId="243" xfId="9" applyFont="1" applyFill="1" applyBorder="1" applyAlignment="1">
      <alignment horizontal="center" vertical="center" wrapText="1"/>
    </xf>
    <xf numFmtId="0" fontId="67" fillId="48" borderId="231" xfId="9" applyFont="1" applyFill="1" applyBorder="1" applyAlignment="1">
      <alignment horizontal="center" vertical="center" wrapText="1" readingOrder="1"/>
    </xf>
    <xf numFmtId="184" fontId="67" fillId="48" borderId="232" xfId="9" applyNumberFormat="1" applyFont="1" applyFill="1" applyBorder="1" applyAlignment="1">
      <alignment horizontal="center" vertical="center" wrapText="1" readingOrder="1"/>
    </xf>
    <xf numFmtId="0" fontId="67" fillId="48" borderId="234" xfId="9" applyFont="1" applyFill="1" applyBorder="1" applyAlignment="1">
      <alignment horizontal="center" vertical="center" wrapText="1" readingOrder="1"/>
    </xf>
    <xf numFmtId="0" fontId="67" fillId="48" borderId="235" xfId="9" applyFont="1" applyFill="1" applyBorder="1" applyAlignment="1">
      <alignment horizontal="center" vertical="center" wrapText="1" readingOrder="1"/>
    </xf>
    <xf numFmtId="0" fontId="67" fillId="48" borderId="236" xfId="9" applyFont="1" applyFill="1" applyBorder="1" applyAlignment="1">
      <alignment horizontal="center" vertical="center" wrapText="1" readingOrder="1"/>
    </xf>
    <xf numFmtId="0" fontId="67" fillId="48" borderId="232" xfId="9" applyFont="1" applyFill="1" applyBorder="1" applyAlignment="1">
      <alignment horizontal="center" vertical="center" wrapText="1" readingOrder="1"/>
    </xf>
    <xf numFmtId="0" fontId="67" fillId="49" borderId="246" xfId="9" applyFont="1" applyFill="1" applyBorder="1" applyAlignment="1">
      <alignment horizontal="center" vertical="center" wrapText="1" readingOrder="1"/>
    </xf>
    <xf numFmtId="0" fontId="67" fillId="49" borderId="247" xfId="9" applyFont="1" applyFill="1" applyBorder="1" applyAlignment="1">
      <alignment horizontal="center" vertical="center" wrapText="1" readingOrder="1"/>
    </xf>
    <xf numFmtId="0" fontId="67" fillId="49" borderId="252" xfId="9" applyFont="1" applyFill="1" applyBorder="1" applyAlignment="1">
      <alignment horizontal="center" vertical="center" wrapText="1" readingOrder="1"/>
    </xf>
    <xf numFmtId="0" fontId="67" fillId="49" borderId="253" xfId="9" applyFont="1" applyFill="1" applyBorder="1" applyAlignment="1">
      <alignment horizontal="center" vertical="center" wrapText="1" readingOrder="1"/>
    </xf>
    <xf numFmtId="0" fontId="67" fillId="49" borderId="254" xfId="9" applyFont="1" applyFill="1" applyBorder="1" applyAlignment="1">
      <alignment horizontal="center" vertical="center" wrapText="1" readingOrder="1"/>
    </xf>
    <xf numFmtId="0" fontId="67" fillId="49" borderId="255" xfId="9" applyFont="1" applyFill="1" applyBorder="1" applyAlignment="1">
      <alignment horizontal="center" vertical="center" wrapText="1" readingOrder="1"/>
    </xf>
    <xf numFmtId="0" fontId="67" fillId="48" borderId="237" xfId="9" applyFont="1" applyFill="1" applyBorder="1" applyAlignment="1">
      <alignment horizontal="center" vertical="center" wrapText="1" readingOrder="1"/>
    </xf>
    <xf numFmtId="0" fontId="67" fillId="48" borderId="238" xfId="9" applyFont="1" applyFill="1" applyBorder="1" applyAlignment="1">
      <alignment horizontal="center" vertical="center" wrapText="1" readingOrder="1"/>
    </xf>
    <xf numFmtId="0" fontId="37" fillId="49" borderId="244" xfId="9" applyFont="1" applyFill="1" applyBorder="1" applyAlignment="1">
      <alignment horizontal="center" vertical="center" wrapText="1" readingOrder="1"/>
    </xf>
    <xf numFmtId="0" fontId="37" fillId="49" borderId="262" xfId="9" applyFont="1" applyFill="1" applyBorder="1" applyAlignment="1">
      <alignment horizontal="center" vertical="center" wrapText="1" readingOrder="1"/>
    </xf>
    <xf numFmtId="0" fontId="37" fillId="49" borderId="245" xfId="9" applyNumberFormat="1" applyFont="1" applyFill="1" applyBorder="1" applyAlignment="1">
      <alignment horizontal="center" vertical="center" wrapText="1" readingOrder="1"/>
    </xf>
    <xf numFmtId="0" fontId="37" fillId="49" borderId="263" xfId="9" applyNumberFormat="1" applyFont="1" applyFill="1" applyBorder="1" applyAlignment="1">
      <alignment horizontal="center" vertical="center" wrapText="1" readingOrder="1"/>
    </xf>
    <xf numFmtId="0" fontId="67" fillId="49" borderId="245" xfId="9" applyFont="1" applyFill="1" applyBorder="1" applyAlignment="1">
      <alignment horizontal="center" vertical="center" wrapText="1" readingOrder="1"/>
    </xf>
    <xf numFmtId="0" fontId="67" fillId="49" borderId="263" xfId="9" applyFont="1" applyFill="1" applyBorder="1" applyAlignment="1">
      <alignment horizontal="center" vertical="center" wrapText="1" readingOrder="1"/>
    </xf>
    <xf numFmtId="0" fontId="37" fillId="49" borderId="245" xfId="9" applyFont="1" applyFill="1" applyBorder="1" applyAlignment="1">
      <alignment horizontal="center" vertical="center" wrapText="1" readingOrder="1"/>
    </xf>
    <xf numFmtId="0" fontId="37" fillId="49" borderId="242" xfId="9" applyFont="1" applyFill="1" applyBorder="1" applyAlignment="1">
      <alignment horizontal="center" vertical="center" wrapText="1" readingOrder="1"/>
    </xf>
    <xf numFmtId="0" fontId="67" fillId="49" borderId="248" xfId="9" applyFont="1" applyFill="1" applyBorder="1" applyAlignment="1">
      <alignment horizontal="center" vertical="center" wrapText="1" readingOrder="1"/>
    </xf>
    <xf numFmtId="0" fontId="67" fillId="49" borderId="249" xfId="9" applyFont="1" applyFill="1" applyBorder="1" applyAlignment="1">
      <alignment horizontal="center" vertical="center" wrapText="1" readingOrder="1"/>
    </xf>
    <xf numFmtId="0" fontId="67" fillId="49" borderId="250" xfId="9" applyFont="1" applyFill="1" applyBorder="1" applyAlignment="1">
      <alignment horizontal="center" vertical="center" wrapText="1" readingOrder="1"/>
    </xf>
    <xf numFmtId="0" fontId="67" fillId="49" borderId="251" xfId="9" applyFont="1" applyFill="1" applyBorder="1" applyAlignment="1">
      <alignment horizontal="center" vertical="center" wrapText="1" readingOrder="1"/>
    </xf>
    <xf numFmtId="0" fontId="67" fillId="49" borderId="261" xfId="9" applyFont="1" applyFill="1" applyBorder="1" applyAlignment="1">
      <alignment horizontal="center" vertical="center" wrapText="1" readingOrder="1"/>
    </xf>
    <xf numFmtId="0" fontId="67" fillId="49" borderId="271" xfId="9" applyFont="1" applyFill="1" applyBorder="1" applyAlignment="1">
      <alignment horizontal="center" vertical="center" wrapText="1" readingOrder="1"/>
    </xf>
    <xf numFmtId="0" fontId="94" fillId="49" borderId="264" xfId="9" applyFont="1" applyFill="1" applyBorder="1" applyAlignment="1">
      <alignment horizontal="center" vertical="center" wrapText="1" readingOrder="1"/>
    </xf>
    <xf numFmtId="0" fontId="94" fillId="49" borderId="273" xfId="9" applyFont="1" applyFill="1" applyBorder="1" applyAlignment="1">
      <alignment horizontal="center" vertical="center" wrapText="1" readingOrder="1"/>
    </xf>
    <xf numFmtId="0" fontId="94" fillId="49" borderId="265" xfId="9" applyFont="1" applyFill="1" applyBorder="1" applyAlignment="1">
      <alignment horizontal="center" vertical="center" wrapText="1" readingOrder="1"/>
    </xf>
    <xf numFmtId="0" fontId="94" fillId="49" borderId="242" xfId="9" applyFont="1" applyFill="1" applyBorder="1" applyAlignment="1">
      <alignment horizontal="center" vertical="center" wrapText="1" readingOrder="1"/>
    </xf>
    <xf numFmtId="0" fontId="94" fillId="49" borderId="241" xfId="9" applyFont="1" applyFill="1" applyBorder="1" applyAlignment="1">
      <alignment horizontal="center" vertical="center" wrapText="1" readingOrder="1"/>
    </xf>
    <xf numFmtId="0" fontId="94" fillId="49" borderId="267" xfId="9" applyFont="1" applyFill="1" applyBorder="1" applyAlignment="1">
      <alignment horizontal="center" vertical="center" wrapText="1" readingOrder="1"/>
    </xf>
    <xf numFmtId="0" fontId="94" fillId="49" borderId="0" xfId="9" applyFont="1" applyFill="1" applyBorder="1" applyAlignment="1">
      <alignment horizontal="center" vertical="center" wrapText="1" readingOrder="1"/>
    </xf>
    <xf numFmtId="0" fontId="67" fillId="49" borderId="257" xfId="9" applyFont="1" applyFill="1" applyBorder="1" applyAlignment="1">
      <alignment horizontal="center" vertical="center" wrapText="1" readingOrder="1"/>
    </xf>
    <xf numFmtId="0" fontId="67" fillId="49" borderId="256" xfId="9" applyFont="1" applyFill="1" applyBorder="1" applyAlignment="1">
      <alignment horizontal="center" vertical="center" wrapText="1" readingOrder="1"/>
    </xf>
    <xf numFmtId="0" fontId="67" fillId="49" borderId="258" xfId="9" applyFont="1" applyFill="1" applyBorder="1" applyAlignment="1">
      <alignment horizontal="center" vertical="center" wrapText="1" readingOrder="1"/>
    </xf>
    <xf numFmtId="0" fontId="67" fillId="49" borderId="259" xfId="9" applyFont="1" applyFill="1" applyBorder="1" applyAlignment="1">
      <alignment horizontal="center" vertical="center" wrapText="1" readingOrder="1"/>
    </xf>
    <xf numFmtId="0" fontId="67" fillId="49" borderId="268" xfId="9" applyFont="1" applyFill="1" applyBorder="1" applyAlignment="1">
      <alignment horizontal="center" vertical="center" wrapText="1" readingOrder="1"/>
    </xf>
    <xf numFmtId="0" fontId="37" fillId="49" borderId="260" xfId="9" applyFont="1" applyFill="1" applyBorder="1" applyAlignment="1">
      <alignment horizontal="center" vertical="center" wrapText="1" readingOrder="1"/>
    </xf>
    <xf numFmtId="0" fontId="37" fillId="49" borderId="270" xfId="9" applyFont="1" applyFill="1" applyBorder="1" applyAlignment="1">
      <alignment horizontal="center" vertical="center" wrapText="1" readingOrder="1"/>
    </xf>
    <xf numFmtId="0" fontId="44" fillId="0" borderId="122" xfId="35" applyFont="1" applyFill="1" applyBorder="1" applyProtection="1">
      <alignment vertical="center"/>
      <protection locked="0"/>
    </xf>
  </cellXfs>
  <cellStyles count="36">
    <cellStyle name="60% - アクセント 6" xfId="19" builtinId="52"/>
    <cellStyle name="どちらでもない" xfId="1" builtinId="28"/>
    <cellStyle name="パーセント" xfId="22" builtinId="5"/>
    <cellStyle name="パーセント 2" xfId="33" xr:uid="{00000000-0005-0000-0000-000003000000}"/>
    <cellStyle name="ハイパーリンク" xfId="2" builtinId="8" customBuiltin="1"/>
    <cellStyle name="悪い 2" xfId="20" xr:uid="{00000000-0005-0000-0000-000005000000}"/>
    <cellStyle name="桁区切り" xfId="24" builtinId="6"/>
    <cellStyle name="桁区切り 2" xfId="31" xr:uid="{00000000-0005-0000-0000-000007000000}"/>
    <cellStyle name="標準" xfId="0" builtinId="0"/>
    <cellStyle name="標準 2" xfId="3" xr:uid="{00000000-0005-0000-0000-000009000000}"/>
    <cellStyle name="標準 2 2" xfId="4" xr:uid="{00000000-0005-0000-0000-00000A000000}"/>
    <cellStyle name="標準 2 3" xfId="5" xr:uid="{00000000-0005-0000-0000-00000B000000}"/>
    <cellStyle name="標準 3" xfId="6" xr:uid="{00000000-0005-0000-0000-00000C000000}"/>
    <cellStyle name="標準 3 2" xfId="7" xr:uid="{00000000-0005-0000-0000-00000D000000}"/>
    <cellStyle name="標準 3 3" xfId="8" xr:uid="{00000000-0005-0000-0000-00000E000000}"/>
    <cellStyle name="標準 4" xfId="9" xr:uid="{00000000-0005-0000-0000-00000F000000}"/>
    <cellStyle name="標準 4 2" xfId="10" xr:uid="{00000000-0005-0000-0000-000010000000}"/>
    <cellStyle name="標準 4 2 2" xfId="11" xr:uid="{00000000-0005-0000-0000-000011000000}"/>
    <cellStyle name="標準 4 3" xfId="12" xr:uid="{00000000-0005-0000-0000-000012000000}"/>
    <cellStyle name="標準 4 4" xfId="13" xr:uid="{00000000-0005-0000-0000-000013000000}"/>
    <cellStyle name="標準 4 5" xfId="14" xr:uid="{00000000-0005-0000-0000-000014000000}"/>
    <cellStyle name="標準 4 6" xfId="32" xr:uid="{00000000-0005-0000-0000-000015000000}"/>
    <cellStyle name="標準 5" xfId="15" xr:uid="{00000000-0005-0000-0000-000016000000}"/>
    <cellStyle name="標準 5 2" xfId="16" xr:uid="{00000000-0005-0000-0000-000017000000}"/>
    <cellStyle name="標準 5 2 2" xfId="17" xr:uid="{00000000-0005-0000-0000-000018000000}"/>
    <cellStyle name="標準 5 3" xfId="18" xr:uid="{00000000-0005-0000-0000-000019000000}"/>
    <cellStyle name="標準 6" xfId="21" xr:uid="{00000000-0005-0000-0000-00001A000000}"/>
    <cellStyle name="標準 6 2" xfId="27" xr:uid="{00000000-0005-0000-0000-00001B000000}"/>
    <cellStyle name="標準 6 3" xfId="25" xr:uid="{00000000-0005-0000-0000-00001C000000}"/>
    <cellStyle name="標準 6 4" xfId="29" xr:uid="{00000000-0005-0000-0000-00001D000000}"/>
    <cellStyle name="標準 6 5" xfId="34" xr:uid="{00000000-0005-0000-0000-00001E000000}"/>
    <cellStyle name="標準 7" xfId="23" xr:uid="{00000000-0005-0000-0000-00001F000000}"/>
    <cellStyle name="標準 7 2" xfId="28" xr:uid="{00000000-0005-0000-0000-000020000000}"/>
    <cellStyle name="標準 7 3" xfId="26" xr:uid="{00000000-0005-0000-0000-000021000000}"/>
    <cellStyle name="標準 7 4" xfId="30" xr:uid="{00000000-0005-0000-0000-000022000000}"/>
    <cellStyle name="標準 7 5" xfId="35" xr:uid="{00000000-0005-0000-0000-000023000000}"/>
  </cellStyles>
  <dxfs count="63">
    <dxf>
      <font>
        <b/>
        <i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ndense val="0"/>
        <extend val="0"/>
        <color indexed="10"/>
      </font>
      <fill>
        <patternFill patternType="none">
          <bgColor indexed="65"/>
        </patternFill>
      </fill>
    </dxf>
    <dxf>
      <font>
        <color rgb="FF9C0006"/>
      </font>
      <fill>
        <patternFill>
          <bgColor rgb="FFFFC7CE"/>
        </patternFill>
      </fill>
    </dxf>
    <dxf>
      <font>
        <color rgb="FF9C0006"/>
      </font>
      <fill>
        <patternFill>
          <bgColor rgb="FFFFC7CE"/>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strike val="0"/>
        <color rgb="FFFF0000"/>
      </font>
    </dxf>
    <dxf>
      <font>
        <b/>
        <i val="0"/>
        <condense val="0"/>
        <extend val="0"/>
        <color indexed="10"/>
      </font>
      <fill>
        <patternFill patternType="none">
          <bgColor indexed="65"/>
        </patternFill>
      </fill>
    </dxf>
  </dxfs>
  <tableStyles count="0" defaultTableStyle="TableStyleMedium9" defaultPivotStyle="PivotStyleLight16"/>
  <colors>
    <mruColors>
      <color rgb="FFFF66FF"/>
      <color rgb="FFCCCCFF"/>
      <color rgb="FFFF99FF"/>
      <color rgb="FF6600CC"/>
      <color rgb="FFFFFFCC"/>
      <color rgb="FFCCFFFF"/>
      <color rgb="FFFF99CC"/>
      <color rgb="FFCCFFCC"/>
      <color rgb="FFCCFF3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62</xdr:col>
      <xdr:colOff>464344</xdr:colOff>
      <xdr:row>8</xdr:row>
      <xdr:rowOff>95251</xdr:rowOff>
    </xdr:from>
    <xdr:to>
      <xdr:col>65</xdr:col>
      <xdr:colOff>35718</xdr:colOff>
      <xdr:row>29</xdr:row>
      <xdr:rowOff>0</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44493657" y="6465095"/>
          <a:ext cx="1428749" cy="3405186"/>
        </a:xfrm>
        <a:prstGeom prst="wedgeRectCallout">
          <a:avLst>
            <a:gd name="adj1" fmla="val 58523"/>
            <a:gd name="adj2" fmla="val -71409"/>
          </a:avLst>
        </a:prstGeom>
        <a:gradFill rotWithShape="1">
          <a:gsLst>
            <a:gs pos="0">
              <a:srgbClr val="4F81BD">
                <a:tint val="100000"/>
                <a:shade val="100000"/>
                <a:satMod val="130000"/>
              </a:srgbClr>
            </a:gs>
            <a:gs pos="100000">
              <a:srgbClr val="4F81BD">
                <a:tint val="50000"/>
                <a:shade val="100000"/>
                <a:satMod val="350000"/>
              </a:srgbClr>
            </a:gs>
          </a:gsLst>
          <a:lin ang="16200000" scaled="0"/>
        </a:gradFill>
        <a:ln w="9525" cap="flat" cmpd="sng" algn="ctr">
          <a:solidFill>
            <a:srgbClr val="4F81BD">
              <a:shade val="95000"/>
              <a:satMod val="105000"/>
            </a:srgbClr>
          </a:solidFill>
          <a:prstDash val="solid"/>
        </a:ln>
        <a:effectLst>
          <a:outerShdw blurRad="40000" dist="23000" dir="5400000" rotWithShape="0">
            <a:srgbClr val="000000">
              <a:alpha val="35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定義としては、医療機関の職員は算入しない、でいいんでしたっけ？私は明確に確認したことがなかったです。（稲葉）</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→ここも共生に要相談ですかね？（強い意見ありません）</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→算入しない、で問題なし。（稲葉）</a:t>
          </a:r>
        </a:p>
      </xdr:txBody>
    </xdr:sp>
    <xdr:clientData/>
  </xdr:twoCellAnchor>
  <xdr:twoCellAnchor>
    <xdr:from>
      <xdr:col>65</xdr:col>
      <xdr:colOff>71438</xdr:colOff>
      <xdr:row>8</xdr:row>
      <xdr:rowOff>95251</xdr:rowOff>
    </xdr:from>
    <xdr:to>
      <xdr:col>67</xdr:col>
      <xdr:colOff>261937</xdr:colOff>
      <xdr:row>32</xdr:row>
      <xdr:rowOff>71437</xdr:rowOff>
    </xdr:to>
    <xdr:sp macro="" textlink="">
      <xdr:nvSpPr>
        <xdr:cNvPr id="4" name="吹き出し: 四角形 3">
          <a:extLst>
            <a:ext uri="{FF2B5EF4-FFF2-40B4-BE49-F238E27FC236}">
              <a16:creationId xmlns:a16="http://schemas.microsoft.com/office/drawing/2014/main" id="{00000000-0008-0000-0000-000004000000}"/>
            </a:ext>
          </a:extLst>
        </xdr:cNvPr>
        <xdr:cNvSpPr/>
      </xdr:nvSpPr>
      <xdr:spPr>
        <a:xfrm>
          <a:off x="45958126" y="6465095"/>
          <a:ext cx="1428749" cy="3976686"/>
        </a:xfrm>
        <a:prstGeom prst="wedgeRectCallout">
          <a:avLst>
            <a:gd name="adj1" fmla="val 11023"/>
            <a:gd name="adj2" fmla="val -75279"/>
          </a:avLst>
        </a:prstGeom>
        <a:gradFill rotWithShape="1">
          <a:gsLst>
            <a:gs pos="0">
              <a:srgbClr val="4F81BD">
                <a:tint val="100000"/>
                <a:shade val="100000"/>
                <a:satMod val="130000"/>
              </a:srgbClr>
            </a:gs>
            <a:gs pos="100000">
              <a:srgbClr val="4F81BD">
                <a:tint val="50000"/>
                <a:shade val="100000"/>
                <a:satMod val="350000"/>
              </a:srgbClr>
            </a:gs>
          </a:gsLst>
          <a:lin ang="16200000" scaled="0"/>
        </a:gradFill>
        <a:ln w="9525" cap="flat" cmpd="sng" algn="ctr">
          <a:solidFill>
            <a:srgbClr val="4F81BD">
              <a:shade val="95000"/>
              <a:satMod val="105000"/>
            </a:srgbClr>
          </a:solidFill>
          <a:prstDash val="solid"/>
        </a:ln>
        <a:effectLst>
          <a:outerShdw blurRad="40000" dist="23000" dir="5400000" rotWithShape="0">
            <a:srgbClr val="000000">
              <a:alpha val="35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今更ですが、定義としてはこの２項目で必要十分なんでしたっけ？（稲葉）</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→この点、議論されてないですね。ここの定義は共生チームに確認ですね。きにかかるのは、相談員研修（１）のみ修了者を入れるか、とかですかね？</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→必要十分でした。（稲葉）</a:t>
          </a:r>
        </a:p>
      </xdr:txBody>
    </xdr:sp>
    <xdr:clientData/>
  </xdr:twoCellAnchor>
  <xdr:twoCellAnchor>
    <xdr:from>
      <xdr:col>68</xdr:col>
      <xdr:colOff>83344</xdr:colOff>
      <xdr:row>8</xdr:row>
      <xdr:rowOff>119064</xdr:rowOff>
    </xdr:from>
    <xdr:to>
      <xdr:col>70</xdr:col>
      <xdr:colOff>273843</xdr:colOff>
      <xdr:row>33</xdr:row>
      <xdr:rowOff>35719</xdr:rowOff>
    </xdr:to>
    <xdr:sp macro="" textlink="">
      <xdr:nvSpPr>
        <xdr:cNvPr id="5" name="吹き出し: 四角形 4">
          <a:extLst>
            <a:ext uri="{FF2B5EF4-FFF2-40B4-BE49-F238E27FC236}">
              <a16:creationId xmlns:a16="http://schemas.microsoft.com/office/drawing/2014/main" id="{00000000-0008-0000-0000-000005000000}"/>
            </a:ext>
          </a:extLst>
        </xdr:cNvPr>
        <xdr:cNvSpPr/>
      </xdr:nvSpPr>
      <xdr:spPr>
        <a:xfrm>
          <a:off x="47827407" y="6488908"/>
          <a:ext cx="1428749" cy="4083842"/>
        </a:xfrm>
        <a:prstGeom prst="wedgeRectCallout">
          <a:avLst>
            <a:gd name="adj1" fmla="val 11023"/>
            <a:gd name="adj2" fmla="val -75279"/>
          </a:avLst>
        </a:prstGeom>
        <a:gradFill rotWithShape="1">
          <a:gsLst>
            <a:gs pos="0">
              <a:srgbClr val="4F81BD">
                <a:tint val="100000"/>
                <a:shade val="100000"/>
                <a:satMod val="130000"/>
              </a:srgbClr>
            </a:gs>
            <a:gs pos="100000">
              <a:srgbClr val="4F81BD">
                <a:tint val="50000"/>
                <a:shade val="100000"/>
                <a:satMod val="350000"/>
              </a:srgbClr>
            </a:gs>
          </a:gsLst>
          <a:lin ang="16200000" scaled="0"/>
        </a:gradFill>
        <a:ln w="9525" cap="flat" cmpd="sng" algn="ctr">
          <a:solidFill>
            <a:srgbClr val="4F81BD">
              <a:shade val="95000"/>
              <a:satMod val="105000"/>
            </a:srgbClr>
          </a:solidFill>
          <a:prstDash val="solid"/>
        </a:ln>
        <a:effectLst>
          <a:outerShdw blurRad="40000" dist="23000" dir="5400000" rotWithShape="0">
            <a:srgbClr val="000000">
              <a:alpha val="35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「がん患者及びその家族が心の悩みや体験等を語り合うための患者サロン等の場を設けている。」が様式４。様式４では等なのに、収集する数字は患者サロン限定でよいのか？（稲葉）</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→患者会も入れるかですかね？</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→患者会も集計対象となるように修正しました。（稲葉）</a:t>
          </a:r>
        </a:p>
      </xdr:txBody>
    </xdr:sp>
    <xdr:clientData/>
  </xdr:twoCellAnchor>
  <xdr:twoCellAnchor>
    <xdr:from>
      <xdr:col>70</xdr:col>
      <xdr:colOff>321469</xdr:colOff>
      <xdr:row>8</xdr:row>
      <xdr:rowOff>119064</xdr:rowOff>
    </xdr:from>
    <xdr:to>
      <xdr:col>72</xdr:col>
      <xdr:colOff>511968</xdr:colOff>
      <xdr:row>21</xdr:row>
      <xdr:rowOff>71438</xdr:rowOff>
    </xdr:to>
    <xdr:sp macro="" textlink="">
      <xdr:nvSpPr>
        <xdr:cNvPr id="6" name="吹き出し: 四角形 5">
          <a:extLst>
            <a:ext uri="{FF2B5EF4-FFF2-40B4-BE49-F238E27FC236}">
              <a16:creationId xmlns:a16="http://schemas.microsoft.com/office/drawing/2014/main" id="{00000000-0008-0000-0000-000006000000}"/>
            </a:ext>
          </a:extLst>
        </xdr:cNvPr>
        <xdr:cNvSpPr/>
      </xdr:nvSpPr>
      <xdr:spPr>
        <a:xfrm>
          <a:off x="49303782" y="6488908"/>
          <a:ext cx="1428749" cy="2119311"/>
        </a:xfrm>
        <a:prstGeom prst="wedgeRectCallout">
          <a:avLst>
            <a:gd name="adj1" fmla="val -8144"/>
            <a:gd name="adj2" fmla="val -71346"/>
          </a:avLst>
        </a:prstGeom>
        <a:gradFill rotWithShape="1">
          <a:gsLst>
            <a:gs pos="0">
              <a:srgbClr val="4F81BD">
                <a:tint val="100000"/>
                <a:shade val="100000"/>
                <a:satMod val="130000"/>
              </a:srgbClr>
            </a:gs>
            <a:gs pos="100000">
              <a:srgbClr val="4F81BD">
                <a:tint val="50000"/>
                <a:shade val="100000"/>
                <a:satMod val="350000"/>
              </a:srgbClr>
            </a:gs>
          </a:gsLst>
          <a:lin ang="16200000" scaled="0"/>
        </a:gradFill>
        <a:ln w="9525" cap="flat" cmpd="sng" algn="ctr">
          <a:solidFill>
            <a:srgbClr val="4F81BD">
              <a:shade val="95000"/>
              <a:satMod val="105000"/>
            </a:srgbClr>
          </a:solidFill>
          <a:prstDash val="solid"/>
        </a:ln>
        <a:effectLst>
          <a:outerShdw blurRad="40000" dist="23000" dir="5400000" rotWithShape="0">
            <a:srgbClr val="000000">
              <a:alpha val="35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これ、実数を収集しなくてもいいんですかね？（稲葉）</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→ロジモデ新指標に入ったので、実数に変えましょうか。</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→橋本さん修正済</a:t>
          </a:r>
        </a:p>
      </xdr:txBody>
    </xdr:sp>
    <xdr:clientData/>
  </xdr:twoCellAnchor>
  <xdr:twoCellAnchor>
    <xdr:from>
      <xdr:col>76</xdr:col>
      <xdr:colOff>202407</xdr:colOff>
      <xdr:row>9</xdr:row>
      <xdr:rowOff>35721</xdr:rowOff>
    </xdr:from>
    <xdr:to>
      <xdr:col>78</xdr:col>
      <xdr:colOff>392906</xdr:colOff>
      <xdr:row>21</xdr:row>
      <xdr:rowOff>154782</xdr:rowOff>
    </xdr:to>
    <xdr:sp macro="" textlink="">
      <xdr:nvSpPr>
        <xdr:cNvPr id="7" name="吹き出し: 四角形 6">
          <a:extLst>
            <a:ext uri="{FF2B5EF4-FFF2-40B4-BE49-F238E27FC236}">
              <a16:creationId xmlns:a16="http://schemas.microsoft.com/office/drawing/2014/main" id="{00000000-0008-0000-0000-000007000000}"/>
            </a:ext>
          </a:extLst>
        </xdr:cNvPr>
        <xdr:cNvSpPr/>
      </xdr:nvSpPr>
      <xdr:spPr>
        <a:xfrm>
          <a:off x="52899470" y="6572252"/>
          <a:ext cx="1428749" cy="2119311"/>
        </a:xfrm>
        <a:prstGeom prst="wedgeRectCallout">
          <a:avLst>
            <a:gd name="adj1" fmla="val -8144"/>
            <a:gd name="adj2" fmla="val -71346"/>
          </a:avLst>
        </a:prstGeom>
        <a:gradFill rotWithShape="1">
          <a:gsLst>
            <a:gs pos="0">
              <a:srgbClr val="4F81BD">
                <a:tint val="100000"/>
                <a:shade val="100000"/>
                <a:satMod val="130000"/>
              </a:srgbClr>
            </a:gs>
            <a:gs pos="100000">
              <a:srgbClr val="4F81BD">
                <a:tint val="50000"/>
                <a:shade val="100000"/>
                <a:satMod val="350000"/>
              </a:srgbClr>
            </a:gs>
          </a:gsLst>
          <a:lin ang="16200000" scaled="0"/>
        </a:gradFill>
        <a:ln w="9525" cap="flat" cmpd="sng" algn="ctr">
          <a:solidFill>
            <a:srgbClr val="4F81BD">
              <a:shade val="95000"/>
              <a:satMod val="105000"/>
            </a:srgbClr>
          </a:solidFill>
          <a:prstDash val="solid"/>
        </a:ln>
        <a:effectLst>
          <a:outerShdw blurRad="40000" dist="23000" dir="5400000" rotWithShape="0">
            <a:srgbClr val="000000">
              <a:alpha val="35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J483</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J484</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J158</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J159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（稲葉）</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→その通りです！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156135</xdr:colOff>
      <xdr:row>2</xdr:row>
      <xdr:rowOff>0</xdr:rowOff>
    </xdr:from>
    <xdr:to>
      <xdr:col>10</xdr:col>
      <xdr:colOff>4219574</xdr:colOff>
      <xdr:row>7</xdr:row>
      <xdr:rowOff>354079</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414685" y="895350"/>
          <a:ext cx="5816039" cy="1373254"/>
        </a:xfrm>
        <a:prstGeom prst="rect">
          <a:avLst/>
        </a:prstGeom>
        <a:solidFill>
          <a:srgbClr val="CCFFCC"/>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凡例</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：必須要件</a:t>
          </a:r>
          <a:endParaRPr kumimoji="1" lang="en-US" altLang="ja-JP" sz="1100">
            <a:solidFill>
              <a:sysClr val="windowText" lastClr="000000"/>
            </a:solidFill>
          </a:endParaRPr>
        </a:p>
        <a:p>
          <a:pPr eaLnBrk="1" fontAlgn="auto" latinLnBrk="0" hangingPunct="1"/>
          <a:r>
            <a:rPr kumimoji="1" lang="en-US" altLang="ja-JP" sz="1100">
              <a:solidFill>
                <a:sysClr val="windowText" lastClr="000000"/>
              </a:solidFill>
            </a:rPr>
            <a:t>B</a:t>
          </a:r>
          <a:r>
            <a:rPr kumimoji="1" lang="ja-JP" altLang="en-US" sz="1100">
              <a:solidFill>
                <a:sysClr val="windowText" lastClr="000000"/>
              </a:solidFill>
            </a:rPr>
            <a:t>：望ましい（＊</a:t>
          </a:r>
          <a:r>
            <a:rPr kumimoji="1" lang="ja-JP" altLang="en-US" sz="1100">
              <a:solidFill>
                <a:schemeClr val="tx1"/>
              </a:solidFill>
            </a:rPr>
            <a:t>）</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現時点では望ましい要件となっているが、次期の改定で必須要件と</a:t>
          </a:r>
          <a:endParaRPr lang="ja-JP" altLang="ja-JP">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なる予定のもの</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：望ましい</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」：要件に該当なし</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ang\05gan-seikatu\&#12304;&#12365;&#12305;&#12288;&#25312;&#28857;&#30149;&#38498;\&#24179;&#25104;25&#24180;&#24230;\&#26032;&#35215;&#25512;&#34214;&#65286;&#29694;&#27841;&#22577;&#21578;&#12304;&#65420;&#65439;&#65432;&#65437;(&#180;&#12539;&#949;&#12539;&#65344;&#65283;)&#12305;\&#24220;&#25312;&#28857;&#30149;&#38498;\H25&#27096;&#24335;\(&#20462;&#27491;&#29256;)&#24179;&#25104;23&#24180;&#24230;&#25512;&#34214;&#27096;&#24335;&#65288;&#27096;&#24335;&#65298;&#65374;&#21029;&#32025;50,&#38500;&#12367;&#21029;&#32025;15,19,36&#65289;&#12525;&#12483;&#12463;&#2018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fckhpwg3file1h.mhlwds.mhlw.go.jp\&#35506;&#23460;&#38936;&#22495;1\Users\fwakao\AppData\Local\Temp\Temp1_0107.zip\0107\&#24179;&#25104;26&#24180;&#24230;&#27096;&#24335;&#65288;&#27096;&#24335;2&#65374;&#21029;&#32025;30&#65289;%20-%20&#12467;&#12500;&#1254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fckhpwg3file1h.mhlwds.mhlw.go.jp\&#35506;&#23460;&#38936;&#22495;1\@\hfckfile0ghs201\&#20581;&#24247;&#23616;&#12364;&#12435;&#23550;&#31574;&#25512;&#36914;&#23460;\Documents%20and%20Settings\H.Nishimoto\Local%20Settings\Temporary%20Internet%20Files\OLK6E\&#25312;&#28857;&#30149;&#38498;&#25512;&#34214;&#27096;&#24335;H20&#26696;_200808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nakatanitak\AppData\Local\Microsoft\Windows\Temporary%20Internet%20Files\Content.Outlook\RI1GVPLK\&#12304;&#27096;&#24335;&#12305;&#12450;&#12500;&#12450;&#12521;&#12531;&#12473;.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12304;&#24066;&#31435;&#27744;&#30000;&#30149;&#38498;&#12305;22&#24180;10&#26376;&#24220;&#25312;&#28857;&#30149;&#38498;&#29694;&#27841;&#22577;&#21578;&#26360;&#27096;&#24335;1-3&#30906;&#2345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fckhpwg3file1h.mhlwds.mhlw.go.jp\&#35506;&#23460;&#38936;&#22495;1\Volumes\USB%20DISK\&#24341;&#12365;&#32153;&#12366;&#65288;&#21513;&#26412;&#8594;&#65289;\&#65298;&#25312;&#28857;&#30149;&#38498;\2&#12288;&#29694;&#27841;&#22577;&#21578;&#27096;&#24335;(H22%2010&#26376;&#12289;H23%2010&#26376;&#12289;H24%2010&#26376;&#65289;\&#24179;&#25104;24&#24180;&#24230;&#29694;&#27841;&#22577;&#21578;\&#27096;&#24335;\&#24179;&#25104;24&#24180;&#24230;&#25512;&#34214;&#27096;&#24335;&#2669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2304;&#12364;&#12435;&#23550;&#31574;&#12464;&#12523;&#12540;&#12503;&#12305;/005_&#22269;&#12539;&#24220;&#25351;&#23450;&#12364;&#12435;&#35386;&#30274;&#25312;&#28857;&#30149;&#38498;&#12398;&#36939;&#21942;/R&#65301;/05_&#25351;&#23450;&#38306;&#20418;/03_&#24220;&#25351;&#23450;/03_&#29694;&#27841;&#22577;&#21578;&#25552;&#20986;&#20381;&#38972;/00_&#27096;&#24335;&#32232;&#38598;&#29992;/01_&#21029;&#32025;&#65299;&#12539;&#65300;/02_&#32954;&#12364;&#12435;/&#12304;&#12525;&#12483;&#12463;&#12394;&#12375;&#12539;&#20316;&#26989;&#29992;&#12305;&#9675;&#9675;&#30149;&#38498;&#12304;&#27096;&#24335;&#65299;&#12539;&#65300;&#12305;&#20196;&#21644;&#65301;&#24180;&#24230;_&#12364;&#12435;&#35386;&#30274;&#25312;&#28857;&#30149;&#38498;&#65288;&#32954;&#12364;&#12435;&#65289;&#12288;&#29694;&#27841;&#22577;&#21578;&#2636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ang\05gan-seikatu\&#12304;&#12365;&#12305;&#12288;&#25312;&#28857;&#30149;&#38498;\&#24179;&#25104;25&#24180;&#24230;\&#26032;&#35215;&#25512;&#34214;&#65286;&#29694;&#27841;&#22577;&#21578;&#12304;&#65420;&#65439;&#65432;&#65437;(&#180;&#12539;&#949;&#12539;&#65344;&#65283;)&#12305;\&#24220;&#25312;&#28857;&#30149;&#38498;\H25&#27096;&#24335;\&#65288;26.2.12%20&#35330;&#27491;)&#12304;&#9675;&#9675;&#30149;&#38498;&#12305;26&#24180;1&#26376;&#24220;&#25312;&#28857;&#30149;&#38498;&#29694;&#27841;&#22577;&#21578;&#26360;&#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ang\05gan-seikatu\&#12304;&#12365;&#12305;&#12288;&#25312;&#28857;&#30149;&#38498;\&#24179;&#25104;25&#24180;&#24230;\&#26032;&#35215;&#25512;&#34214;&#65286;&#29694;&#27841;&#22577;&#21578;&#12304;&#65420;&#65439;&#65432;&#65437;(&#180;&#12539;&#949;&#12539;&#65344;&#65283;)&#12305;\&#24220;&#25312;&#28857;&#30149;&#38498;\H25&#27096;&#24335;\&#29694;&#27841;&#22577;&#21578;&#26360;&#27096;&#24335;\(&#20462;&#27491;&#29256;)&#24179;&#25104;23&#24180;&#24230;&#25512;&#34214;&#27096;&#24335;&#65288;&#27096;&#24335;&#65298;&#65374;&#21029;&#32025;50,&#38500;&#12367;&#21029;&#32025;15,19,36&#65289;&#12525;&#12483;&#12463;&#2018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SERP\Local%20Settings\Temporary%20Internet%20Files\OLKFAD\&#25312;&#28857;&#30149;&#38498;&#25512;&#34214;&#27096;&#24335;H20&#26696;_200809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000ws701218\f\UtsukiT\Desktop\&#25312;&#28857;&#30149;&#38498;&#29694;&#27841;&#22577;&#21578;&#38306;&#20418;\&#29694;&#27841;&#22577;&#21578;\&#22269;&#27096;&#24335;&#22793;&#26356;(H23.10.4)\&#24179;&#25104;24&#24180;&#24230;&#25512;&#34214;&#27096;&#24335;&#65288;&#27096;&#24335;2&#65374;&#21029;&#32025;58,&#38500;&#12367;&#21029;&#32025;3,18,23,42&#65289;&#12525;&#12483;&#12463;&#2018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ckhpwg3file1h.mhlwds.mhlw.go.jp\&#35506;&#23460;&#38936;&#22495;1\@\hfckfile0ghs201\&#20581;&#24247;&#23616;&#12364;&#12435;&#23550;&#31574;&#25512;&#36914;&#23460;\Documents%20and%20Settings\SSERP\Local%20Settings\Temporary%20Internet%20Files\OLKFAD\&#25312;&#28857;&#30149;&#38498;&#25512;&#34214;&#27096;&#24335;H20&#26696;_20080901.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dfckhpwg3file1h.mhlwds.mhlw.go.jp\&#35506;&#23460;&#38936;&#22495;1\Volumes\USB%20DISK\&#24341;&#12365;&#32153;&#12366;&#65288;&#21513;&#26412;&#8594;&#65289;\&#65298;&#25312;&#28857;&#30149;&#38498;\2&#12288;&#29694;&#27841;&#22577;&#21578;&#27096;&#24335;(H22%2010&#26376;&#12289;H23%2010&#26376;&#12289;H24%2010&#26376;&#65289;\&#24179;&#25104;24&#24180;&#24230;&#29694;&#27841;&#22577;&#21578;\&#27096;&#24335;\Users\YMCGC\AppData\Local\Microsoft\Windows\Temporary%20Internet%20Files\Content.Outlook\REWQ911O\&#65288;&#12525;&#12483;&#12463;&#20184;&#12365;&#65289;&#24179;&#25104;23&#24180;&#24230;&#25312;&#28857;&#30149;&#38498;&#25512;&#34214;&#27096;&#24335;0811_kim.xls?9A120E41" TargetMode="External"/><Relationship Id="rId1" Type="http://schemas.openxmlformats.org/officeDocument/2006/relationships/externalLinkPath" Target="file:///\\9A120E41\&#65288;&#12525;&#12483;&#12463;&#20184;&#12365;&#65289;&#24179;&#25104;23&#24180;&#24230;&#25312;&#28857;&#30149;&#38498;&#25512;&#34214;&#27096;&#24335;0811_ki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304;&#12364;&#12435;&#23550;&#31574;&#12464;&#12523;&#12540;&#12503;&#12305;/005_&#22269;&#12539;&#24220;&#25351;&#23450;&#12364;&#12435;&#35386;&#30274;&#25312;&#28857;&#30149;&#38498;&#12398;&#36939;&#21942;/R&#65300;/05_&#25351;&#23450;&#38306;&#20418;/03_&#24220;&#25351;&#23450;/03_&#29694;&#27841;&#22577;&#21578;&#25552;&#20986;&#20381;&#38972;/&#27770;&#35009;&#12487;&#12540;&#12479;/04_02&#12304;&#27096;&#24335;&#65299;~&#65300;&#12289;&#21029;&#32025;&#65297;&#65374;&#65298;&#65296;&#12305;&#22823;&#38442;&#24220;&#12364;&#12435;&#25312;&#28857;&#30149;&#38498;&#29694;&#27841;&#22577;&#21578;&#26360;&#12288;&#65330;&#65300;&#24180;&#24230;&#25552;&#20986;&#65288;&#24220;&#25351;&#23450;(&#32954;&#12364;&#12435;)&#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fckhpwg3file1h.mhlwds.mhlw.go.jp\&#35506;&#23460;&#38936;&#22495;1\@\hfckfile0ghs201\&#20581;&#24247;&#23616;&#12364;&#12435;&#23550;&#31574;&#25512;&#36914;&#23460;\Documents%20and%20Settings\SSERP\Local%20Settings\Temporary%20Internet%20Files\OLKFAD\&#12364;&#12435;&#30331;&#37682;_N&#20462;&#274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
      <sheetName val="別紙3（診療機能）"/>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6緩和窓口"/>
      <sheetName val="別紙17（緩和療法）"/>
      <sheetName val="別紙18（病理）"/>
      <sheetName val="別紙20（地域連携体制）"/>
      <sheetName val="別紙21（地域パス）"/>
      <sheetName val="別紙22（SO体制）"/>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内容）"/>
      <sheetName val="別紙33（相談記録）"/>
      <sheetName val="別紙34（相談支援センター対応状況）"/>
      <sheetName val="別紙35(相談支援センター体制)"/>
      <sheetName val="別紙37（患者団体）"/>
      <sheetName val="別紙38(問い合わせ窓口)"/>
      <sheetName val="別紙39（院内がん登録項目）"/>
      <sheetName val="別紙40（院内がん登録）"/>
      <sheetName val="別紙41（市民講演会）"/>
      <sheetName val="別紙42（アピール）"/>
      <sheetName val="別紙43放治部門）"/>
      <sheetName val="別紙44（放治部門の体制）"/>
      <sheetName val="別紙45（化療部門）"/>
      <sheetName val="別紙46（化療部門の体制）"/>
      <sheetName val="別紙47（特定機能研修）"/>
      <sheetName val="別紙48（都道府県研修）)"/>
      <sheetName val="別紙49（連携協議会）"/>
      <sheetName val="別紙50（連携協議会体制）"/>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
          <cell r="C2" t="str">
            <v>あり</v>
          </cell>
          <cell r="AT2" t="str">
            <v>手術療法</v>
          </cell>
          <cell r="AU2" t="str">
            <v>肺がん</v>
          </cell>
        </row>
        <row r="3">
          <cell r="AT3" t="str">
            <v>化学療法</v>
          </cell>
          <cell r="AU3" t="str">
            <v>胃がん</v>
          </cell>
        </row>
        <row r="4">
          <cell r="AT4" t="str">
            <v>放射線療法</v>
          </cell>
          <cell r="AU4" t="str">
            <v>大腸がん</v>
          </cell>
        </row>
        <row r="5">
          <cell r="AT5" t="str">
            <v>集学的治療</v>
          </cell>
          <cell r="AU5" t="str">
            <v>肝がん</v>
          </cell>
        </row>
        <row r="6">
          <cell r="AT6" t="str">
            <v>その他</v>
          </cell>
          <cell r="AU6" t="str">
            <v>乳がん</v>
          </cell>
        </row>
        <row r="7">
          <cell r="AU7" t="str">
            <v>脳腫瘍</v>
          </cell>
        </row>
        <row r="8">
          <cell r="AU8" t="str">
            <v>脊髄腫瘍</v>
          </cell>
        </row>
        <row r="9">
          <cell r="AU9" t="str">
            <v>眼、眼窩腫瘍</v>
          </cell>
        </row>
        <row r="10">
          <cell r="AU10" t="str">
            <v>頭頸部がん</v>
          </cell>
        </row>
        <row r="11">
          <cell r="AU11" t="str">
            <v>甲状腺がん</v>
          </cell>
        </row>
        <row r="12">
          <cell r="AU12" t="str">
            <v>食道がん</v>
          </cell>
        </row>
        <row r="13">
          <cell r="AU13" t="str">
            <v>縦隔腫瘍</v>
          </cell>
        </row>
        <row r="14">
          <cell r="AU14" t="str">
            <v>中皮腫</v>
          </cell>
        </row>
        <row r="15">
          <cell r="AU15" t="str">
            <v>膵がん</v>
          </cell>
        </row>
        <row r="16">
          <cell r="AU16" t="str">
            <v>胆道がん</v>
          </cell>
        </row>
        <row r="17">
          <cell r="AU17" t="str">
            <v>十二指腸・小腸がん</v>
          </cell>
        </row>
        <row r="18">
          <cell r="AU18" t="str">
            <v>腎がん</v>
          </cell>
        </row>
        <row r="19">
          <cell r="AU19" t="str">
            <v>膀胱がん</v>
          </cell>
        </row>
        <row r="20">
          <cell r="AU20" t="str">
            <v>尿路がん</v>
          </cell>
        </row>
        <row r="21">
          <cell r="AU21" t="str">
            <v>副腎がん</v>
          </cell>
        </row>
        <row r="22">
          <cell r="AU22" t="str">
            <v>前立腺がん</v>
          </cell>
        </row>
        <row r="23">
          <cell r="AU23" t="str">
            <v>精巣がん</v>
          </cell>
        </row>
        <row r="24">
          <cell r="AU24" t="str">
            <v>その他の男性生殖器がん</v>
          </cell>
        </row>
        <row r="25">
          <cell r="AU25" t="str">
            <v>子宮がん</v>
          </cell>
        </row>
        <row r="26">
          <cell r="AU26" t="str">
            <v>卵巣がん</v>
          </cell>
        </row>
        <row r="27">
          <cell r="AU27" t="str">
            <v>その他の女性生殖器がん</v>
          </cell>
        </row>
        <row r="28">
          <cell r="AU28" t="str">
            <v>皮膚腫瘍</v>
          </cell>
        </row>
        <row r="29">
          <cell r="AU29" t="str">
            <v>悪性骨軟部腫瘍</v>
          </cell>
        </row>
        <row r="30">
          <cell r="AU30" t="str">
            <v>血液腫瘍</v>
          </cell>
        </row>
        <row r="31">
          <cell r="AU31" t="str">
            <v>小児固形腫瘍</v>
          </cell>
        </row>
        <row r="32">
          <cell r="AU32" t="str">
            <v>小児血液腫瘍</v>
          </cell>
        </row>
        <row r="33">
          <cell r="AU33" t="str">
            <v>原発不明がん</v>
          </cell>
        </row>
        <row r="34">
          <cell r="AU34" t="str">
            <v>性腺外胚細胞腫瘍</v>
          </cell>
        </row>
        <row r="35">
          <cell r="AU35" t="str">
            <v>GIST</v>
          </cell>
        </row>
        <row r="36">
          <cell r="AU36" t="str">
            <v>その他</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先進医療）"/>
      <sheetName val="別紙3医科・歯科の連携体制"/>
      <sheetName val="別紙4（保険外診療）"/>
      <sheetName val="別紙6（専門）"/>
      <sheetName val="別紙７（診療機能_5大がん）"/>
      <sheetName val="別紙8（診療機能_専門とするがん）"/>
      <sheetName val="別紙9（院内マニュアル） "/>
      <sheetName val="別紙10（院内パス）"/>
      <sheetName val="別紙11（キャンサーＢ）"/>
      <sheetName val="別紙12（グループ間のカンファレンス）"/>
      <sheetName val="別紙13（人材交流計画）"/>
      <sheetName val="別紙14（SSIサーベイランス）"/>
      <sheetName val="別紙15（放射線治療の品質管理体制）"/>
      <sheetName val="別紙16（放射線治療医師）"/>
      <sheetName val="別紙17（ レジメン）"/>
      <sheetName val="別紙18（化学療法）"/>
      <sheetName val="別紙19（緩和T体制）"/>
      <sheetName val="別紙20（疼痛等スクリーニング実施体制）"/>
      <sheetName val="別紙25（緩和新規症例）"/>
      <sheetName val="別紙26（緩和カンファレンス）"/>
      <sheetName val="別紙27（緩和外来体制）"/>
      <sheetName val="別紙28(緩和外来) "/>
      <sheetName val="別紙29（緩和T紹介手順）"/>
      <sheetName val="別紙31（緩和窓口）"/>
      <sheetName val="別紙32（緩和T医師）"/>
      <sheetName val="別紙33（緩和Tコメディ）"/>
      <sheetName val="別紙25（病理）"/>
      <sheetName val="別紙37（地域連携体制）"/>
      <sheetName val="別紙38（地域パス）"/>
      <sheetName val="別紙39（SO体制_５大がん）"/>
      <sheetName val="別紙40（SO体制_専門とするがん）"/>
      <sheetName val="選択肢"/>
      <sheetName val="Sheet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refreshError="1"/>
      <sheetData sheetId="34" refreshError="1"/>
      <sheetData sheetId="35" refreshError="1"/>
      <sheetData sheetId="36" refreshError="1"/>
      <sheetData sheetId="37">
        <row r="2">
          <cell r="A2" t="str">
            <v>あり</v>
          </cell>
          <cell r="B2" t="str">
            <v>はい</v>
          </cell>
          <cell r="E2" t="str">
            <v>承認あり</v>
          </cell>
          <cell r="F2" t="str">
            <v>可</v>
          </cell>
          <cell r="G2" t="str">
            <v>75-100%</v>
          </cell>
        </row>
        <row r="3">
          <cell r="A3" t="str">
            <v>休診中</v>
          </cell>
          <cell r="B3" t="str">
            <v>いいえ</v>
          </cell>
          <cell r="E3" t="str">
            <v>承認なし</v>
          </cell>
          <cell r="F3" t="str">
            <v>否</v>
          </cell>
          <cell r="G3" t="str">
            <v>50-75%</v>
          </cell>
        </row>
        <row r="4">
          <cell r="A4" t="str">
            <v>なし</v>
          </cell>
          <cell r="G4" t="str">
            <v>25-50％</v>
          </cell>
        </row>
        <row r="5">
          <cell r="G5" t="str">
            <v>25％未満</v>
          </cell>
        </row>
      </sheetData>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備考"/>
      <sheetName val="２次医療圏の概要"/>
      <sheetName val="表紙"/>
      <sheetName val="様式３(連絡先）"/>
      <sheetName val="様式４（全般事項）"/>
      <sheetName val="様式４（機能別）"/>
      <sheetName val="別紙１"/>
      <sheetName val="別紙2（放機器）"/>
      <sheetName val="別紙３"/>
      <sheetName val="別紙4（専門分野）"/>
      <sheetName val="別紙５（院内パス）"/>
      <sheetName val="別紙６（キャンサーＢ）"/>
      <sheetName val="別紙７（ レジメン）"/>
      <sheetName val="別紙８（緩和Ｔ）"/>
      <sheetName val="別紙9（緩和外来）"/>
      <sheetName val="別紙10（緩和実績）"/>
      <sheetName val="別紙11（緩和広報） "/>
      <sheetName val="別紙12（緩和窓口)"/>
      <sheetName val="別紙13（地域連携）"/>
      <sheetName val="別紙15（地域パス）"/>
      <sheetName val="別紙16（地域カンファ） "/>
      <sheetName val="別紙15（地域カンファ）"/>
      <sheetName val="SO"/>
      <sheetName val="Sheet3"/>
      <sheetName val="別紙12"/>
      <sheetName val="別紙13（相談支援センター活動）"/>
      <sheetName val="相談支援センター案内"/>
      <sheetName val="相談支援センター人員"/>
      <sheetName val="院内がん登録)"/>
      <sheetName val="別紙16"/>
      <sheetName val="別紙17"/>
      <sheetName val="別紙18"/>
      <sheetName val="別紙XX（化学療法）"/>
      <sheetName val="別紙XX（放治）"/>
      <sheetName val="別紙XX（緩和療法）"/>
      <sheetName val="アピール"/>
      <sheetName val="選択肢"/>
      <sheetName val="別紙７（_レジメン）"/>
      <sheetName val="別紙11（緩和広報）_"/>
      <sheetName val="別紙16（地域カンファ）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G2" t="str">
            <v>8割以上</v>
          </cell>
        </row>
        <row r="3">
          <cell r="G3" t="str">
            <v>5割以上8割未満</v>
          </cell>
        </row>
        <row r="4">
          <cell r="G4" t="str">
            <v>5割未満</v>
          </cell>
        </row>
      </sheetData>
      <sheetData sheetId="37" refreshError="1"/>
      <sheetData sheetId="38" refreshError="1"/>
      <sheetData sheetId="3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様式（アピアランスケア)"/>
      <sheetName val="選択肢"/>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かがみ"/>
      <sheetName val="表紙"/>
      <sheetName val="様式１(連絡先）"/>
      <sheetName val="様式２(全般事項)"/>
      <sheetName val="様式３（機能別）"/>
      <sheetName val="別紙１（機器）"/>
      <sheetName val="別紙２"/>
      <sheetName val="別紙３（放射線療法連携）"/>
      <sheetName val="別紙４(専門分野)"/>
      <sheetName val="別紙５(院内パス　)"/>
      <sheetName val="別紙６(レジメン　)"/>
      <sheetName val="別紙７(化学療法)"/>
      <sheetName val="別紙８（放治）"/>
      <sheetName val="別紙９（緩和Ｔ）"/>
      <sheetName val="別紙１０（緩和T紹介手順）"/>
      <sheetName val="別紙１１(外来緩和)"/>
      <sheetName val="別紙１２(緩和新規症例)"/>
      <sheetName val="別紙１３（緩和カンファレンス）"/>
      <sheetName val="別紙１４（緩和広報） "/>
      <sheetName val="別紙１５（緩和療法）"/>
      <sheetName val="別紙１６（病理協力）"/>
      <sheetName val="別紙１７（病理）"/>
      <sheetName val="別紙１８(地域連携)"/>
      <sheetName val="別紙１８－２"/>
      <sheetName val="別紙１９（地域連携体制）"/>
      <sheetName val="別紙２０（SO体制）"/>
      <sheetName val="別紙２１（SO窓口)"/>
      <sheetName val="別紙２２(患者支援)"/>
      <sheetName val="別紙２３(別途定める研修)"/>
      <sheetName val="別紙２４(地域研修)"/>
      <sheetName val="別紙２５(合同カンファ)"/>
      <sheetName val="別紙２６（相談支援窓口）"/>
      <sheetName val="別紙２７（患者団体）"/>
      <sheetName val="別紙２８（各種窓口）"/>
      <sheetName val="別紙２９（院内がん登録項目）"/>
      <sheetName val="別紙３０（一般向け講演会）"/>
      <sheetName val="別紙３１(府民へのメッセージ)"/>
      <sheetName val="追加資料"/>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
          <cell r="B2" t="str">
            <v>はい</v>
          </cell>
          <cell r="K2" t="str">
            <v>敷地内を全面禁煙</v>
          </cell>
        </row>
        <row r="3">
          <cell r="B3" t="str">
            <v>いいえ</v>
          </cell>
          <cell r="K3" t="str">
            <v>施設内のみを全面禁煙</v>
          </cell>
        </row>
        <row r="4">
          <cell r="K4" t="str">
            <v>その他（　　　　　　　　　　　　　　　　　　）</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先進医療）"/>
      <sheetName val="別紙3（診療機能）"/>
      <sheetName val="別紙3（診療機能） (3)"/>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6緩和窓口"/>
      <sheetName val="別紙17（緩和療法）"/>
      <sheetName val="別紙18（病理）"/>
      <sheetName val="別紙20（地域連携体制）"/>
      <sheetName val="別紙21（地域パス）"/>
      <sheetName val="別紙22（SO体制）"/>
      <sheetName val="別紙3（診療機能） (4)"/>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内容）"/>
      <sheetName val="別紙33（相談記録）"/>
      <sheetName val="別紙34（相談支援センター対応状況）"/>
      <sheetName val="別紙35(相談支援センター体制)"/>
      <sheetName val="別紙37（患者団体）"/>
      <sheetName val="別紙38(問い合わせ窓口)"/>
      <sheetName val="別紙41（市民講演会）"/>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A2" t="str">
            <v>あり</v>
          </cell>
        </row>
        <row r="21">
          <cell r="R21" t="str">
            <v>診療可</v>
          </cell>
        </row>
        <row r="22">
          <cell r="R22" t="str">
            <v>診療不可</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局使用（発出時は非表示にすること）"/>
      <sheetName val="入力時の注意事項"/>
      <sheetName val="表紙"/>
      <sheetName val="様式3（連絡先）"/>
      <sheetName val="様式4（全般事項）"/>
      <sheetName val="様式４(機能別)"/>
      <sheetName val="(参考)診療割合算出表"/>
      <sheetName val="別紙1未充足要件"/>
      <sheetName val="別紙2専門とするがんの診療状況"/>
      <sheetName val="別紙3自施設で対応しないもの"/>
      <sheetName val="別紙4カンファレンス"/>
      <sheetName val="別紙5緩和外来"/>
      <sheetName val="別紙6緩和病棟"/>
      <sheetName val="別紙7地域緩和ケア連携体制"/>
      <sheetName val="別紙8緩和メンバー"/>
      <sheetName val="別紙9インターネット環境"/>
      <sheetName val="別紙10患者の特性に応じた支援"/>
      <sheetName val="別紙11相談内容"/>
      <sheetName val="別紙12相談支援センター窓口等"/>
      <sheetName val="別紙13相談支援センター体制"/>
      <sheetName val="別紙14連携協力体制"/>
      <sheetName val="別紙15専門外来"/>
      <sheetName val="別紙16院内がん登録"/>
      <sheetName val="別紙17臨床試験・治験"/>
      <sheetName val="別紙19チーム医療の提供体制"/>
      <sheetName val="別紙20医療安全・第三者評価"/>
      <sheetName val="別紙21歯科との連携"/>
      <sheetName val="別紙22地域連携カンファ開催状況"/>
      <sheetName val="別紙23（放射線治療連携）"/>
      <sheetName val="集計用シート1【入力不要】"/>
      <sheetName val="集計用シート2【入力不要】"/>
    </sheetNames>
    <sheetDataSet>
      <sheetData sheetId="0" refreshError="1">
        <row r="3">
          <cell r="B3" t="str">
            <v>令和５年９月１日時点</v>
          </cell>
        </row>
        <row r="4">
          <cell r="B4" t="str">
            <v>令和４年１月１日～12月31日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かがみ"/>
      <sheetName val="表紙"/>
      <sheetName val="様式１(連絡先）"/>
      <sheetName val="様式２(全般事項)"/>
      <sheetName val="様式３（機能別）"/>
      <sheetName val="別紙１（機器）"/>
      <sheetName val="別紙２（高度医療）"/>
      <sheetName val="別紙３（放射線療法連携）"/>
      <sheetName val="別紙４(専門)"/>
      <sheetName val="別紙５(診療機能_５大がん) "/>
      <sheetName val="別紙６(診療機能_専門とするがん) "/>
      <sheetName val="別紙７(院内パス　)"/>
      <sheetName val="別紙８(レジメン　)"/>
      <sheetName val="別紙９(化学療法)"/>
      <sheetName val="別紙１０（放治）"/>
      <sheetName val="別紙１１（緩和Ｔ）"/>
      <sheetName val="別紙１２（緩和T紹介手順）"/>
      <sheetName val="別紙１３（緩和外来) "/>
      <sheetName val="別紙１４(緩和新規症例)"/>
      <sheetName val="別紙１５（緩和カンファレンス）"/>
      <sheetName val="別紙１６（緩和広報） "/>
      <sheetName val="別紙１７（緩和T医師）"/>
      <sheetName val="別紙１８（緩和Tコメディ）"/>
      <sheetName val="別紙１９（病理協力）"/>
      <sheetName val="別紙２０（病理）"/>
      <sheetName val="別紙２１(地域連携)"/>
      <sheetName val="別紙２１－２"/>
      <sheetName val="別紙２２（地域連携体制）"/>
      <sheetName val="別紙２３（地域パス）"/>
      <sheetName val="別紙２４（SO体制_５大がん）"/>
      <sheetName val="別紙２５（SO体制_専門とするがん）"/>
      <sheetName val="別紙２６（SO窓口)"/>
      <sheetName val="別紙２７(患者支援)"/>
      <sheetName val="別紙２８(別途定める研修)"/>
      <sheetName val="別紙２９(地域研修)"/>
      <sheetName val="別紙３０(合同カンファ)"/>
      <sheetName val="別紙３１（相談支援窓口）"/>
      <sheetName val="別紙３２（患者団体）"/>
      <sheetName val="別紙３３（各種窓口）"/>
      <sheetName val="別紙３４（院内がん登録項目）"/>
      <sheetName val="別紙３５（臨床試験・治験）"/>
      <sheetName val="別紙３６（一般向け講演会）"/>
      <sheetName val="別紙３７(府民へのメッセージ)"/>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A2" t="str">
            <v>あり</v>
          </cell>
          <cell r="C2" t="str">
            <v>あり</v>
          </cell>
          <cell r="AC2" t="str">
            <v>講義</v>
          </cell>
          <cell r="AK2" t="str">
            <v>○</v>
          </cell>
        </row>
        <row r="3">
          <cell r="C3" t="str">
            <v>なし</v>
          </cell>
          <cell r="AC3" t="str">
            <v>ワークショップ</v>
          </cell>
          <cell r="AK3" t="str">
            <v>△</v>
          </cell>
        </row>
        <row r="4">
          <cell r="AC4" t="str">
            <v>実習</v>
          </cell>
          <cell r="AK4" t="str">
            <v>×</v>
          </cell>
        </row>
        <row r="5">
          <cell r="AC5" t="str">
            <v>講義＋ワークショップ</v>
          </cell>
        </row>
        <row r="6">
          <cell r="AC6" t="str">
            <v>講義＋実習</v>
          </cell>
        </row>
        <row r="7">
          <cell r="AC7" t="str">
            <v>ワークショップ＋実習</v>
          </cell>
        </row>
        <row r="8">
          <cell r="AC8" t="str">
            <v>講義＋ワークショップ＋実習</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
      <sheetName val="別紙3（診療機能）"/>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6緩和窓口"/>
      <sheetName val="別紙17（緩和療法）"/>
      <sheetName val="別紙18（病理）"/>
      <sheetName val="別紙20（地域連携体制）"/>
      <sheetName val="別紙21（地域パス）"/>
      <sheetName val="別紙22（SO体制）"/>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内容）"/>
      <sheetName val="別紙33（相談記録）"/>
      <sheetName val="別紙34（相談支援センター対応状況）"/>
      <sheetName val="別紙35(相談支援センター体制)"/>
      <sheetName val="別紙37（患者団体）"/>
      <sheetName val="別紙38(問い合わせ窓口)"/>
      <sheetName val="別紙39（院内がん登録項目）"/>
      <sheetName val="別紙40（院内がん登録）"/>
      <sheetName val="別紙41（市民講演会）"/>
      <sheetName val="別紙42（アピール）"/>
      <sheetName val="別紙43放治部門）"/>
      <sheetName val="別紙44（放治部門の体制）"/>
      <sheetName val="別紙45（化療部門）"/>
      <sheetName val="別紙46（化療部門の体制）"/>
      <sheetName val="別紙47（特定機能研修）"/>
      <sheetName val="別紙48（都道府県研修）)"/>
      <sheetName val="別紙49（連携協議会）"/>
      <sheetName val="別紙50（連携協議会体制）"/>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2">
          <cell r="R2" t="str">
            <v>常勤</v>
          </cell>
        </row>
        <row r="3">
          <cell r="R3" t="str">
            <v>非常勤</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１"/>
      <sheetName val="別紙2（機器）"/>
      <sheetName val="別紙３"/>
      <sheetName val="別紙4（専門分野）"/>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別紙35（放治部門）"/>
      <sheetName val="別紙36（化療部門）"/>
      <sheetName val="別紙38（特定機能研修）"/>
      <sheetName val="別紙39（都道府県研修）)"/>
      <sheetName val="別紙40（連絡協議会）"/>
      <sheetName val="別紙40（県内SO）"/>
      <sheetName val="別紙41（県内地域パス）"/>
      <sheetName val="別紙42（県内別途定める研修）"/>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row r="2">
          <cell r="Z2" t="str">
            <v>第２項</v>
          </cell>
        </row>
        <row r="3">
          <cell r="Z3" t="str">
            <v>第３項</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先進医療）"/>
      <sheetName val="別紙4（専門）"/>
      <sheetName val="別紙5（診療機能_5大がん）"/>
      <sheetName val="別紙6（診療機能_専門とするがん）"/>
      <sheetName val="別紙7（院内パス）"/>
      <sheetName val="別紙8（キャンサーＢ）"/>
      <sheetName val="別紙9（ レジメン）"/>
      <sheetName val="別紙10（化学療法）"/>
      <sheetName val="別紙11（放治）"/>
      <sheetName val="別紙12（緩和T体制）"/>
      <sheetName val="別紙13（緩和T紹介手順）"/>
      <sheetName val="別紙14（緩和外来体制）"/>
      <sheetName val="別紙15(緩和外来) "/>
      <sheetName val="別紙16（緩和新規症例）"/>
      <sheetName val="別紙17（緩和カンファレンス）"/>
      <sheetName val="別紙19（緩和窓口）"/>
      <sheetName val="別紙20（緩和T医師）"/>
      <sheetName val="別紙21（緩和Tコメディ）"/>
      <sheetName val="別紙22（病理）"/>
      <sheetName val="別紙24（地域連携体制）"/>
      <sheetName val="別紙25（地域パス）"/>
      <sheetName val="別紙26（SO体制_５大がん）"/>
      <sheetName val="別紙27（SO体制_専門とするがん）"/>
      <sheetName val="別紙28（SO窓口)"/>
      <sheetName val="別紙29（患者支援）"/>
      <sheetName val="別紙30（別途定める研修） "/>
      <sheetName val="別紙31（地域研修診断） "/>
      <sheetName val="別紙32（地域研修化療・放治）"/>
      <sheetName val="別紙33（地域研修緩和）"/>
      <sheetName val="別紙34（合同カンファ）"/>
      <sheetName val="別紙35（レジデント)"/>
      <sheetName val="別紙36（相談内容）"/>
      <sheetName val="別紙37（情報収集）"/>
      <sheetName val="別紙38（提供がん情報）"/>
      <sheetName val="別紙39（相談記録）"/>
      <sheetName val="別紙40（相談支援センター対応状況）"/>
      <sheetName val="別紙41(相談支援センター体制)"/>
      <sheetName val="別紙43（患者団体）"/>
      <sheetName val="別紙44(専門外来)"/>
      <sheetName val="別紙45（院内がん登録項目）"/>
      <sheetName val="別紙46（診療情報管理）"/>
      <sheetName val="別紙47(臨床試験・治験)"/>
      <sheetName val="別紙48（市民講演会）"/>
      <sheetName val="別紙49（図書室）"/>
      <sheetName val="別紙50（アピール）"/>
      <sheetName val="別紙51（放治部門）"/>
      <sheetName val="別紙52（放治部門の体制）"/>
      <sheetName val="別紙53（化療部門）"/>
      <sheetName val="別紙54（化療部門の体制）"/>
      <sheetName val="別紙55（特定機能研修）"/>
      <sheetName val="別紙56（都道府県研修）)"/>
      <sheetName val="別紙57（連携協議会体制）"/>
      <sheetName val="別紙58（連携協議会）"/>
      <sheetName val="選択肢"/>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row r="21">
          <cell r="V21" t="str">
            <v>都道府県内統一</v>
          </cell>
          <cell r="Y21" t="str">
            <v>術後フォロー（化療なし）</v>
          </cell>
          <cell r="AB21" t="str">
            <v>肺がん</v>
          </cell>
        </row>
        <row r="22">
          <cell r="V22" t="str">
            <v>地域内複数施設</v>
          </cell>
          <cell r="Y22" t="str">
            <v>術後フォロー（化療あり）</v>
          </cell>
          <cell r="AB22" t="str">
            <v>胃がん</v>
          </cell>
        </row>
        <row r="23">
          <cell r="V23" t="str">
            <v>１施設のみ</v>
          </cell>
          <cell r="Y23" t="str">
            <v>化療</v>
          </cell>
          <cell r="AB23" t="str">
            <v>大腸がん</v>
          </cell>
        </row>
        <row r="24">
          <cell r="Y24" t="str">
            <v>治療前フォローアップ</v>
          </cell>
          <cell r="AB24" t="str">
            <v>肝がん</v>
          </cell>
        </row>
        <row r="25">
          <cell r="Y25" t="str">
            <v>緩和移行</v>
          </cell>
          <cell r="AB25" t="str">
            <v>乳がん</v>
          </cell>
        </row>
        <row r="26">
          <cell r="Y26" t="str">
            <v>その他</v>
          </cell>
          <cell r="AB26" t="str">
            <v>各がん共通</v>
          </cell>
        </row>
        <row r="27">
          <cell r="AB27" t="str">
            <v>脳腫瘍</v>
          </cell>
        </row>
        <row r="28">
          <cell r="AB28" t="str">
            <v>脊髄腫瘍</v>
          </cell>
        </row>
        <row r="29">
          <cell r="AB29" t="str">
            <v>眼・眼窩腫瘍</v>
          </cell>
        </row>
        <row r="30">
          <cell r="AB30" t="str">
            <v>口腔がん</v>
          </cell>
        </row>
        <row r="31">
          <cell r="AB31" t="str">
            <v>咽頭がん・喉頭がん</v>
          </cell>
        </row>
        <row r="32">
          <cell r="AB32" t="str">
            <v>甲状腺がん</v>
          </cell>
        </row>
        <row r="33">
          <cell r="AB33" t="str">
            <v>縦隔腫瘍</v>
          </cell>
        </row>
        <row r="34">
          <cell r="AB34" t="str">
            <v>中皮腫</v>
          </cell>
        </row>
        <row r="35">
          <cell r="AB35" t="str">
            <v>食道がん</v>
          </cell>
        </row>
        <row r="36">
          <cell r="AB36" t="str">
            <v>小腸がん</v>
          </cell>
        </row>
        <row r="37">
          <cell r="AB37" t="str">
            <v>GIST</v>
          </cell>
        </row>
        <row r="38">
          <cell r="AB38" t="str">
            <v>膵がん</v>
          </cell>
        </row>
        <row r="39">
          <cell r="AB39" t="str">
            <v>胆道がん</v>
          </cell>
        </row>
        <row r="40">
          <cell r="AB40" t="str">
            <v>腎がん</v>
          </cell>
        </row>
        <row r="41">
          <cell r="AB41" t="str">
            <v>尿路がん</v>
          </cell>
        </row>
        <row r="42">
          <cell r="AB42" t="str">
            <v>膀胱がん</v>
          </cell>
        </row>
        <row r="43">
          <cell r="AB43" t="str">
            <v>副腎腫瘍</v>
          </cell>
        </row>
        <row r="44">
          <cell r="AB44" t="str">
            <v>前立腺がん</v>
          </cell>
        </row>
        <row r="45">
          <cell r="AB45" t="str">
            <v>精巣がん</v>
          </cell>
        </row>
        <row r="46">
          <cell r="AB46" t="str">
            <v>その他の男性生殖器がん</v>
          </cell>
        </row>
        <row r="47">
          <cell r="AB47" t="str">
            <v>子宮がん</v>
          </cell>
        </row>
        <row r="48">
          <cell r="AB48" t="str">
            <v>卵巣がん</v>
          </cell>
        </row>
        <row r="49">
          <cell r="AB49" t="str">
            <v>その他の女性生殖器がん</v>
          </cell>
        </row>
        <row r="50">
          <cell r="AB50" t="str">
            <v>皮膚腫瘍</v>
          </cell>
        </row>
        <row r="51">
          <cell r="AB51" t="str">
            <v>悪性骨軟部腫瘍</v>
          </cell>
        </row>
        <row r="52">
          <cell r="AB52" t="str">
            <v>血液腫瘍</v>
          </cell>
        </row>
        <row r="53">
          <cell r="AB53" t="str">
            <v>後腹膜・腹膜腫瘍</v>
          </cell>
        </row>
        <row r="54">
          <cell r="AB54" t="str">
            <v>性腺外胚細胞腫瘍</v>
          </cell>
        </row>
        <row r="55">
          <cell r="AB55" t="str">
            <v>原発不明</v>
          </cell>
        </row>
        <row r="56">
          <cell r="AB56" t="str">
            <v>小児脳腫瘍</v>
          </cell>
        </row>
        <row r="57">
          <cell r="AB57" t="str">
            <v>小児の眼・眼窩腫瘍</v>
          </cell>
        </row>
        <row r="58">
          <cell r="AB58" t="str">
            <v>小児悪性骨軟部腫瘍</v>
          </cell>
        </row>
        <row r="59">
          <cell r="AB59" t="str">
            <v>その他の小児固形腫瘍</v>
          </cell>
        </row>
        <row r="60">
          <cell r="AB60" t="str">
            <v>小児血液腫瘍</v>
          </cell>
        </row>
      </sheetData>
      <sheetData sheetId="6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１"/>
      <sheetName val="別紙2（機器）"/>
      <sheetName val="別紙３"/>
      <sheetName val="別紙4（専門分野）"/>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別紙35（放治部門）"/>
      <sheetName val="別紙36（化療部門）"/>
      <sheetName val="別紙38（特定機能研修）"/>
      <sheetName val="別紙39（都道府県研修）)"/>
      <sheetName val="別紙40（連絡協議会）"/>
      <sheetName val="別紙40（県内SO）"/>
      <sheetName val="別紙41（県内地域パス）"/>
      <sheetName val="別紙42（県内別途定める研修）"/>
      <sheetName val="選択肢"/>
      <sheetName val="別紙７（_レジメン）"/>
      <sheetName val="別紙13（緩和広報）_"/>
      <sheetName val="別紙23（別途定める研修）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Z2" t="str">
            <v>第２項</v>
          </cell>
        </row>
        <row r="3">
          <cell r="Z3" t="str">
            <v>第３項</v>
          </cell>
        </row>
      </sheetData>
      <sheetData sheetId="48" refreshError="1"/>
      <sheetData sheetId="49" refreshError="1"/>
      <sheetData sheetId="5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にあたっての留意点"/>
      <sheetName val="２次医療圏の概要"/>
      <sheetName val="表紙"/>
      <sheetName val="様式３(連絡先）"/>
      <sheetName val="様式４（全般事項）"/>
      <sheetName val="様式４（機能別）"/>
      <sheetName val="別紙1（機器）"/>
      <sheetName val="別紙4（院内パス）"/>
      <sheetName val="別紙5（キャンサーＢ）"/>
      <sheetName val="別紙6（ レジメン）"/>
      <sheetName val="別紙7（化学療法）"/>
      <sheetName val="別紙8（放治）"/>
      <sheetName val="別紙9（緩和Ｔ）"/>
      <sheetName val="別紙10（緩和外来）"/>
      <sheetName val="別紙11（緩和実績）"/>
      <sheetName val="別紙11（緩和実績-新規診療症例）案"/>
      <sheetName val="別紙11（緩和実績-カンファレンス開催記録）案"/>
      <sheetName val="別紙12（緩和広報） "/>
      <sheetName val="別紙14（緩和療法）"/>
      <sheetName val="別紙15（病理）"/>
      <sheetName val="別紙17（地域連携体制）"/>
      <sheetName val="別紙18（地域パス）"/>
      <sheetName val="別紙22（別途定める研修） "/>
      <sheetName val="別紙23（地域研修）"/>
      <sheetName val="別紙24（合同カンファ）"/>
      <sheetName val="別紙25（レジデント)"/>
      <sheetName val="別紙29（院内がん登録項目）"/>
      <sheetName val="別紙30（院内がん登録）"/>
      <sheetName val="別紙33（アピール）"/>
      <sheetName val="別紙34（放治部門）"/>
      <sheetName val="別紙35（化療部門）"/>
      <sheetName val="別紙36（特定機能研修）"/>
      <sheetName val="別紙37（都道府県研修）)"/>
      <sheetName val="別紙38（連絡協議会）"/>
      <sheetName val="別紙2以降は相談支援センター記入"/>
      <sheetName val="別紙2"/>
      <sheetName val="別紙3（専門分野）"/>
      <sheetName val="別紙13緩和窓口"/>
      <sheetName val="別紙16（地域連携）"/>
      <sheetName val="別紙19（SO体制）"/>
      <sheetName val="別紙20（SO窓口)"/>
      <sheetName val="別紙21（患者支援）"/>
      <sheetName val="別紙27(相談支援センター人員)"/>
      <sheetName val="別紙28（患者団体）"/>
      <sheetName val="別紙31（臨床研究窓口）"/>
      <sheetName val="別紙32（市民講演会）"/>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ow r="2">
          <cell r="AJ2" t="str">
            <v>未受講</v>
          </cell>
        </row>
        <row r="3">
          <cell r="AJ3" t="str">
            <v>2007年11月09日 東京</v>
          </cell>
        </row>
        <row r="4">
          <cell r="AJ4" t="str">
            <v>2008年04月22日 東京</v>
          </cell>
        </row>
        <row r="5">
          <cell r="AJ5" t="str">
            <v>2008年04月22日 大阪</v>
          </cell>
        </row>
        <row r="6">
          <cell r="AJ6" t="str">
            <v>2008年04月22日 愛知</v>
          </cell>
        </row>
        <row r="7">
          <cell r="AJ7" t="str">
            <v>2009年02月25日 東京</v>
          </cell>
        </row>
        <row r="8">
          <cell r="AJ8" t="str">
            <v>2009年06月01-02日 東京</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表紙"/>
      <sheetName val="様式3（連絡先）"/>
      <sheetName val="様式4（全般事項）"/>
      <sheetName val="様式4（機能別）"/>
      <sheetName val="別紙1（満たしていない要件）"/>
      <sheetName val="別紙2（専門とするがんの診療状況）"/>
      <sheetName val="別紙3（放射線治療連携）"/>
      <sheetName val="別紙4（緩和外来）"/>
      <sheetName val="別紙5（緩和病棟）"/>
      <sheetName val="別紙6（地域緩和ケア連携体制）"/>
      <sheetName val="別紙7（地域パス）"/>
      <sheetName val="別紙8（地域連携カンファ開催状況）"/>
      <sheetName val="別紙9（緩和メンバー）"/>
      <sheetName val="別紙10（語り合うための場の設定状況）"/>
      <sheetName val="別紙11（診療実績）"/>
      <sheetName val="選択肢"/>
      <sheetName val="別紙12（相談内容）"/>
      <sheetName val="別紙13（相談支援センター窓口）"/>
      <sheetName val="別紙14（相談支援センター体制）"/>
      <sheetName val="別紙15（連携協力体制）"/>
      <sheetName val="別紙16（専門外来）"/>
      <sheetName val="別紙17（院内がん登録）"/>
      <sheetName val="別紙18（臨床試験・治験）"/>
      <sheetName val="別紙19（PDCAサイクル）"/>
      <sheetName val="別紙20（医療安全）"/>
      <sheetName val="集計用シート１【入力不要】"/>
      <sheetName val="Sheet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院内がん登録"/>
      <sheetName val="院内がん登録(原版)"/>
      <sheetName val="選択肢"/>
    </sheetNames>
    <sheetDataSet>
      <sheetData sheetId="0"/>
      <sheetData sheetId="1"/>
      <sheetData sheetId="2" refreshError="1">
        <row r="3">
          <cell r="B3" t="str">
            <v>未受講</v>
          </cell>
        </row>
        <row r="4">
          <cell r="B4" t="str">
            <v>免除</v>
          </cell>
        </row>
        <row r="5">
          <cell r="B5" t="str">
            <v>2007年度前期</v>
          </cell>
        </row>
        <row r="6">
          <cell r="B6" t="str">
            <v>2008年度前期</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sheetPr>
  <dimension ref="A1:EJ53"/>
  <sheetViews>
    <sheetView view="pageBreakPreview" topLeftCell="AY1" zoomScaleNormal="100" zoomScaleSheetLayoutView="100" workbookViewId="0">
      <selection activeCell="BV6" sqref="BV6"/>
    </sheetView>
  </sheetViews>
  <sheetFormatPr defaultColWidth="9" defaultRowHeight="13.2"/>
  <cols>
    <col min="1" max="1" width="20.6640625" style="30" bestFit="1" customWidth="1"/>
    <col min="2" max="2" width="25.77734375" style="30" bestFit="1" customWidth="1"/>
    <col min="3" max="3" width="10.88671875" style="30" bestFit="1" customWidth="1"/>
    <col min="4" max="5" width="23.6640625" style="30" customWidth="1"/>
    <col min="6" max="6" width="15.109375" style="30" bestFit="1" customWidth="1"/>
    <col min="7" max="7" width="9" style="30"/>
    <col min="8" max="9" width="9.21875" style="30" bestFit="1" customWidth="1"/>
    <col min="10" max="78" width="8.109375" style="30" customWidth="1"/>
    <col min="79" max="82" width="15.109375" style="30" customWidth="1"/>
    <col min="83" max="16384" width="9" style="30"/>
  </cols>
  <sheetData>
    <row r="1" spans="1:140">
      <c r="A1" s="30" t="s">
        <v>0</v>
      </c>
    </row>
    <row r="3" spans="1:140">
      <c r="A3" s="30" t="s">
        <v>1</v>
      </c>
      <c r="B3" s="35" t="s">
        <v>2</v>
      </c>
    </row>
    <row r="4" spans="1:140">
      <c r="A4" s="30" t="s">
        <v>3</v>
      </c>
      <c r="B4" s="35" t="s">
        <v>4</v>
      </c>
    </row>
    <row r="5" spans="1:140">
      <c r="P5" s="30" t="s">
        <v>5</v>
      </c>
      <c r="W5" s="1267" t="s">
        <v>6</v>
      </c>
      <c r="X5" s="1268"/>
      <c r="Y5" s="1268"/>
      <c r="Z5" s="1268"/>
      <c r="AA5" s="1268"/>
      <c r="AB5" s="1268"/>
      <c r="AC5" s="1269"/>
      <c r="CA5" s="30" t="s">
        <v>7</v>
      </c>
      <c r="CE5" s="30" t="s">
        <v>8</v>
      </c>
      <c r="CI5" s="30" t="s">
        <v>9</v>
      </c>
      <c r="CM5" s="30" t="s">
        <v>10</v>
      </c>
      <c r="CQ5" s="30" t="s">
        <v>11</v>
      </c>
      <c r="CU5" s="30" t="s">
        <v>12</v>
      </c>
      <c r="CY5" s="30" t="s">
        <v>13</v>
      </c>
      <c r="DC5" s="30" t="s">
        <v>14</v>
      </c>
      <c r="DG5" s="30" t="s">
        <v>15</v>
      </c>
      <c r="DK5" s="30" t="s">
        <v>16</v>
      </c>
      <c r="DO5" s="30" t="s">
        <v>17</v>
      </c>
      <c r="DS5" s="30" t="s">
        <v>18</v>
      </c>
      <c r="DW5" s="30" t="s">
        <v>19</v>
      </c>
      <c r="EA5" s="30" t="s">
        <v>20</v>
      </c>
    </row>
    <row r="6" spans="1:140" ht="409.6">
      <c r="A6" s="36" t="s">
        <v>21</v>
      </c>
      <c r="B6" s="37" t="s">
        <v>22</v>
      </c>
      <c r="C6" s="37" t="s">
        <v>23</v>
      </c>
      <c r="D6" s="37" t="s">
        <v>24</v>
      </c>
      <c r="E6" s="37" t="s">
        <v>25</v>
      </c>
      <c r="F6" s="37" t="s">
        <v>26</v>
      </c>
      <c r="G6" s="37" t="s">
        <v>27</v>
      </c>
      <c r="H6" s="37" t="s">
        <v>28</v>
      </c>
      <c r="I6" s="37" t="s">
        <v>29</v>
      </c>
      <c r="J6" s="37" t="s">
        <v>30</v>
      </c>
      <c r="K6" s="37" t="s">
        <v>31</v>
      </c>
      <c r="L6" s="37" t="s">
        <v>32</v>
      </c>
      <c r="M6" s="37" t="s">
        <v>33</v>
      </c>
      <c r="N6" s="37" t="s">
        <v>34</v>
      </c>
      <c r="O6" s="37" t="s">
        <v>35</v>
      </c>
      <c r="P6" s="64" t="s">
        <v>36</v>
      </c>
      <c r="Q6" s="64" t="s">
        <v>37</v>
      </c>
      <c r="R6" s="64" t="s">
        <v>38</v>
      </c>
      <c r="S6" s="64" t="s">
        <v>39</v>
      </c>
      <c r="T6" s="64" t="s">
        <v>40</v>
      </c>
      <c r="U6" s="64" t="s">
        <v>41</v>
      </c>
      <c r="V6" s="64" t="s">
        <v>42</v>
      </c>
      <c r="W6" s="64" t="s">
        <v>43</v>
      </c>
      <c r="X6" s="64" t="s">
        <v>44</v>
      </c>
      <c r="Y6" s="64" t="s">
        <v>45</v>
      </c>
      <c r="Z6" s="64" t="s">
        <v>46</v>
      </c>
      <c r="AA6" s="64" t="s">
        <v>47</v>
      </c>
      <c r="AB6" s="64" t="s">
        <v>48</v>
      </c>
      <c r="AC6" s="64" t="s">
        <v>49</v>
      </c>
      <c r="AD6" s="64" t="s">
        <v>50</v>
      </c>
      <c r="AE6" s="64" t="s">
        <v>51</v>
      </c>
      <c r="AF6" s="64" t="s">
        <v>52</v>
      </c>
      <c r="AG6" s="64" t="s">
        <v>53</v>
      </c>
      <c r="AH6" s="64" t="s">
        <v>54</v>
      </c>
      <c r="AI6" s="64" t="s">
        <v>55</v>
      </c>
      <c r="AJ6" s="64" t="s">
        <v>56</v>
      </c>
      <c r="AK6" s="64" t="s">
        <v>57</v>
      </c>
      <c r="AL6" s="64" t="s">
        <v>58</v>
      </c>
      <c r="AM6" s="64" t="s">
        <v>59</v>
      </c>
      <c r="AN6" s="64" t="s">
        <v>60</v>
      </c>
      <c r="AO6" s="64" t="s">
        <v>61</v>
      </c>
      <c r="AP6" s="64" t="s">
        <v>62</v>
      </c>
      <c r="AQ6" s="64" t="s">
        <v>63</v>
      </c>
      <c r="AR6" s="64" t="s">
        <v>64</v>
      </c>
      <c r="AS6" s="64" t="s">
        <v>65</v>
      </c>
      <c r="AT6" s="64" t="s">
        <v>66</v>
      </c>
      <c r="AU6" s="64" t="s">
        <v>67</v>
      </c>
      <c r="AV6" s="64" t="s">
        <v>68</v>
      </c>
      <c r="AW6" s="64" t="s">
        <v>69</v>
      </c>
      <c r="AX6" s="64" t="s">
        <v>70</v>
      </c>
      <c r="AY6" s="64" t="s">
        <v>71</v>
      </c>
      <c r="AZ6" s="64" t="s">
        <v>72</v>
      </c>
      <c r="BA6" s="64" t="s">
        <v>73</v>
      </c>
      <c r="BB6" s="65" t="s">
        <v>74</v>
      </c>
      <c r="BC6" s="65" t="s">
        <v>75</v>
      </c>
      <c r="BD6" s="65" t="s">
        <v>76</v>
      </c>
      <c r="BE6" s="65" t="s">
        <v>77</v>
      </c>
      <c r="BF6" s="65" t="s">
        <v>78</v>
      </c>
      <c r="BG6" s="65" t="s">
        <v>79</v>
      </c>
      <c r="BH6" s="65" t="s">
        <v>80</v>
      </c>
      <c r="BI6" s="64" t="s">
        <v>81</v>
      </c>
      <c r="BJ6" s="64" t="s">
        <v>82</v>
      </c>
      <c r="BK6" s="64" t="s">
        <v>83</v>
      </c>
      <c r="BL6" s="64" t="s">
        <v>84</v>
      </c>
      <c r="BM6" s="64" t="s">
        <v>85</v>
      </c>
      <c r="BN6" s="64" t="s">
        <v>86</v>
      </c>
      <c r="BO6" s="64" t="s">
        <v>87</v>
      </c>
      <c r="BP6" s="64" t="s">
        <v>88</v>
      </c>
      <c r="BQ6" s="64" t="s">
        <v>89</v>
      </c>
      <c r="BR6" s="64" t="s">
        <v>90</v>
      </c>
      <c r="BS6" s="64" t="s">
        <v>91</v>
      </c>
      <c r="BT6" s="64" t="s">
        <v>92</v>
      </c>
      <c r="BU6" s="64" t="s">
        <v>93</v>
      </c>
      <c r="BV6" s="64" t="s">
        <v>94</v>
      </c>
      <c r="BW6" s="64" t="s">
        <v>95</v>
      </c>
      <c r="BX6" s="64" t="s">
        <v>96</v>
      </c>
      <c r="BY6" s="64" t="s">
        <v>97</v>
      </c>
      <c r="BZ6" s="64" t="s">
        <v>98</v>
      </c>
      <c r="CA6" s="37" t="s">
        <v>99</v>
      </c>
      <c r="CB6" s="37" t="s">
        <v>100</v>
      </c>
      <c r="CC6" s="37" t="s">
        <v>101</v>
      </c>
      <c r="CD6" s="37" t="s">
        <v>102</v>
      </c>
      <c r="CE6" s="37" t="s">
        <v>99</v>
      </c>
      <c r="CF6" s="37" t="s">
        <v>100</v>
      </c>
      <c r="CG6" s="37" t="s">
        <v>101</v>
      </c>
      <c r="CH6" s="37" t="s">
        <v>102</v>
      </c>
      <c r="CI6" s="37" t="s">
        <v>99</v>
      </c>
      <c r="CJ6" s="37" t="s">
        <v>100</v>
      </c>
      <c r="CK6" s="37" t="s">
        <v>101</v>
      </c>
      <c r="CL6" s="37" t="s">
        <v>102</v>
      </c>
      <c r="CM6" s="37" t="s">
        <v>99</v>
      </c>
      <c r="CN6" s="37" t="s">
        <v>100</v>
      </c>
      <c r="CO6" s="37" t="s">
        <v>101</v>
      </c>
      <c r="CP6" s="37" t="s">
        <v>102</v>
      </c>
      <c r="CQ6" s="37" t="s">
        <v>99</v>
      </c>
      <c r="CR6" s="37" t="s">
        <v>100</v>
      </c>
      <c r="CS6" s="37" t="s">
        <v>101</v>
      </c>
      <c r="CT6" s="37" t="s">
        <v>102</v>
      </c>
      <c r="CU6" s="37" t="s">
        <v>99</v>
      </c>
      <c r="CV6" s="37" t="s">
        <v>100</v>
      </c>
      <c r="CW6" s="37" t="s">
        <v>101</v>
      </c>
      <c r="CX6" s="37" t="s">
        <v>102</v>
      </c>
      <c r="CY6" s="37" t="s">
        <v>99</v>
      </c>
      <c r="CZ6" s="37" t="s">
        <v>100</v>
      </c>
      <c r="DA6" s="37" t="s">
        <v>101</v>
      </c>
      <c r="DB6" s="37" t="s">
        <v>102</v>
      </c>
      <c r="DC6" s="37" t="s">
        <v>99</v>
      </c>
      <c r="DD6" s="37" t="s">
        <v>100</v>
      </c>
      <c r="DE6" s="37" t="s">
        <v>101</v>
      </c>
      <c r="DF6" s="37" t="s">
        <v>102</v>
      </c>
      <c r="DG6" s="37" t="s">
        <v>99</v>
      </c>
      <c r="DH6" s="37" t="s">
        <v>100</v>
      </c>
      <c r="DI6" s="37" t="s">
        <v>101</v>
      </c>
      <c r="DJ6" s="37" t="s">
        <v>102</v>
      </c>
      <c r="DK6" s="37" t="s">
        <v>99</v>
      </c>
      <c r="DL6" s="37" t="s">
        <v>100</v>
      </c>
      <c r="DM6" s="37" t="s">
        <v>101</v>
      </c>
      <c r="DN6" s="37" t="s">
        <v>102</v>
      </c>
      <c r="DO6" s="37" t="s">
        <v>99</v>
      </c>
      <c r="DP6" s="37" t="s">
        <v>100</v>
      </c>
      <c r="DQ6" s="37" t="s">
        <v>101</v>
      </c>
      <c r="DR6" s="37" t="s">
        <v>102</v>
      </c>
      <c r="DS6" s="37" t="s">
        <v>99</v>
      </c>
      <c r="DT6" s="37" t="s">
        <v>100</v>
      </c>
      <c r="DU6" s="37" t="s">
        <v>101</v>
      </c>
      <c r="DV6" s="37" t="s">
        <v>102</v>
      </c>
      <c r="DW6" s="37" t="s">
        <v>99</v>
      </c>
      <c r="DX6" s="37" t="s">
        <v>100</v>
      </c>
      <c r="DY6" s="37" t="s">
        <v>101</v>
      </c>
      <c r="DZ6" s="37" t="s">
        <v>102</v>
      </c>
      <c r="EA6" s="37" t="s">
        <v>99</v>
      </c>
      <c r="EB6" s="37" t="s">
        <v>100</v>
      </c>
      <c r="EC6" s="37" t="s">
        <v>101</v>
      </c>
      <c r="ED6" s="37" t="s">
        <v>102</v>
      </c>
    </row>
    <row r="7" spans="1:140">
      <c r="A7" s="36">
        <f>IFERROR(VLOOKUP($B7,$EI$7:$EJ$53,2,0),0)</f>
        <v>0</v>
      </c>
      <c r="B7" s="37" t="e">
        <f>+#REF!</f>
        <v>#REF!</v>
      </c>
      <c r="C7" s="37" t="e">
        <f>+#REF!</f>
        <v>#REF!</v>
      </c>
      <c r="D7" s="37" t="e">
        <f>+#REF!</f>
        <v>#REF!</v>
      </c>
      <c r="E7" s="37">
        <f>+'様式3（連絡先）'!B4</f>
        <v>0</v>
      </c>
      <c r="F7" s="37">
        <f>+表紙!E3</f>
        <v>0</v>
      </c>
      <c r="G7" s="37" t="e">
        <f>+#REF!</f>
        <v>#REF!</v>
      </c>
      <c r="H7" s="37" t="e">
        <f>+#REF!</f>
        <v>#REF!</v>
      </c>
      <c r="I7" s="37" t="e">
        <f>#REF!</f>
        <v>#REF!</v>
      </c>
      <c r="J7" s="37" t="e">
        <f>+IF(H7="地域がん診療病院",'様式４(機能別)'!#REF!,'様式４(機能別)'!J208)</f>
        <v>#REF!</v>
      </c>
      <c r="K7" s="37" t="e">
        <f>+IF(H7="地域がん診療病院",'様式４(機能別)'!#REF!,'様式４(機能別)'!J209)</f>
        <v>#REF!</v>
      </c>
      <c r="L7" s="37" t="e">
        <f>+IF(H7="地域がん診療病院",'様式４(機能別)'!#REF!,'様式４(機能別)'!J210)</f>
        <v>#REF!</v>
      </c>
      <c r="M7" s="37" t="e">
        <f>+IF(H7="地域がん診療病院",'様式４(機能別)'!#REF!,'様式４(機能別)'!#REF!)</f>
        <v>#REF!</v>
      </c>
      <c r="N7" s="37" t="e">
        <f>+IF(H7="地域がん診療病院",'様式４(機能別)'!#REF!,'様式４(機能別)'!J212)</f>
        <v>#REF!</v>
      </c>
      <c r="O7" s="37" t="e">
        <f>+IF(H7="地域がん診療病院",'様式４(機能別)'!#REF!,'様式４(機能別)'!J213)</f>
        <v>#REF!</v>
      </c>
      <c r="P7" s="64" t="e">
        <f>+IF($H$7="地域がん診療病院",'様式４(機能別)'!#REF!,'様式４(機能別)'!J331)</f>
        <v>#REF!</v>
      </c>
      <c r="Q7" s="64" t="e">
        <f>#REF!</f>
        <v>#REF!</v>
      </c>
      <c r="R7" s="64" t="e">
        <f>#REF!</f>
        <v>#REF!</v>
      </c>
      <c r="S7" s="64" t="e">
        <f>+IF($H$7="地域がん診療病院",'様式４(機能別)'!#REF!,'様式４(機能別)'!J118)</f>
        <v>#REF!</v>
      </c>
      <c r="T7" s="64" t="e">
        <f>#REF!</f>
        <v>#REF!</v>
      </c>
      <c r="U7" s="64" t="e">
        <f>+IF($H$7="地域がん診療病院",'様式４(機能別)'!#REF!,'様式４(機能別)'!J133)</f>
        <v>#REF!</v>
      </c>
      <c r="V7" s="64" t="e">
        <f>+IF($H$7="地域がん診療病院",'様式４(機能別)'!#REF!,'様式４(機能別)'!J190)</f>
        <v>#REF!</v>
      </c>
      <c r="W7" s="66" t="e">
        <f>#REF!/(#REF!+#REF!)</f>
        <v>#REF!</v>
      </c>
      <c r="X7" s="66" t="e">
        <f>#REF!/(#REF!+#REF!)</f>
        <v>#REF!</v>
      </c>
      <c r="Y7" s="66" t="e">
        <f>#REF!/(#REF!+#REF!)</f>
        <v>#REF!</v>
      </c>
      <c r="Z7" s="66" t="e">
        <f>#REF!/(#REF!+#REF!)</f>
        <v>#REF!</v>
      </c>
      <c r="AA7" s="66" t="e">
        <f>#REF!/(#REF!+#REF!)</f>
        <v>#REF!</v>
      </c>
      <c r="AB7" s="66" t="e">
        <f>#REF!/(#REF!+#REF!)</f>
        <v>#REF!</v>
      </c>
      <c r="AC7" s="66" t="e">
        <f>#REF!/(#REF!+#REF!)</f>
        <v>#REF!</v>
      </c>
      <c r="AD7" s="64" t="e">
        <f>+IF($H$7="地域がん診療病院",'様式４(機能別)'!#REF!,'様式４(機能別)'!J36)</f>
        <v>#REF!</v>
      </c>
      <c r="AE7" s="64">
        <f>'様式４(機能別)'!J37</f>
        <v>0</v>
      </c>
      <c r="AF7" s="64" t="e">
        <f>'様式４(機能別)'!#REF!</f>
        <v>#REF!</v>
      </c>
      <c r="AG7" s="64">
        <f>'様式４(機能別)'!J139</f>
        <v>0</v>
      </c>
      <c r="AH7" s="64">
        <f>'様式４(機能別)'!J149</f>
        <v>0</v>
      </c>
      <c r="AI7" s="64">
        <f>'様式４(機能別)'!J154</f>
        <v>0</v>
      </c>
      <c r="AJ7" s="64" t="e">
        <f>+IF($H$7="地域がん診療病院",'様式４(機能別)'!#REF!,'様式４(機能別)'!J127)</f>
        <v>#REF!</v>
      </c>
      <c r="AK7" s="64" t="e">
        <f>+IF($H$7="地域がん診療病院",'様式４(機能別)'!#REF!,'様式４(機能別)'!J163)</f>
        <v>#REF!</v>
      </c>
      <c r="AL7" s="64" t="e">
        <f>+IF($H$7="地域がん診療病院",'様式４(機能別)'!#REF!,'様式４(機能別)'!J49)</f>
        <v>#REF!</v>
      </c>
      <c r="AM7" s="64" t="e">
        <f>+IF($H$7="地域がん診療病院",'様式４(機能別)'!#REF!,'様式４(機能別)'!J309)</f>
        <v>#REF!</v>
      </c>
      <c r="AN7" s="64" t="e">
        <f>#REF!</f>
        <v>#REF!</v>
      </c>
      <c r="AO7" s="64" t="e">
        <f>+IF($H$7="地域がん診療病院",'様式４(機能別)'!#REF!,'様式４(機能別)'!J92)</f>
        <v>#REF!</v>
      </c>
      <c r="AP7" s="64">
        <f>別紙18チーム医療の提供体制!I9</f>
        <v>0</v>
      </c>
      <c r="AQ7" s="64">
        <f>'様式４(機能別)'!J136</f>
        <v>0</v>
      </c>
      <c r="AR7" s="64">
        <f>'様式４(機能別)'!J191</f>
        <v>0</v>
      </c>
      <c r="AS7" s="64">
        <f>別紙11相談内容!C23</f>
        <v>0</v>
      </c>
      <c r="AT7" s="64">
        <f>別紙15専門外来!D22</f>
        <v>0</v>
      </c>
      <c r="AU7" s="64">
        <f>別紙15専門外来!W15</f>
        <v>0</v>
      </c>
      <c r="AV7" s="64" t="e">
        <f>#REF!+#REF!+#REF!</f>
        <v>#REF!</v>
      </c>
      <c r="AW7" s="64">
        <f>別紙5緩和外来!U22</f>
        <v>0</v>
      </c>
      <c r="AX7" s="64">
        <f>別紙7地域緩和ケア連携体制!H7</f>
        <v>0</v>
      </c>
      <c r="AY7" s="64">
        <f>別紙5緩和外来!U25</f>
        <v>0</v>
      </c>
      <c r="AZ7" s="64">
        <f>別紙10患者の特性に応じた支援!Q16</f>
        <v>0</v>
      </c>
      <c r="BA7" s="64">
        <f>別紙11相談内容!C22</f>
        <v>0</v>
      </c>
      <c r="BB7" s="65"/>
      <c r="BC7" s="65"/>
      <c r="BD7" s="65"/>
      <c r="BE7" s="65"/>
      <c r="BF7" s="65"/>
      <c r="BG7" s="65"/>
      <c r="BH7" s="65"/>
      <c r="BI7" s="64" t="e">
        <f>#REF!</f>
        <v>#REF!</v>
      </c>
      <c r="BJ7" s="64" t="e">
        <f>+IF($H$7="地域がん診療病院",'様式４(機能別)'!#REF!,'様式４(機能別)'!J113)</f>
        <v>#REF!</v>
      </c>
      <c r="BK7" s="64" t="e">
        <f>+IF($H$7="地域がん診療病院",'様式４(機能別)'!#REF!,'様式４(機能別)'!J95)</f>
        <v>#REF!</v>
      </c>
      <c r="BL7" s="64" t="e">
        <f>+IF($H$7="地域がん診療病院",'様式４(機能別)'!#REF!,'様式４(機能別)'!J116)</f>
        <v>#REF!</v>
      </c>
      <c r="BM7" s="64">
        <f>別紙17臨床試験・治験!M7</f>
        <v>0</v>
      </c>
      <c r="BN7" s="64">
        <f>別紙11相談内容!C11+別紙11相談内容!C12</f>
        <v>0</v>
      </c>
      <c r="BO7" s="64" t="e">
        <f>別紙13相談支援センター体制!#REF!+別紙13相談支援センター体制!#REF!</f>
        <v>#REF!</v>
      </c>
      <c r="BP7" s="64" t="e">
        <f>別紙13相談支援センター体制!#REF!</f>
        <v>#REF!</v>
      </c>
      <c r="BQ7" s="64">
        <f>別紙14連携協力体制!E35</f>
        <v>0</v>
      </c>
      <c r="BR7" s="64">
        <f>別紙14連携協力体制!E30+別紙14連携協力体制!E31</f>
        <v>0</v>
      </c>
      <c r="BS7" s="64">
        <f>別紙11相談内容!F21</f>
        <v>0</v>
      </c>
      <c r="BT7" s="64">
        <f>別紙14連携協力体制!E7</f>
        <v>0</v>
      </c>
      <c r="BU7" s="64">
        <f>別紙11相談内容!C23</f>
        <v>0</v>
      </c>
      <c r="BV7" s="64">
        <f>別紙14連携協力体制!E28</f>
        <v>0</v>
      </c>
      <c r="BW7" s="64" t="e">
        <f>+IF($H$7="地域がん診療病院",'様式４(機能別)'!#REF!,'様式４(機能別)'!J251)</f>
        <v>#REF!</v>
      </c>
      <c r="BX7" s="64">
        <f>別紙9インターネット環境!I7</f>
        <v>0</v>
      </c>
      <c r="BY7" s="64" t="e">
        <f>+IF($H$7="地域がん診療病院",'様式４(機能別)'!#REF!,'様式４(機能別)'!J104)</f>
        <v>#REF!</v>
      </c>
      <c r="BZ7" s="64" t="e">
        <f>+IF($H$7="地域がん診療病院",'様式４(機能別)'!#REF!,'様式４(機能別)'!J198)</f>
        <v>#REF!</v>
      </c>
      <c r="CA7" s="38">
        <f>+別紙1未充足要件!B10</f>
        <v>0</v>
      </c>
      <c r="CB7" s="39" t="str">
        <f>+別紙1未充足要件!C10</f>
        <v/>
      </c>
      <c r="CC7" s="44">
        <f>+別紙1未充足要件!D10</f>
        <v>0</v>
      </c>
      <c r="CD7" s="40">
        <f>+別紙1未充足要件!E10</f>
        <v>0</v>
      </c>
      <c r="CE7" s="38">
        <f>+別紙1未充足要件!B11</f>
        <v>0</v>
      </c>
      <c r="CF7" s="39" t="str">
        <f>+別紙1未充足要件!C11</f>
        <v/>
      </c>
      <c r="CG7" s="44">
        <f>+別紙1未充足要件!D11</f>
        <v>0</v>
      </c>
      <c r="CH7" s="40">
        <f>+別紙1未充足要件!E11</f>
        <v>0</v>
      </c>
      <c r="CI7" s="38">
        <f>+別紙1未充足要件!B12</f>
        <v>0</v>
      </c>
      <c r="CJ7" s="39" t="str">
        <f>+別紙1未充足要件!C12</f>
        <v/>
      </c>
      <c r="CK7" s="44">
        <f>+別紙1未充足要件!D12</f>
        <v>0</v>
      </c>
      <c r="CL7" s="40">
        <f>+別紙1未充足要件!E12</f>
        <v>0</v>
      </c>
      <c r="CM7" s="38">
        <f>+別紙1未充足要件!B13</f>
        <v>0</v>
      </c>
      <c r="CN7" s="39" t="str">
        <f>+別紙1未充足要件!C13</f>
        <v/>
      </c>
      <c r="CO7" s="44">
        <f>+別紙1未充足要件!D13</f>
        <v>0</v>
      </c>
      <c r="CP7" s="40">
        <f>+別紙1未充足要件!E13</f>
        <v>0</v>
      </c>
      <c r="CQ7" s="38">
        <f>+別紙1未充足要件!B14</f>
        <v>0</v>
      </c>
      <c r="CR7" s="39" t="str">
        <f>+別紙1未充足要件!C14</f>
        <v/>
      </c>
      <c r="CS7" s="44">
        <f>+別紙1未充足要件!D14</f>
        <v>0</v>
      </c>
      <c r="CT7" s="40">
        <f>+別紙1未充足要件!E14</f>
        <v>0</v>
      </c>
      <c r="CU7" s="38">
        <f>+別紙1未充足要件!B15</f>
        <v>0</v>
      </c>
      <c r="CV7" s="39" t="str">
        <f>+別紙1未充足要件!C15</f>
        <v/>
      </c>
      <c r="CW7" s="44">
        <f>+別紙1未充足要件!D15</f>
        <v>0</v>
      </c>
      <c r="CX7" s="40">
        <f>+別紙1未充足要件!E15</f>
        <v>0</v>
      </c>
      <c r="CY7" s="38">
        <f>+別紙1未充足要件!B16</f>
        <v>0</v>
      </c>
      <c r="CZ7" s="39" t="str">
        <f>+別紙1未充足要件!C16</f>
        <v/>
      </c>
      <c r="DA7" s="44">
        <f>+別紙1未充足要件!D16</f>
        <v>0</v>
      </c>
      <c r="DB7" s="40">
        <f>+別紙1未充足要件!E16</f>
        <v>0</v>
      </c>
      <c r="DC7" s="38">
        <f>+別紙1未充足要件!B17</f>
        <v>0</v>
      </c>
      <c r="DD7" s="39" t="str">
        <f>+別紙1未充足要件!C17</f>
        <v/>
      </c>
      <c r="DE7" s="44">
        <f>+別紙1未充足要件!D17</f>
        <v>0</v>
      </c>
      <c r="DF7" s="40">
        <f>+別紙1未充足要件!E17</f>
        <v>0</v>
      </c>
      <c r="DG7" s="38">
        <f>+別紙1未充足要件!B18</f>
        <v>0</v>
      </c>
      <c r="DH7" s="39" t="str">
        <f>+別紙1未充足要件!C18</f>
        <v/>
      </c>
      <c r="DI7" s="44">
        <f>+別紙1未充足要件!D18</f>
        <v>0</v>
      </c>
      <c r="DJ7" s="40">
        <f>+別紙1未充足要件!E18</f>
        <v>0</v>
      </c>
      <c r="DK7" s="38">
        <f>+別紙1未充足要件!B19</f>
        <v>0</v>
      </c>
      <c r="DL7" s="39" t="str">
        <f>+別紙1未充足要件!C19</f>
        <v/>
      </c>
      <c r="DM7" s="44">
        <f>+別紙1未充足要件!D19</f>
        <v>0</v>
      </c>
      <c r="DN7" s="40">
        <f>+別紙1未充足要件!E19</f>
        <v>0</v>
      </c>
      <c r="DO7" s="38">
        <f>+別紙1未充足要件!B20</f>
        <v>0</v>
      </c>
      <c r="DP7" s="39" t="str">
        <f>+別紙1未充足要件!C20</f>
        <v/>
      </c>
      <c r="DQ7" s="44">
        <f>+別紙1未充足要件!D20</f>
        <v>0</v>
      </c>
      <c r="DR7" s="40">
        <f>+別紙1未充足要件!E20</f>
        <v>0</v>
      </c>
      <c r="DS7" s="38">
        <f>+別紙1未充足要件!B21</f>
        <v>0</v>
      </c>
      <c r="DT7" s="39" t="str">
        <f>+別紙1未充足要件!C21</f>
        <v/>
      </c>
      <c r="DU7" s="44">
        <f>+別紙1未充足要件!D21</f>
        <v>0</v>
      </c>
      <c r="DV7" s="40">
        <f>+別紙1未充足要件!E21</f>
        <v>0</v>
      </c>
      <c r="DW7" s="38">
        <f>+別紙1未充足要件!B22</f>
        <v>0</v>
      </c>
      <c r="DX7" s="39" t="str">
        <f>+別紙1未充足要件!C22</f>
        <v/>
      </c>
      <c r="DY7" s="44">
        <f>+別紙1未充足要件!D22</f>
        <v>0</v>
      </c>
      <c r="DZ7" s="40">
        <f>+別紙1未充足要件!E22</f>
        <v>0</v>
      </c>
      <c r="EA7" s="38">
        <f>+別紙1未充足要件!B23</f>
        <v>0</v>
      </c>
      <c r="EB7" s="39" t="str">
        <f>+別紙1未充足要件!C23</f>
        <v/>
      </c>
      <c r="EC7" s="44">
        <f>+別紙1未充足要件!D23</f>
        <v>0</v>
      </c>
      <c r="ED7" s="40">
        <f>+別紙1未充足要件!E23</f>
        <v>0</v>
      </c>
      <c r="EI7" s="30" t="s">
        <v>103</v>
      </c>
      <c r="EJ7" s="30">
        <v>1</v>
      </c>
    </row>
    <row r="8" spans="1:140">
      <c r="EI8" s="30" t="s">
        <v>104</v>
      </c>
      <c r="EJ8" s="30">
        <v>2</v>
      </c>
    </row>
    <row r="9" spans="1:140">
      <c r="EI9" s="30" t="s">
        <v>105</v>
      </c>
      <c r="EJ9" s="30">
        <v>3</v>
      </c>
    </row>
    <row r="10" spans="1:140">
      <c r="EI10" s="30" t="s">
        <v>106</v>
      </c>
      <c r="EJ10" s="30">
        <v>4</v>
      </c>
    </row>
    <row r="11" spans="1:140">
      <c r="EI11" s="30" t="s">
        <v>107</v>
      </c>
      <c r="EJ11" s="30">
        <v>5</v>
      </c>
    </row>
    <row r="12" spans="1:140">
      <c r="EI12" s="30" t="s">
        <v>108</v>
      </c>
      <c r="EJ12" s="30">
        <v>6</v>
      </c>
    </row>
    <row r="13" spans="1:140">
      <c r="EI13" s="30" t="s">
        <v>109</v>
      </c>
      <c r="EJ13" s="30">
        <v>7</v>
      </c>
    </row>
    <row r="14" spans="1:140">
      <c r="EI14" s="30" t="s">
        <v>110</v>
      </c>
      <c r="EJ14" s="30">
        <v>8</v>
      </c>
    </row>
    <row r="15" spans="1:140">
      <c r="EI15" s="30" t="s">
        <v>111</v>
      </c>
      <c r="EJ15" s="30">
        <v>9</v>
      </c>
    </row>
    <row r="16" spans="1:140">
      <c r="EI16" s="30" t="s">
        <v>112</v>
      </c>
      <c r="EJ16" s="30">
        <v>10</v>
      </c>
    </row>
    <row r="17" spans="139:140">
      <c r="EI17" s="30" t="s">
        <v>113</v>
      </c>
      <c r="EJ17" s="30">
        <v>11</v>
      </c>
    </row>
    <row r="18" spans="139:140">
      <c r="EI18" s="30" t="s">
        <v>114</v>
      </c>
      <c r="EJ18" s="30">
        <v>12</v>
      </c>
    </row>
    <row r="19" spans="139:140">
      <c r="EI19" s="30" t="s">
        <v>115</v>
      </c>
      <c r="EJ19" s="30">
        <v>13</v>
      </c>
    </row>
    <row r="20" spans="139:140">
      <c r="EI20" s="30" t="s">
        <v>116</v>
      </c>
      <c r="EJ20" s="30">
        <v>14</v>
      </c>
    </row>
    <row r="21" spans="139:140">
      <c r="EI21" s="30" t="s">
        <v>117</v>
      </c>
      <c r="EJ21" s="30">
        <v>15</v>
      </c>
    </row>
    <row r="22" spans="139:140">
      <c r="EI22" s="30" t="s">
        <v>118</v>
      </c>
      <c r="EJ22" s="30">
        <v>16</v>
      </c>
    </row>
    <row r="23" spans="139:140">
      <c r="EI23" s="30" t="s">
        <v>119</v>
      </c>
      <c r="EJ23" s="30">
        <v>17</v>
      </c>
    </row>
    <row r="24" spans="139:140">
      <c r="EI24" s="30" t="s">
        <v>120</v>
      </c>
      <c r="EJ24" s="30">
        <v>18</v>
      </c>
    </row>
    <row r="25" spans="139:140">
      <c r="EI25" s="30" t="s">
        <v>121</v>
      </c>
      <c r="EJ25" s="30">
        <v>19</v>
      </c>
    </row>
    <row r="26" spans="139:140">
      <c r="EI26" s="30" t="s">
        <v>122</v>
      </c>
      <c r="EJ26" s="30">
        <v>20</v>
      </c>
    </row>
    <row r="27" spans="139:140">
      <c r="EI27" s="30" t="s">
        <v>123</v>
      </c>
      <c r="EJ27" s="30">
        <v>21</v>
      </c>
    </row>
    <row r="28" spans="139:140">
      <c r="EI28" s="30" t="s">
        <v>124</v>
      </c>
      <c r="EJ28" s="30">
        <v>22</v>
      </c>
    </row>
    <row r="29" spans="139:140">
      <c r="EI29" s="30" t="s">
        <v>125</v>
      </c>
      <c r="EJ29" s="30">
        <v>23</v>
      </c>
    </row>
    <row r="30" spans="139:140">
      <c r="EI30" s="30" t="s">
        <v>126</v>
      </c>
      <c r="EJ30" s="30">
        <v>24</v>
      </c>
    </row>
    <row r="31" spans="139:140">
      <c r="EI31" s="30" t="s">
        <v>127</v>
      </c>
      <c r="EJ31" s="30">
        <v>25</v>
      </c>
    </row>
    <row r="32" spans="139:140">
      <c r="EI32" s="30" t="s">
        <v>128</v>
      </c>
      <c r="EJ32" s="30">
        <v>26</v>
      </c>
    </row>
    <row r="33" spans="139:140">
      <c r="EI33" s="30" t="s">
        <v>129</v>
      </c>
      <c r="EJ33" s="30">
        <v>27</v>
      </c>
    </row>
    <row r="34" spans="139:140">
      <c r="EI34" s="30" t="s">
        <v>130</v>
      </c>
      <c r="EJ34" s="30">
        <v>28</v>
      </c>
    </row>
    <row r="35" spans="139:140">
      <c r="EI35" s="30" t="s">
        <v>131</v>
      </c>
      <c r="EJ35" s="30">
        <v>29</v>
      </c>
    </row>
    <row r="36" spans="139:140">
      <c r="EI36" s="30" t="s">
        <v>132</v>
      </c>
      <c r="EJ36" s="30">
        <v>30</v>
      </c>
    </row>
    <row r="37" spans="139:140">
      <c r="EI37" s="30" t="s">
        <v>133</v>
      </c>
      <c r="EJ37" s="30">
        <v>31</v>
      </c>
    </row>
    <row r="38" spans="139:140">
      <c r="EI38" s="30" t="s">
        <v>134</v>
      </c>
      <c r="EJ38" s="30">
        <v>32</v>
      </c>
    </row>
    <row r="39" spans="139:140">
      <c r="EI39" s="30" t="s">
        <v>135</v>
      </c>
      <c r="EJ39" s="30">
        <v>33</v>
      </c>
    </row>
    <row r="40" spans="139:140">
      <c r="EI40" s="30" t="s">
        <v>136</v>
      </c>
      <c r="EJ40" s="30">
        <v>34</v>
      </c>
    </row>
    <row r="41" spans="139:140">
      <c r="EI41" s="30" t="s">
        <v>137</v>
      </c>
      <c r="EJ41" s="30">
        <v>35</v>
      </c>
    </row>
    <row r="42" spans="139:140">
      <c r="EI42" s="30" t="s">
        <v>138</v>
      </c>
      <c r="EJ42" s="30">
        <v>36</v>
      </c>
    </row>
    <row r="43" spans="139:140">
      <c r="EI43" s="30" t="s">
        <v>139</v>
      </c>
      <c r="EJ43" s="30">
        <v>37</v>
      </c>
    </row>
    <row r="44" spans="139:140">
      <c r="EI44" s="30" t="s">
        <v>140</v>
      </c>
      <c r="EJ44" s="30">
        <v>38</v>
      </c>
    </row>
    <row r="45" spans="139:140">
      <c r="EI45" s="30" t="s">
        <v>141</v>
      </c>
      <c r="EJ45" s="30">
        <v>39</v>
      </c>
    </row>
    <row r="46" spans="139:140">
      <c r="EI46" s="30" t="s">
        <v>142</v>
      </c>
      <c r="EJ46" s="30">
        <v>40</v>
      </c>
    </row>
    <row r="47" spans="139:140">
      <c r="EI47" s="30" t="s">
        <v>143</v>
      </c>
      <c r="EJ47" s="30">
        <v>41</v>
      </c>
    </row>
    <row r="48" spans="139:140">
      <c r="EI48" s="30" t="s">
        <v>144</v>
      </c>
      <c r="EJ48" s="30">
        <v>42</v>
      </c>
    </row>
    <row r="49" spans="139:140">
      <c r="EI49" s="30" t="s">
        <v>145</v>
      </c>
      <c r="EJ49" s="30">
        <v>43</v>
      </c>
    </row>
    <row r="50" spans="139:140">
      <c r="EI50" s="30" t="s">
        <v>146</v>
      </c>
      <c r="EJ50" s="30">
        <v>44</v>
      </c>
    </row>
    <row r="51" spans="139:140">
      <c r="EI51" s="30" t="s">
        <v>147</v>
      </c>
      <c r="EJ51" s="30">
        <v>45</v>
      </c>
    </row>
    <row r="52" spans="139:140">
      <c r="EI52" s="30" t="s">
        <v>148</v>
      </c>
      <c r="EJ52" s="30">
        <v>46</v>
      </c>
    </row>
    <row r="53" spans="139:140">
      <c r="EI53" s="30" t="s">
        <v>149</v>
      </c>
      <c r="EJ53" s="30">
        <v>47</v>
      </c>
    </row>
  </sheetData>
  <mergeCells count="1">
    <mergeCell ref="W5:AC5"/>
  </mergeCells>
  <phoneticPr fontId="8"/>
  <pageMargins left="0.7" right="0.7" top="0.75" bottom="0.75" header="0.3" footer="0.3"/>
  <pageSetup paperSize="9" scale="11" orientation="portrait" r:id="rId1"/>
  <colBreaks count="1" manualBreakCount="1">
    <brk id="134" max="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0"/>
    <pageSetUpPr fitToPage="1"/>
  </sheetPr>
  <dimension ref="A1:Q14"/>
  <sheetViews>
    <sheetView showGridLines="0" view="pageBreakPreview" zoomScaleNormal="100" zoomScaleSheetLayoutView="100" workbookViewId="0">
      <selection activeCell="B12" sqref="B12"/>
    </sheetView>
  </sheetViews>
  <sheetFormatPr defaultColWidth="8.88671875" defaultRowHeight="13.2"/>
  <cols>
    <col min="1" max="1" width="47.88671875" style="145" customWidth="1"/>
    <col min="2" max="5" width="18.21875" style="145" customWidth="1"/>
    <col min="6" max="9" width="2.33203125" style="145" customWidth="1"/>
    <col min="10" max="10" width="15.77734375" style="145" customWidth="1"/>
    <col min="11" max="11" width="14.88671875" style="145" customWidth="1"/>
    <col min="12" max="12" width="15" style="145" customWidth="1"/>
    <col min="13" max="13" width="2.6640625" style="145" customWidth="1"/>
    <col min="14" max="15" width="6" style="145" hidden="1" customWidth="1"/>
    <col min="16" max="16" width="2.21875" style="373" customWidth="1"/>
    <col min="17" max="17" width="87.6640625" style="290" customWidth="1"/>
    <col min="18" max="16384" width="8.88671875" style="145"/>
  </cols>
  <sheetData>
    <row r="1" spans="1:17" ht="20.100000000000001" customHeight="1" thickBot="1">
      <c r="A1" s="1381" t="s">
        <v>1597</v>
      </c>
      <c r="B1" s="1381"/>
      <c r="C1" s="1381"/>
      <c r="D1" s="1381"/>
      <c r="E1" s="1381"/>
      <c r="F1" s="1381"/>
      <c r="G1" s="1381"/>
      <c r="H1" s="1381"/>
      <c r="I1" s="1381"/>
      <c r="J1" s="1381"/>
      <c r="K1" s="1381"/>
      <c r="P1" s="55"/>
      <c r="Q1" s="57"/>
    </row>
    <row r="2" spans="1:17" ht="24.9" customHeight="1" thickTop="1" thickBot="1">
      <c r="A2" s="1023"/>
      <c r="B2" s="1382" t="s">
        <v>736</v>
      </c>
      <c r="C2" s="1382"/>
      <c r="D2" s="1382"/>
      <c r="E2" s="1382"/>
      <c r="F2" s="1382"/>
      <c r="G2" s="1382"/>
      <c r="H2" s="1382"/>
      <c r="I2" s="1382"/>
      <c r="J2" s="1383"/>
      <c r="K2" s="1024" t="str">
        <f>IF(COUNTIF(N12:O12,"×")=0,"入力済","未入力あり")</f>
        <v>未入力あり</v>
      </c>
      <c r="L2" s="1384"/>
      <c r="M2" s="736"/>
      <c r="N2" s="736"/>
      <c r="O2" s="736"/>
      <c r="P2" s="55"/>
      <c r="Q2" s="57"/>
    </row>
    <row r="3" spans="1:17" ht="5.0999999999999996" customHeight="1" thickTop="1">
      <c r="A3" s="1025"/>
      <c r="B3" s="1025"/>
      <c r="C3" s="1025"/>
      <c r="D3" s="1025"/>
      <c r="E3" s="1025"/>
      <c r="F3" s="1025"/>
      <c r="G3" s="1025"/>
      <c r="H3" s="1025"/>
      <c r="I3" s="1025"/>
      <c r="J3" s="1025"/>
      <c r="K3" s="1025"/>
      <c r="L3" s="1384"/>
      <c r="M3" s="736"/>
      <c r="N3" s="736"/>
      <c r="O3" s="736"/>
    </row>
    <row r="4" spans="1:17" ht="20.100000000000001" customHeight="1">
      <c r="A4" s="1025"/>
      <c r="B4" s="1025"/>
      <c r="C4" s="1025"/>
      <c r="D4" s="1025"/>
      <c r="E4" s="1025"/>
      <c r="F4" s="1026" t="s">
        <v>737</v>
      </c>
      <c r="G4" s="1385">
        <f>表紙!E3</f>
        <v>0</v>
      </c>
      <c r="H4" s="1386"/>
      <c r="I4" s="1386"/>
      <c r="J4" s="1386"/>
      <c r="K4" s="1387"/>
      <c r="L4" s="1384"/>
      <c r="M4" s="736"/>
      <c r="N4" s="736"/>
      <c r="O4" s="736"/>
      <c r="P4" s="55"/>
    </row>
    <row r="5" spans="1:17" ht="19.5" customHeight="1">
      <c r="A5" s="1025"/>
      <c r="B5" s="1026"/>
      <c r="C5" s="1026"/>
      <c r="D5" s="1026"/>
      <c r="E5" s="1026"/>
      <c r="F5" s="1026" t="s">
        <v>1513</v>
      </c>
      <c r="G5" s="1027" t="s">
        <v>1511</v>
      </c>
      <c r="H5" s="363"/>
      <c r="I5" s="363"/>
      <c r="J5" s="1027"/>
      <c r="K5" s="1027"/>
      <c r="L5" s="1384"/>
      <c r="M5" s="736"/>
      <c r="N5" s="736"/>
      <c r="O5" s="736"/>
      <c r="P5" s="376"/>
      <c r="Q5" s="148" t="s">
        <v>238</v>
      </c>
    </row>
    <row r="6" spans="1:17" s="380" customFormat="1" ht="28.95" customHeight="1">
      <c r="A6" s="1028"/>
      <c r="B6" s="1029"/>
      <c r="C6" s="1029"/>
      <c r="D6" s="1029"/>
      <c r="E6" s="1029"/>
      <c r="F6" s="1029"/>
      <c r="G6" s="1029"/>
      <c r="H6" s="1029"/>
      <c r="I6" s="1029"/>
      <c r="J6" s="1029"/>
      <c r="K6" s="1029"/>
      <c r="L6" s="1384"/>
      <c r="M6" s="736"/>
      <c r="N6" s="736"/>
      <c r="O6" s="736"/>
      <c r="P6" s="379"/>
      <c r="Q6" s="122"/>
    </row>
    <row r="7" spans="1:17" s="160" customFormat="1" ht="20.100000000000001" customHeight="1">
      <c r="A7" s="1030" t="s">
        <v>1598</v>
      </c>
      <c r="B7" s="1030"/>
      <c r="C7" s="1030"/>
      <c r="D7" s="1030"/>
      <c r="E7" s="1030"/>
      <c r="F7" s="1030"/>
      <c r="G7" s="1030"/>
      <c r="H7" s="1030"/>
      <c r="I7" s="1030"/>
      <c r="J7" s="1030"/>
      <c r="K7" s="1030"/>
      <c r="P7" s="382"/>
      <c r="Q7" s="50"/>
    </row>
    <row r="8" spans="1:17" s="160" customFormat="1" ht="20.100000000000001" customHeight="1">
      <c r="A8" s="738"/>
      <c r="B8" s="738"/>
      <c r="C8" s="384"/>
      <c r="D8" s="384"/>
      <c r="E8" s="384"/>
      <c r="F8" s="738"/>
      <c r="G8" s="738"/>
      <c r="H8" s="738"/>
      <c r="I8" s="738"/>
      <c r="J8" s="738"/>
      <c r="K8" s="738"/>
      <c r="P8" s="382"/>
      <c r="Q8" s="50"/>
    </row>
    <row r="9" spans="1:17" s="160" customFormat="1" ht="33" customHeight="1">
      <c r="A9" s="1388" t="s">
        <v>1310</v>
      </c>
      <c r="B9" s="1390" t="s">
        <v>769</v>
      </c>
      <c r="C9" s="1391"/>
      <c r="D9" s="1391"/>
      <c r="E9" s="1388" t="s">
        <v>770</v>
      </c>
      <c r="F9" s="1392"/>
      <c r="G9" s="1392"/>
      <c r="H9" s="1392"/>
      <c r="I9" s="1392"/>
      <c r="J9" s="1392"/>
      <c r="K9" s="1392"/>
      <c r="L9" s="1393"/>
      <c r="M9" s="385"/>
      <c r="N9" s="737"/>
      <c r="O9" s="737"/>
      <c r="P9" s="386"/>
      <c r="Q9" s="122"/>
    </row>
    <row r="10" spans="1:17" s="160" customFormat="1" ht="22.5" customHeight="1">
      <c r="A10" s="1389"/>
      <c r="B10" s="1020" t="s">
        <v>771</v>
      </c>
      <c r="C10" s="1020" t="s">
        <v>772</v>
      </c>
      <c r="D10" s="1020" t="s">
        <v>773</v>
      </c>
      <c r="E10" s="1394"/>
      <c r="F10" s="1395"/>
      <c r="G10" s="1395"/>
      <c r="H10" s="1395"/>
      <c r="I10" s="1395"/>
      <c r="J10" s="1395"/>
      <c r="K10" s="1395"/>
      <c r="L10" s="1396"/>
      <c r="M10" s="385"/>
      <c r="N10" s="737"/>
      <c r="O10" s="737"/>
      <c r="P10" s="386"/>
      <c r="Q10" s="50"/>
    </row>
    <row r="11" spans="1:17" s="160" customFormat="1" ht="42" customHeight="1" thickBot="1">
      <c r="A11" s="1021" t="s">
        <v>1595</v>
      </c>
      <c r="B11" s="1022" t="s">
        <v>774</v>
      </c>
      <c r="C11" s="1022" t="s">
        <v>775</v>
      </c>
      <c r="D11" s="1022" t="s">
        <v>774</v>
      </c>
      <c r="E11" s="1377" t="s">
        <v>1596</v>
      </c>
      <c r="F11" s="1377"/>
      <c r="G11" s="1377"/>
      <c r="H11" s="1377"/>
      <c r="I11" s="1377"/>
      <c r="J11" s="1377"/>
      <c r="K11" s="1377"/>
      <c r="L11" s="1377"/>
      <c r="M11" s="388"/>
      <c r="N11" s="389"/>
      <c r="O11" s="389"/>
      <c r="P11" s="386"/>
      <c r="Q11" s="50"/>
    </row>
    <row r="12" spans="1:17" s="160" customFormat="1" ht="42" customHeight="1" thickTop="1" thickBot="1">
      <c r="A12" s="390" t="s">
        <v>1300</v>
      </c>
      <c r="B12" s="43"/>
      <c r="C12" s="43"/>
      <c r="D12" s="43"/>
      <c r="E12" s="1378"/>
      <c r="F12" s="1379"/>
      <c r="G12" s="1379"/>
      <c r="H12" s="1379"/>
      <c r="I12" s="1379"/>
      <c r="J12" s="1379"/>
      <c r="K12" s="1379"/>
      <c r="L12" s="1380"/>
      <c r="M12" s="388"/>
      <c r="N12" s="391" t="str">
        <f>IF(COUNTBLANK(B12:D12)=0,"○","×")</f>
        <v>×</v>
      </c>
      <c r="O12" s="391" t="str">
        <f>IF(AND(COUNTIF(B12:D12,"×")&gt;=1,E12=""),"×","○")</f>
        <v>○</v>
      </c>
      <c r="P12" s="386"/>
      <c r="Q12" s="50"/>
    </row>
    <row r="13" spans="1:17">
      <c r="F13" s="160"/>
      <c r="G13" s="117"/>
      <c r="H13" s="160"/>
      <c r="I13" s="117"/>
      <c r="J13" s="160"/>
      <c r="K13" s="117"/>
    </row>
    <row r="14" spans="1:17">
      <c r="F14" s="160"/>
      <c r="G14" s="117"/>
      <c r="H14" s="160"/>
      <c r="I14" s="117"/>
      <c r="J14" s="160"/>
      <c r="K14" s="117"/>
    </row>
  </sheetData>
  <sheetProtection algorithmName="SHA-512" hashValue="oyVmKakCckTL1itpXPyLdUvMlgUoeNQY4JQ7LJzW3Au6qCfyOZ6vRb4fV0dIXYNSyQyROI2S7lkO3yS44jtTVw==" saltValue="w5YQAtnfCsGqIUgt4OQA8g==" spinCount="100000" sheet="1" selectLockedCells="1"/>
  <dataConsolidate/>
  <mergeCells count="9">
    <mergeCell ref="E11:L11"/>
    <mergeCell ref="E12:L12"/>
    <mergeCell ref="A1:K1"/>
    <mergeCell ref="B2:J2"/>
    <mergeCell ref="L2:L6"/>
    <mergeCell ref="G4:K4"/>
    <mergeCell ref="A9:A10"/>
    <mergeCell ref="B9:D9"/>
    <mergeCell ref="E9:L10"/>
  </mergeCells>
  <phoneticPr fontId="8"/>
  <dataValidations count="2">
    <dataValidation type="list" allowBlank="1" showInputMessage="1" showErrorMessage="1" sqref="B11:D12" xr:uid="{00000000-0002-0000-0900-000000000000}">
      <formula1>"○,×"</formula1>
    </dataValidation>
    <dataValidation allowBlank="1" showInputMessage="1" showErrorMessage="1" prompt="表紙シートの病院名を反映" sqref="G4" xr:uid="{00000000-0002-0000-0900-000001000000}"/>
  </dataValidations>
  <printOptions horizontalCentered="1"/>
  <pageMargins left="0.39370078740157483" right="0.39370078740157483" top="0.59055118110236227" bottom="0.59055118110236227" header="0.35433070866141736" footer="0.27559055118110237"/>
  <pageSetup paperSize="9" scale="55" fitToHeight="0" orientation="portrait" cellComments="asDisplayed" r:id="rId1"/>
  <headerFoot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pageSetUpPr fitToPage="1"/>
  </sheetPr>
  <dimension ref="A1:K17"/>
  <sheetViews>
    <sheetView view="pageBreakPreview" zoomScaleNormal="100" zoomScaleSheetLayoutView="100" workbookViewId="0">
      <selection activeCell="A9" sqref="A9:G17"/>
    </sheetView>
  </sheetViews>
  <sheetFormatPr defaultColWidth="9" defaultRowHeight="13.2"/>
  <cols>
    <col min="1" max="6" width="17.109375" style="350" customWidth="1"/>
    <col min="7" max="7" width="11.33203125" style="350" customWidth="1"/>
    <col min="8" max="8" width="2.44140625" style="350" customWidth="1"/>
    <col min="9" max="9" width="2.21875" style="350" hidden="1" customWidth="1"/>
    <col min="10" max="10" width="2.21875" style="350" customWidth="1"/>
    <col min="11" max="11" width="80.6640625" style="402" customWidth="1"/>
    <col min="12" max="16384" width="9" style="350"/>
  </cols>
  <sheetData>
    <row r="1" spans="1:11" ht="20.25" customHeight="1" thickBot="1">
      <c r="A1" s="1343" t="s">
        <v>776</v>
      </c>
      <c r="B1" s="1344"/>
      <c r="C1" s="1344"/>
      <c r="D1" s="1344"/>
      <c r="E1" s="1344"/>
      <c r="F1" s="1344"/>
      <c r="G1" s="1344"/>
      <c r="I1" s="33"/>
      <c r="J1" s="33"/>
      <c r="K1" s="126"/>
    </row>
    <row r="2" spans="1:11" ht="24.9" customHeight="1" thickTop="1" thickBot="1">
      <c r="A2" s="1300" t="s">
        <v>777</v>
      </c>
      <c r="B2" s="1300"/>
      <c r="C2" s="1300"/>
      <c r="D2" s="1300"/>
      <c r="E2" s="1300"/>
      <c r="F2" s="1300"/>
      <c r="G2" s="351" t="str">
        <f>IF(COUNTIF(I9,"×")=0,"入力済","未入力あり")</f>
        <v>未入力あり</v>
      </c>
      <c r="H2" s="1406"/>
      <c r="I2" s="33"/>
      <c r="J2" s="33"/>
      <c r="K2" s="290"/>
    </row>
    <row r="3" spans="1:11" ht="5.0999999999999996" customHeight="1" thickTop="1">
      <c r="H3" s="1406"/>
      <c r="I3" s="392"/>
      <c r="J3" s="392"/>
      <c r="K3" s="393"/>
    </row>
    <row r="4" spans="1:11" ht="20.100000000000001" customHeight="1">
      <c r="E4" s="394" t="s">
        <v>728</v>
      </c>
      <c r="F4" s="1346">
        <f>+表紙!E3</f>
        <v>0</v>
      </c>
      <c r="G4" s="1347"/>
      <c r="H4" s="1406"/>
      <c r="I4" s="392"/>
      <c r="J4" s="392"/>
      <c r="K4" s="395" t="s">
        <v>238</v>
      </c>
    </row>
    <row r="5" spans="1:11" ht="20.100000000000001" customHeight="1">
      <c r="E5" s="1019" t="s">
        <v>823</v>
      </c>
      <c r="F5" s="375" t="str">
        <f>+'事務局使用（発出時は非表示にすること）'!B3</f>
        <v>令和５年９月１日時点</v>
      </c>
      <c r="G5" s="145"/>
      <c r="K5" s="127"/>
    </row>
    <row r="6" spans="1:11" ht="38.25" customHeight="1">
      <c r="A6" s="1407" t="s">
        <v>1599</v>
      </c>
      <c r="B6" s="1407"/>
      <c r="C6" s="1407"/>
      <c r="D6" s="1407"/>
      <c r="E6" s="1407"/>
      <c r="F6" s="1407"/>
      <c r="G6" s="1407"/>
      <c r="K6" s="127"/>
    </row>
    <row r="7" spans="1:11">
      <c r="A7" s="396" t="s">
        <v>778</v>
      </c>
      <c r="B7" s="397"/>
      <c r="C7" s="397"/>
      <c r="D7" s="397"/>
      <c r="E7" s="397"/>
      <c r="F7" s="397"/>
      <c r="G7" s="398"/>
      <c r="K7" s="127"/>
    </row>
    <row r="8" spans="1:11" ht="13.8" thickBot="1">
      <c r="A8" s="399" t="s">
        <v>779</v>
      </c>
      <c r="B8" s="400"/>
      <c r="C8" s="400"/>
      <c r="D8" s="400"/>
      <c r="E8" s="400"/>
      <c r="F8" s="400"/>
      <c r="G8" s="401"/>
      <c r="K8" s="127"/>
    </row>
    <row r="9" spans="1:11">
      <c r="A9" s="1397"/>
      <c r="B9" s="1398"/>
      <c r="C9" s="1398"/>
      <c r="D9" s="1398"/>
      <c r="E9" s="1398"/>
      <c r="F9" s="1398"/>
      <c r="G9" s="1399"/>
      <c r="I9" s="160" t="str">
        <f>IF(A9&lt;&gt;"","○","×")</f>
        <v>×</v>
      </c>
      <c r="J9" s="160"/>
      <c r="K9" s="127"/>
    </row>
    <row r="10" spans="1:11">
      <c r="A10" s="1400"/>
      <c r="B10" s="1401"/>
      <c r="C10" s="1401"/>
      <c r="D10" s="1401"/>
      <c r="E10" s="1401"/>
      <c r="F10" s="1401"/>
      <c r="G10" s="1402"/>
      <c r="K10" s="127"/>
    </row>
    <row r="11" spans="1:11">
      <c r="A11" s="1400"/>
      <c r="B11" s="1401"/>
      <c r="C11" s="1401"/>
      <c r="D11" s="1401"/>
      <c r="E11" s="1401"/>
      <c r="F11" s="1401"/>
      <c r="G11" s="1402"/>
      <c r="K11" s="127"/>
    </row>
    <row r="12" spans="1:11">
      <c r="A12" s="1400"/>
      <c r="B12" s="1401"/>
      <c r="C12" s="1401"/>
      <c r="D12" s="1401"/>
      <c r="E12" s="1401"/>
      <c r="F12" s="1401"/>
      <c r="G12" s="1402"/>
      <c r="K12" s="127"/>
    </row>
    <row r="13" spans="1:11">
      <c r="A13" s="1400"/>
      <c r="B13" s="1401"/>
      <c r="C13" s="1401"/>
      <c r="D13" s="1401"/>
      <c r="E13" s="1401"/>
      <c r="F13" s="1401"/>
      <c r="G13" s="1402"/>
      <c r="K13" s="127"/>
    </row>
    <row r="14" spans="1:11">
      <c r="A14" s="1400"/>
      <c r="B14" s="1401"/>
      <c r="C14" s="1401"/>
      <c r="D14" s="1401"/>
      <c r="E14" s="1401"/>
      <c r="F14" s="1401"/>
      <c r="G14" s="1402"/>
      <c r="K14" s="127"/>
    </row>
    <row r="15" spans="1:11">
      <c r="A15" s="1400"/>
      <c r="B15" s="1401"/>
      <c r="C15" s="1401"/>
      <c r="D15" s="1401"/>
      <c r="E15" s="1401"/>
      <c r="F15" s="1401"/>
      <c r="G15" s="1402"/>
      <c r="K15" s="127"/>
    </row>
    <row r="16" spans="1:11">
      <c r="A16" s="1400"/>
      <c r="B16" s="1401"/>
      <c r="C16" s="1401"/>
      <c r="D16" s="1401"/>
      <c r="E16" s="1401"/>
      <c r="F16" s="1401"/>
      <c r="G16" s="1402"/>
      <c r="K16" s="127"/>
    </row>
    <row r="17" spans="1:11" ht="13.8" thickBot="1">
      <c r="A17" s="1403"/>
      <c r="B17" s="1404"/>
      <c r="C17" s="1404"/>
      <c r="D17" s="1404"/>
      <c r="E17" s="1404"/>
      <c r="F17" s="1404"/>
      <c r="G17" s="1405"/>
      <c r="K17" s="128"/>
    </row>
  </sheetData>
  <sheetProtection algorithmName="SHA-512" hashValue="HOJiLO99pu6la+nQ9roVVkmfHLcZZJW98GRnlE+W/+m0UOg3PLcqxbpOby1jFs/HX/Bp1bQvSZgMeEJetMS+/g==" saltValue="9yEQL8+3KOd11knjfVAnGQ==" spinCount="100000" sheet="1" selectLockedCells="1"/>
  <mergeCells count="6">
    <mergeCell ref="A9:G17"/>
    <mergeCell ref="A1:G1"/>
    <mergeCell ref="A2:F2"/>
    <mergeCell ref="H2:H4"/>
    <mergeCell ref="F4:G4"/>
    <mergeCell ref="A6:G6"/>
  </mergeCells>
  <phoneticPr fontId="8"/>
  <dataValidations count="1">
    <dataValidation allowBlank="1" showInputMessage="1" showErrorMessage="1" prompt="表紙シートの病院名を反映" sqref="F4:G4" xr:uid="{00000000-0002-0000-0A00-000000000000}"/>
  </dataValidations>
  <printOptions horizontalCentered="1"/>
  <pageMargins left="0.39370078740157483" right="0.39370078740157483" top="0.59055118110236227" bottom="0.59055118110236227" header="0.35433070866141736" footer="0.27559055118110237"/>
  <pageSetup paperSize="9" scale="83" fitToHeight="0" orientation="portrait" cellComments="asDisplayed" r:id="rId1"/>
  <headerFoot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tabColor theme="0"/>
    <pageSetUpPr fitToPage="1"/>
  </sheetPr>
  <dimension ref="A1:AD26"/>
  <sheetViews>
    <sheetView showGridLines="0" view="pageBreakPreview" zoomScaleNormal="100" zoomScaleSheetLayoutView="100" workbookViewId="0">
      <selection activeCell="G6" sqref="G6"/>
    </sheetView>
  </sheetViews>
  <sheetFormatPr defaultColWidth="9" defaultRowHeight="12"/>
  <cols>
    <col min="1" max="1" width="4.109375" style="160" customWidth="1"/>
    <col min="2" max="2" width="26.6640625" style="160" customWidth="1"/>
    <col min="3" max="3" width="10.6640625" style="160" customWidth="1"/>
    <col min="4" max="4" width="5.6640625" style="160" customWidth="1"/>
    <col min="5" max="5" width="28.77734375" style="160" customWidth="1"/>
    <col min="6" max="14" width="2.6640625" style="160" customWidth="1"/>
    <col min="15" max="15" width="1.6640625" style="160" customWidth="1"/>
    <col min="16" max="23" width="2.6640625" style="160" customWidth="1"/>
    <col min="24" max="24" width="20.6640625" style="160" customWidth="1"/>
    <col min="25" max="25" width="5.88671875" style="160" customWidth="1"/>
    <col min="26" max="26" width="0.109375" style="160" hidden="1" customWidth="1"/>
    <col min="27" max="27" width="2.21875" style="160" customWidth="1"/>
    <col min="28" max="28" width="80.6640625" style="144" customWidth="1"/>
    <col min="29" max="30" width="0" style="160" hidden="1" customWidth="1"/>
    <col min="31" max="16384" width="9" style="160"/>
  </cols>
  <sheetData>
    <row r="1" spans="1:28" ht="15.9" customHeight="1" thickBot="1">
      <c r="A1" s="1344" t="s">
        <v>780</v>
      </c>
      <c r="B1" s="1344"/>
      <c r="C1" s="1344"/>
      <c r="D1" s="1344"/>
      <c r="E1" s="1344"/>
      <c r="F1" s="1344"/>
      <c r="G1" s="1344"/>
      <c r="H1" s="1344"/>
      <c r="I1" s="1344"/>
      <c r="J1" s="1344"/>
      <c r="K1" s="1344"/>
      <c r="L1" s="1344"/>
      <c r="M1" s="1344"/>
      <c r="N1" s="1344"/>
      <c r="O1" s="1344"/>
      <c r="P1" s="1344"/>
      <c r="Q1" s="1344"/>
      <c r="R1" s="1344"/>
      <c r="S1" s="1344"/>
      <c r="T1" s="1344"/>
      <c r="U1" s="1344"/>
      <c r="V1" s="1344"/>
      <c r="W1" s="1344"/>
      <c r="X1" s="1344"/>
      <c r="Y1" s="33"/>
      <c r="Z1" s="33"/>
      <c r="AA1" s="33"/>
    </row>
    <row r="2" spans="1:28" ht="24.9" customHeight="1" thickTop="1" thickBot="1">
      <c r="A2" s="1458" t="s">
        <v>777</v>
      </c>
      <c r="B2" s="1458"/>
      <c r="C2" s="1458"/>
      <c r="D2" s="1458"/>
      <c r="E2" s="1458"/>
      <c r="F2" s="1458"/>
      <c r="G2" s="1458"/>
      <c r="H2" s="1458"/>
      <c r="I2" s="1458"/>
      <c r="J2" s="1458"/>
      <c r="K2" s="1458"/>
      <c r="L2" s="1458"/>
      <c r="M2" s="1458"/>
      <c r="N2" s="1458"/>
      <c r="O2" s="1458"/>
      <c r="P2" s="1458"/>
      <c r="Q2" s="1458"/>
      <c r="R2" s="1458"/>
      <c r="S2" s="1458"/>
      <c r="T2" s="1458"/>
      <c r="U2" s="1458"/>
      <c r="V2" s="1458"/>
      <c r="W2" s="1459"/>
      <c r="X2" s="351" t="str">
        <f>IF(COUNTIF(Z:Z,"×")=0,"入力済","未入力あり")</f>
        <v>未入力あり</v>
      </c>
      <c r="Y2" s="33"/>
      <c r="Z2" s="33"/>
      <c r="AA2" s="33"/>
    </row>
    <row r="3" spans="1:28" ht="5.0999999999999996" customHeight="1" thickTop="1">
      <c r="A3" s="381"/>
      <c r="B3" s="381"/>
      <c r="C3" s="381"/>
      <c r="D3" s="381"/>
      <c r="E3" s="381"/>
      <c r="F3" s="381"/>
      <c r="G3" s="381"/>
      <c r="H3" s="381"/>
      <c r="I3" s="381"/>
      <c r="J3" s="381"/>
      <c r="K3" s="381"/>
      <c r="L3" s="381"/>
      <c r="M3" s="381"/>
      <c r="N3" s="381"/>
      <c r="O3" s="381"/>
      <c r="P3" s="381"/>
      <c r="Q3" s="381"/>
      <c r="R3" s="381"/>
      <c r="S3" s="381"/>
      <c r="T3" s="381"/>
      <c r="U3" s="381"/>
      <c r="V3" s="381"/>
      <c r="W3" s="403"/>
      <c r="X3" s="381"/>
    </row>
    <row r="4" spans="1:28" ht="20.25" customHeight="1">
      <c r="A4" s="381"/>
      <c r="B4" s="381"/>
      <c r="C4" s="381"/>
      <c r="D4" s="381"/>
      <c r="E4" s="354" t="s">
        <v>728</v>
      </c>
      <c r="F4" s="1460">
        <f>表紙!E3</f>
        <v>0</v>
      </c>
      <c r="G4" s="1460"/>
      <c r="H4" s="1460"/>
      <c r="I4" s="1460"/>
      <c r="J4" s="1460"/>
      <c r="K4" s="1460"/>
      <c r="L4" s="1460"/>
      <c r="M4" s="1461"/>
      <c r="N4" s="1461"/>
      <c r="O4" s="1461"/>
      <c r="P4" s="1461"/>
      <c r="Q4" s="1461"/>
      <c r="R4" s="1461"/>
      <c r="S4" s="1461"/>
      <c r="T4" s="1461"/>
      <c r="U4" s="1461"/>
      <c r="V4" s="1461"/>
      <c r="W4" s="1461"/>
      <c r="X4" s="1461"/>
      <c r="Y4" s="33"/>
      <c r="Z4" s="33"/>
      <c r="AA4" s="33"/>
    </row>
    <row r="5" spans="1:28" ht="20.100000000000001" customHeight="1" thickBot="1">
      <c r="A5" s="381"/>
      <c r="B5" s="381"/>
      <c r="C5" s="381"/>
      <c r="D5" s="381"/>
      <c r="E5" s="1019" t="s">
        <v>823</v>
      </c>
      <c r="F5" s="145" t="s">
        <v>1511</v>
      </c>
      <c r="G5" s="145"/>
      <c r="H5" s="145"/>
      <c r="I5" s="145"/>
      <c r="J5" s="145"/>
      <c r="K5" s="145"/>
      <c r="L5" s="145"/>
      <c r="M5" s="145"/>
      <c r="N5" s="145"/>
      <c r="O5" s="350"/>
      <c r="P5" s="350"/>
      <c r="Q5" s="350"/>
      <c r="R5" s="350"/>
      <c r="S5" s="350"/>
      <c r="T5" s="350"/>
      <c r="U5" s="350"/>
      <c r="V5" s="350"/>
      <c r="W5" s="350"/>
      <c r="X5" s="350"/>
      <c r="Y5" s="404"/>
      <c r="Z5" s="404"/>
      <c r="AA5" s="404"/>
      <c r="AB5" s="148" t="s">
        <v>238</v>
      </c>
    </row>
    <row r="6" spans="1:28" ht="27" customHeight="1" thickBot="1">
      <c r="A6" s="405">
        <v>1</v>
      </c>
      <c r="B6" s="1115" t="s">
        <v>781</v>
      </c>
      <c r="C6" s="1116"/>
      <c r="D6" s="1116"/>
      <c r="E6" s="1117"/>
      <c r="F6" s="1117"/>
      <c r="G6" s="1117"/>
      <c r="H6" s="1117"/>
      <c r="I6" s="1117"/>
      <c r="J6" s="1117"/>
      <c r="K6" s="1117"/>
      <c r="L6" s="1117"/>
      <c r="M6" s="1117"/>
      <c r="N6" s="1117"/>
      <c r="O6" s="1117"/>
      <c r="P6" s="1117"/>
      <c r="Q6" s="1117"/>
      <c r="R6" s="1117"/>
      <c r="S6" s="1117"/>
      <c r="T6" s="1117"/>
      <c r="U6" s="1117"/>
      <c r="V6" s="1117"/>
      <c r="W6" s="1117"/>
      <c r="X6" s="18"/>
      <c r="Z6" s="160" t="str">
        <f>IF(X6&lt;&gt;"","○","×")</f>
        <v>×</v>
      </c>
      <c r="AB6" s="129"/>
    </row>
    <row r="7" spans="1:28" ht="27" customHeight="1" thickBot="1">
      <c r="A7" s="405">
        <v>2</v>
      </c>
      <c r="B7" s="1462" t="s">
        <v>782</v>
      </c>
      <c r="C7" s="1463"/>
      <c r="D7" s="1463"/>
      <c r="E7" s="1341"/>
      <c r="F7" s="1420"/>
      <c r="G7" s="1420"/>
      <c r="H7" s="1420"/>
      <c r="I7" s="1420"/>
      <c r="J7" s="1420"/>
      <c r="K7" s="1420"/>
      <c r="L7" s="1420"/>
      <c r="M7" s="1420"/>
      <c r="N7" s="1420"/>
      <c r="O7" s="1420"/>
      <c r="P7" s="1420"/>
      <c r="Q7" s="1420"/>
      <c r="R7" s="1420"/>
      <c r="S7" s="1420"/>
      <c r="T7" s="1420"/>
      <c r="U7" s="1420"/>
      <c r="V7" s="1420"/>
      <c r="W7" s="1420"/>
      <c r="X7" s="1342"/>
      <c r="Z7" s="160" t="str">
        <f>IF(AND($X$6="はい",E7=""),"×","○")</f>
        <v>○</v>
      </c>
      <c r="AB7" s="50"/>
    </row>
    <row r="8" spans="1:28" ht="27" customHeight="1" thickBot="1">
      <c r="A8" s="405">
        <v>3</v>
      </c>
      <c r="B8" s="1452" t="s">
        <v>783</v>
      </c>
      <c r="C8" s="1453"/>
      <c r="D8" s="1453"/>
      <c r="E8" s="1341"/>
      <c r="F8" s="1420"/>
      <c r="G8" s="1420"/>
      <c r="H8" s="1420"/>
      <c r="I8" s="1420"/>
      <c r="J8" s="1420"/>
      <c r="K8" s="1420"/>
      <c r="L8" s="1420"/>
      <c r="M8" s="1420"/>
      <c r="N8" s="1420"/>
      <c r="O8" s="1420"/>
      <c r="P8" s="1420"/>
      <c r="Q8" s="1420"/>
      <c r="R8" s="1420"/>
      <c r="S8" s="1420"/>
      <c r="T8" s="1420"/>
      <c r="U8" s="1420"/>
      <c r="V8" s="1420"/>
      <c r="W8" s="1420"/>
      <c r="X8" s="1342"/>
      <c r="Z8" s="160" t="str">
        <f>IF(AND($X$6="はい",E8=""),"×","○")</f>
        <v>○</v>
      </c>
      <c r="AB8" s="50"/>
    </row>
    <row r="9" spans="1:28" ht="27" customHeight="1" thickBot="1">
      <c r="A9" s="405">
        <v>4</v>
      </c>
      <c r="B9" s="1454" t="s">
        <v>784</v>
      </c>
      <c r="C9" s="1455"/>
      <c r="D9" s="1455"/>
      <c r="E9" s="1341"/>
      <c r="F9" s="1420"/>
      <c r="G9" s="1420"/>
      <c r="H9" s="1420"/>
      <c r="I9" s="1420"/>
      <c r="J9" s="1420"/>
      <c r="K9" s="1420"/>
      <c r="L9" s="1420"/>
      <c r="M9" s="1420"/>
      <c r="N9" s="1420"/>
      <c r="O9" s="1420"/>
      <c r="P9" s="1420"/>
      <c r="Q9" s="1420"/>
      <c r="R9" s="1420"/>
      <c r="S9" s="1420"/>
      <c r="T9" s="1420"/>
      <c r="U9" s="1420"/>
      <c r="V9" s="1420"/>
      <c r="W9" s="1420"/>
      <c r="X9" s="1342"/>
      <c r="Z9" s="160" t="str">
        <f>IF(AND($X$6="はい",E9=""),"×","○")</f>
        <v>○</v>
      </c>
      <c r="AB9" s="50"/>
    </row>
    <row r="10" spans="1:28" ht="54" customHeight="1" thickBot="1">
      <c r="A10" s="405">
        <v>5</v>
      </c>
      <c r="B10" s="1456" t="s">
        <v>785</v>
      </c>
      <c r="C10" s="1457"/>
      <c r="D10" s="1457"/>
      <c r="E10" s="1341"/>
      <c r="F10" s="1420"/>
      <c r="G10" s="1420"/>
      <c r="H10" s="1420"/>
      <c r="I10" s="1420"/>
      <c r="J10" s="1420"/>
      <c r="K10" s="1420"/>
      <c r="L10" s="1420"/>
      <c r="M10" s="1420"/>
      <c r="N10" s="1420"/>
      <c r="O10" s="1420"/>
      <c r="P10" s="1420"/>
      <c r="Q10" s="1420"/>
      <c r="R10" s="1420"/>
      <c r="S10" s="1420"/>
      <c r="T10" s="1420"/>
      <c r="U10" s="1420"/>
      <c r="V10" s="1420"/>
      <c r="W10" s="1420"/>
      <c r="X10" s="1342"/>
      <c r="Z10" s="160" t="str">
        <f>IF(AND($X$6="はい",E10=""),"×","○")</f>
        <v>○</v>
      </c>
      <c r="AB10" s="50"/>
    </row>
    <row r="11" spans="1:28" ht="26.25" customHeight="1" thickBot="1">
      <c r="A11" s="1434">
        <v>6</v>
      </c>
      <c r="B11" s="1436" t="s">
        <v>786</v>
      </c>
      <c r="C11" s="1437"/>
      <c r="D11" s="1118" t="s">
        <v>787</v>
      </c>
      <c r="E11" s="1440"/>
      <c r="F11" s="1441"/>
      <c r="G11" s="1441"/>
      <c r="H11" s="1441"/>
      <c r="I11" s="1441"/>
      <c r="J11" s="1441"/>
      <c r="K11" s="1441"/>
      <c r="L11" s="1441"/>
      <c r="M11" s="1441"/>
      <c r="N11" s="1441"/>
      <c r="O11" s="1441"/>
      <c r="P11" s="1441"/>
      <c r="Q11" s="1441"/>
      <c r="R11" s="1441"/>
      <c r="S11" s="1441"/>
      <c r="T11" s="1441"/>
      <c r="U11" s="1441"/>
      <c r="V11" s="1441"/>
      <c r="W11" s="1441"/>
      <c r="X11" s="1442"/>
      <c r="AB11" s="50"/>
    </row>
    <row r="12" spans="1:28" ht="54" customHeight="1" thickBot="1">
      <c r="A12" s="1435"/>
      <c r="B12" s="1438"/>
      <c r="C12" s="1439"/>
      <c r="D12" s="1119" t="s">
        <v>788</v>
      </c>
      <c r="E12" s="1341"/>
      <c r="F12" s="1420"/>
      <c r="G12" s="1420"/>
      <c r="H12" s="1420"/>
      <c r="I12" s="1420"/>
      <c r="J12" s="1420"/>
      <c r="K12" s="1420"/>
      <c r="L12" s="1420"/>
      <c r="M12" s="1420"/>
      <c r="N12" s="1420"/>
      <c r="O12" s="1420"/>
      <c r="P12" s="1420"/>
      <c r="Q12" s="1420"/>
      <c r="R12" s="1420"/>
      <c r="S12" s="1420"/>
      <c r="T12" s="1420"/>
      <c r="U12" s="1420"/>
      <c r="V12" s="1420"/>
      <c r="W12" s="1420"/>
      <c r="X12" s="1342"/>
      <c r="AB12" s="50"/>
    </row>
    <row r="13" spans="1:28" ht="24" customHeight="1" thickBot="1">
      <c r="A13" s="405">
        <v>7</v>
      </c>
      <c r="B13" s="1120" t="s">
        <v>789</v>
      </c>
      <c r="C13" s="1121"/>
      <c r="D13" s="1121"/>
      <c r="E13" s="1122"/>
      <c r="F13" s="1122"/>
      <c r="G13" s="1122"/>
      <c r="H13" s="1122"/>
      <c r="I13" s="1122"/>
      <c r="J13" s="1122"/>
      <c r="K13" s="1122"/>
      <c r="L13" s="1122"/>
      <c r="M13" s="1122"/>
      <c r="N13" s="1122"/>
      <c r="O13" s="1122"/>
      <c r="P13" s="1122"/>
      <c r="Q13" s="1122"/>
      <c r="R13" s="1122"/>
      <c r="S13" s="1122"/>
      <c r="T13" s="1122"/>
      <c r="U13" s="1122"/>
      <c r="V13" s="1122"/>
      <c r="W13" s="1122"/>
      <c r="X13" s="18"/>
      <c r="Z13" s="160" t="str">
        <f>IF(AND($X$6="はい",X13=""),"×","○")</f>
        <v>○</v>
      </c>
      <c r="AB13" s="50"/>
    </row>
    <row r="14" spans="1:28" ht="24" customHeight="1" thickBot="1">
      <c r="A14" s="1414">
        <v>8</v>
      </c>
      <c r="B14" s="1443" t="s">
        <v>790</v>
      </c>
      <c r="C14" s="1444"/>
      <c r="D14" s="1444"/>
      <c r="E14" s="1445"/>
      <c r="F14" s="1445"/>
      <c r="G14" s="1445"/>
      <c r="H14" s="1445"/>
      <c r="I14" s="1445"/>
      <c r="J14" s="1445"/>
      <c r="K14" s="1445"/>
      <c r="L14" s="1445"/>
      <c r="M14" s="1445"/>
      <c r="N14" s="1445"/>
      <c r="O14" s="1445"/>
      <c r="P14" s="1445"/>
      <c r="Q14" s="1445"/>
      <c r="R14" s="1445"/>
      <c r="S14" s="1445"/>
      <c r="T14" s="1445"/>
      <c r="U14" s="1445"/>
      <c r="V14" s="1445"/>
      <c r="W14" s="1445"/>
      <c r="X14" s="19"/>
      <c r="Z14" s="160" t="str">
        <f>IF(AND($X$6="はい",X14=""),"×","○")</f>
        <v>○</v>
      </c>
      <c r="AB14" s="50"/>
    </row>
    <row r="15" spans="1:28" ht="24" customHeight="1" thickBot="1">
      <c r="A15" s="1415"/>
      <c r="B15" s="1417" t="s">
        <v>791</v>
      </c>
      <c r="C15" s="1418"/>
      <c r="D15" s="1418"/>
      <c r="E15" s="1341"/>
      <c r="F15" s="1420"/>
      <c r="G15" s="1420"/>
      <c r="H15" s="1420"/>
      <c r="I15" s="1420"/>
      <c r="J15" s="1420"/>
      <c r="K15" s="1420"/>
      <c r="L15" s="1420"/>
      <c r="M15" s="1420"/>
      <c r="N15" s="1420"/>
      <c r="O15" s="1420"/>
      <c r="P15" s="1420"/>
      <c r="Q15" s="1420"/>
      <c r="R15" s="1420"/>
      <c r="S15" s="1420"/>
      <c r="T15" s="1420"/>
      <c r="U15" s="1420"/>
      <c r="V15" s="1420"/>
      <c r="W15" s="1420"/>
      <c r="X15" s="1342"/>
      <c r="Z15" s="160" t="str">
        <f>IF(AND($X$14="はい",E15=""),"×","○")</f>
        <v>○</v>
      </c>
      <c r="AB15" s="50"/>
    </row>
    <row r="16" spans="1:28" ht="24" customHeight="1" thickBot="1">
      <c r="A16" s="1416"/>
      <c r="B16" s="1421" t="s">
        <v>792</v>
      </c>
      <c r="C16" s="1422"/>
      <c r="D16" s="1423"/>
      <c r="E16" s="1446"/>
      <c r="F16" s="1447"/>
      <c r="G16" s="1447"/>
      <c r="H16" s="1447"/>
      <c r="I16" s="1447"/>
      <c r="J16" s="1447"/>
      <c r="K16" s="1447"/>
      <c r="L16" s="1447"/>
      <c r="M16" s="1447"/>
      <c r="N16" s="1448"/>
      <c r="O16" s="1449" t="s">
        <v>793</v>
      </c>
      <c r="P16" s="1450"/>
      <c r="Q16" s="1451"/>
      <c r="R16" s="1431"/>
      <c r="S16" s="1432"/>
      <c r="T16" s="1432"/>
      <c r="U16" s="1432"/>
      <c r="V16" s="1432"/>
      <c r="W16" s="1432"/>
      <c r="X16" s="1433"/>
      <c r="Z16" s="160" t="str">
        <f>IF(AND($X$14="はい",E16=""),"×","○")</f>
        <v>○</v>
      </c>
      <c r="AB16" s="50"/>
    </row>
    <row r="17" spans="1:30" ht="24" customHeight="1" thickBot="1">
      <c r="A17" s="1414">
        <v>9</v>
      </c>
      <c r="B17" s="1123" t="s">
        <v>794</v>
      </c>
      <c r="C17" s="1124"/>
      <c r="D17" s="1124"/>
      <c r="E17" s="1125"/>
      <c r="F17" s="1125"/>
      <c r="G17" s="1125"/>
      <c r="H17" s="1125"/>
      <c r="I17" s="1125"/>
      <c r="J17" s="1125"/>
      <c r="K17" s="1125"/>
      <c r="L17" s="1125"/>
      <c r="M17" s="1125"/>
      <c r="N17" s="1125"/>
      <c r="O17" s="1125"/>
      <c r="P17" s="1125"/>
      <c r="Q17" s="1125"/>
      <c r="R17" s="1125"/>
      <c r="S17" s="1125"/>
      <c r="T17" s="1125"/>
      <c r="U17" s="1125"/>
      <c r="V17" s="1125"/>
      <c r="W17" s="1125"/>
      <c r="X17" s="18"/>
      <c r="Z17" s="160" t="str">
        <f>IF(AND($X$6="はい",X17=""),"×","○")</f>
        <v>○</v>
      </c>
      <c r="AB17" s="50"/>
    </row>
    <row r="18" spans="1:30" ht="24" customHeight="1" thickBot="1">
      <c r="A18" s="1415"/>
      <c r="B18" s="1417" t="s">
        <v>791</v>
      </c>
      <c r="C18" s="1418"/>
      <c r="D18" s="1419"/>
      <c r="E18" s="1341"/>
      <c r="F18" s="1420"/>
      <c r="G18" s="1420"/>
      <c r="H18" s="1420"/>
      <c r="I18" s="1420"/>
      <c r="J18" s="1420"/>
      <c r="K18" s="1420"/>
      <c r="L18" s="1420"/>
      <c r="M18" s="1420"/>
      <c r="N18" s="1420"/>
      <c r="O18" s="1420"/>
      <c r="P18" s="1420"/>
      <c r="Q18" s="1420"/>
      <c r="R18" s="1420"/>
      <c r="S18" s="1420"/>
      <c r="T18" s="1420"/>
      <c r="U18" s="1420"/>
      <c r="V18" s="1420"/>
      <c r="W18" s="1420"/>
      <c r="X18" s="1342"/>
      <c r="Z18" s="160" t="str">
        <f>IF(AND($X$17="はい",E18=""),"×","○")</f>
        <v>○</v>
      </c>
      <c r="AB18" s="50"/>
    </row>
    <row r="19" spans="1:30" ht="24" customHeight="1" thickBot="1">
      <c r="A19" s="1415"/>
      <c r="B19" s="1421" t="s">
        <v>792</v>
      </c>
      <c r="C19" s="1422"/>
      <c r="D19" s="1423"/>
      <c r="E19" s="1424"/>
      <c r="F19" s="1425"/>
      <c r="G19" s="1425"/>
      <c r="H19" s="1425"/>
      <c r="I19" s="1425"/>
      <c r="J19" s="1425"/>
      <c r="K19" s="1425"/>
      <c r="L19" s="1425"/>
      <c r="M19" s="1425"/>
      <c r="N19" s="1426"/>
      <c r="O19" s="1427" t="s">
        <v>793</v>
      </c>
      <c r="P19" s="1427"/>
      <c r="Q19" s="1427"/>
      <c r="R19" s="1431"/>
      <c r="S19" s="1432"/>
      <c r="T19" s="1432"/>
      <c r="U19" s="1432"/>
      <c r="V19" s="1432"/>
      <c r="W19" s="1432"/>
      <c r="X19" s="1433"/>
      <c r="Z19" s="160" t="str">
        <f>IF(AND($X$17="はい",E19=""),"×","○")</f>
        <v>○</v>
      </c>
      <c r="AB19" s="50"/>
    </row>
    <row r="20" spans="1:30" ht="24" customHeight="1" thickBot="1">
      <c r="A20" s="1416"/>
      <c r="B20" s="1428" t="s">
        <v>795</v>
      </c>
      <c r="C20" s="1429"/>
      <c r="D20" s="1430"/>
      <c r="E20" s="1341"/>
      <c r="F20" s="1420"/>
      <c r="G20" s="1420"/>
      <c r="H20" s="1420"/>
      <c r="I20" s="1420"/>
      <c r="J20" s="1420"/>
      <c r="K20" s="1420"/>
      <c r="L20" s="1420"/>
      <c r="M20" s="1420"/>
      <c r="N20" s="1420"/>
      <c r="O20" s="1420"/>
      <c r="P20" s="1420"/>
      <c r="Q20" s="1420"/>
      <c r="R20" s="1420"/>
      <c r="S20" s="1420"/>
      <c r="T20" s="1420"/>
      <c r="U20" s="1420"/>
      <c r="V20" s="1420"/>
      <c r="W20" s="1420"/>
      <c r="X20" s="1342"/>
      <c r="AB20" s="50"/>
    </row>
    <row r="21" spans="1:30" ht="24" customHeight="1">
      <c r="A21" s="1408">
        <v>10</v>
      </c>
      <c r="B21" s="1126"/>
      <c r="C21" s="1127"/>
      <c r="D21" s="1128"/>
      <c r="E21" s="1129" t="s">
        <v>796</v>
      </c>
      <c r="F21" s="1130"/>
      <c r="G21" s="1130"/>
      <c r="H21" s="1130"/>
      <c r="I21" s="1130"/>
      <c r="J21" s="1130"/>
      <c r="K21" s="1130"/>
      <c r="L21" s="1130"/>
      <c r="M21" s="1130"/>
      <c r="N21" s="1130"/>
      <c r="O21" s="1130"/>
      <c r="P21" s="1130"/>
      <c r="Q21" s="1130"/>
      <c r="R21" s="1130"/>
      <c r="S21" s="1130"/>
      <c r="T21" s="1130"/>
      <c r="U21" s="1130"/>
      <c r="V21" s="1130"/>
      <c r="W21" s="1130"/>
      <c r="X21" s="1131"/>
      <c r="AB21" s="50"/>
    </row>
    <row r="22" spans="1:30" ht="24" customHeight="1" thickBot="1">
      <c r="A22" s="1409"/>
      <c r="B22" s="1132"/>
      <c r="C22" s="1133"/>
      <c r="D22" s="1134"/>
      <c r="E22" s="1135" t="s">
        <v>797</v>
      </c>
      <c r="F22" s="1136"/>
      <c r="G22" s="1136"/>
      <c r="H22" s="1136"/>
      <c r="I22" s="1136"/>
      <c r="J22" s="1136"/>
      <c r="K22" s="1136"/>
      <c r="L22" s="1136"/>
      <c r="M22" s="1136"/>
      <c r="N22" s="1136"/>
      <c r="O22" s="1136"/>
      <c r="P22" s="1136"/>
      <c r="Q22" s="1136"/>
      <c r="R22" s="1136"/>
      <c r="S22" s="1136"/>
      <c r="T22" s="1137"/>
      <c r="U22" s="1411"/>
      <c r="V22" s="1412"/>
      <c r="W22" s="1413"/>
      <c r="X22" s="1138" t="s">
        <v>385</v>
      </c>
      <c r="Y22" s="406"/>
      <c r="Z22" s="160" t="str">
        <f>IF(AND($X$6="はい",U22=""),"×","○")</f>
        <v>○</v>
      </c>
      <c r="AB22" s="50"/>
      <c r="AC22" s="407">
        <v>0</v>
      </c>
      <c r="AD22" s="407">
        <v>330</v>
      </c>
    </row>
    <row r="23" spans="1:30" ht="24" customHeight="1" thickBot="1">
      <c r="A23" s="1409"/>
      <c r="B23" s="1132" t="s">
        <v>206</v>
      </c>
      <c r="C23" s="1133"/>
      <c r="D23" s="1134"/>
      <c r="E23" s="1139" t="s">
        <v>798</v>
      </c>
      <c r="F23" s="1140"/>
      <c r="G23" s="1140"/>
      <c r="H23" s="1140"/>
      <c r="I23" s="1140"/>
      <c r="J23" s="1140"/>
      <c r="K23" s="1140"/>
      <c r="L23" s="1140"/>
      <c r="M23" s="1140"/>
      <c r="N23" s="1140"/>
      <c r="O23" s="1140"/>
      <c r="P23" s="1140"/>
      <c r="Q23" s="1140"/>
      <c r="R23" s="1140"/>
      <c r="S23" s="1140"/>
      <c r="T23" s="1141"/>
      <c r="U23" s="1411"/>
      <c r="V23" s="1412"/>
      <c r="W23" s="1413"/>
      <c r="X23" s="1138" t="s">
        <v>385</v>
      </c>
      <c r="Z23" s="160" t="str">
        <f>IF(AND($X$6="はい",U23=""),"×","○")</f>
        <v>○</v>
      </c>
      <c r="AB23" s="50"/>
      <c r="AC23" s="407">
        <v>0</v>
      </c>
      <c r="AD23" s="407">
        <v>2400</v>
      </c>
    </row>
    <row r="24" spans="1:30" ht="24" customHeight="1">
      <c r="A24" s="1409"/>
      <c r="B24" s="1142" t="str">
        <f>+"期間："&amp;'事務局使用（発出時は非表示にすること）'!B4</f>
        <v>期間：令和４年１月１日～12月31日</v>
      </c>
      <c r="C24" s="1133"/>
      <c r="D24" s="1134"/>
      <c r="E24" s="1129" t="s">
        <v>799</v>
      </c>
      <c r="F24" s="1130"/>
      <c r="G24" s="1130"/>
      <c r="H24" s="1130"/>
      <c r="I24" s="1130"/>
      <c r="J24" s="1130"/>
      <c r="K24" s="1130"/>
      <c r="L24" s="1130"/>
      <c r="M24" s="1130"/>
      <c r="N24" s="1130"/>
      <c r="O24" s="1130"/>
      <c r="P24" s="1130"/>
      <c r="Q24" s="1130"/>
      <c r="R24" s="1130"/>
      <c r="S24" s="1130"/>
      <c r="T24" s="1130"/>
      <c r="U24" s="1130"/>
      <c r="V24" s="1130"/>
      <c r="W24" s="1130"/>
      <c r="X24" s="1143"/>
      <c r="AB24" s="50"/>
    </row>
    <row r="25" spans="1:30" ht="24" customHeight="1" thickBot="1">
      <c r="A25" s="1409"/>
      <c r="B25" s="1132"/>
      <c r="C25" s="1133"/>
      <c r="D25" s="1134"/>
      <c r="E25" s="1144" t="s">
        <v>800</v>
      </c>
      <c r="F25" s="1145"/>
      <c r="G25" s="1145"/>
      <c r="H25" s="1145"/>
      <c r="I25" s="1145"/>
      <c r="J25" s="1145"/>
      <c r="K25" s="1145"/>
      <c r="L25" s="1145"/>
      <c r="M25" s="1145"/>
      <c r="N25" s="1145"/>
      <c r="O25" s="1145"/>
      <c r="P25" s="1145"/>
      <c r="Q25" s="1145"/>
      <c r="R25" s="1145"/>
      <c r="S25" s="1145"/>
      <c r="T25" s="1146"/>
      <c r="U25" s="1411"/>
      <c r="V25" s="1412"/>
      <c r="W25" s="1413"/>
      <c r="X25" s="1138" t="s">
        <v>385</v>
      </c>
      <c r="Z25" s="160" t="str">
        <f t="shared" ref="Z25:Z26" si="0">IF(AND($X$6="はい",U25=""),"×","○")</f>
        <v>○</v>
      </c>
      <c r="AB25" s="50"/>
      <c r="AC25" s="407">
        <v>0</v>
      </c>
      <c r="AD25" s="408">
        <v>500</v>
      </c>
    </row>
    <row r="26" spans="1:30" ht="24" customHeight="1" thickBot="1">
      <c r="A26" s="1410"/>
      <c r="B26" s="1147"/>
      <c r="C26" s="1148"/>
      <c r="D26" s="1149"/>
      <c r="E26" s="1139" t="s">
        <v>801</v>
      </c>
      <c r="F26" s="1150"/>
      <c r="G26" s="1150"/>
      <c r="H26" s="1150"/>
      <c r="I26" s="1150"/>
      <c r="J26" s="1150"/>
      <c r="K26" s="1150"/>
      <c r="L26" s="1150"/>
      <c r="M26" s="1150"/>
      <c r="N26" s="1150"/>
      <c r="O26" s="1150"/>
      <c r="P26" s="1150"/>
      <c r="Q26" s="1150"/>
      <c r="R26" s="1150"/>
      <c r="S26" s="1150"/>
      <c r="T26" s="1151"/>
      <c r="U26" s="1411"/>
      <c r="V26" s="1412"/>
      <c r="W26" s="1413"/>
      <c r="X26" s="1152" t="s">
        <v>385</v>
      </c>
      <c r="Z26" s="160" t="str">
        <f t="shared" si="0"/>
        <v>○</v>
      </c>
      <c r="AB26" s="119"/>
      <c r="AC26" s="407">
        <v>0</v>
      </c>
      <c r="AD26" s="408">
        <v>2000</v>
      </c>
    </row>
  </sheetData>
  <sheetProtection algorithmName="SHA-512" hashValue="LV4mIqi1sPQqjBOp8IhTQLTTs7ocbgYcttttQusZDkEsqYolDZ47Y3VHmwP6wpCjgx4zmYgNj2ZOVyGM86vJbA==" saltValue="JR3lj5g3QWg48B/nDsliVA==" spinCount="100000" sheet="1" selectLockedCells="1"/>
  <mergeCells count="37">
    <mergeCell ref="A1:X1"/>
    <mergeCell ref="A2:W2"/>
    <mergeCell ref="F4:X4"/>
    <mergeCell ref="B7:D7"/>
    <mergeCell ref="E7:X7"/>
    <mergeCell ref="B8:D8"/>
    <mergeCell ref="E8:X8"/>
    <mergeCell ref="B9:D9"/>
    <mergeCell ref="E9:X9"/>
    <mergeCell ref="B10:D10"/>
    <mergeCell ref="E10:X10"/>
    <mergeCell ref="A11:A12"/>
    <mergeCell ref="B11:C12"/>
    <mergeCell ref="E11:X11"/>
    <mergeCell ref="E12:X12"/>
    <mergeCell ref="A14:A16"/>
    <mergeCell ref="B14:W14"/>
    <mergeCell ref="B15:D15"/>
    <mergeCell ref="E15:X15"/>
    <mergeCell ref="B16:D16"/>
    <mergeCell ref="E16:N16"/>
    <mergeCell ref="O16:Q16"/>
    <mergeCell ref="R16:X16"/>
    <mergeCell ref="A17:A20"/>
    <mergeCell ref="B18:D18"/>
    <mergeCell ref="E18:X18"/>
    <mergeCell ref="B19:D19"/>
    <mergeCell ref="E19:N19"/>
    <mergeCell ref="O19:Q19"/>
    <mergeCell ref="B20:D20"/>
    <mergeCell ref="E20:X20"/>
    <mergeCell ref="R19:X19"/>
    <mergeCell ref="A21:A26"/>
    <mergeCell ref="U22:W22"/>
    <mergeCell ref="U23:W23"/>
    <mergeCell ref="U25:W25"/>
    <mergeCell ref="U26:W26"/>
  </mergeCells>
  <phoneticPr fontId="8"/>
  <dataValidations count="6">
    <dataValidation type="custom" imeMode="disabled" allowBlank="1" showInputMessage="1" showErrorMessage="1" error="半角で入力してください" prompt="電話番号はハイフン「-」を含め、半角で入力_x000a_XXX-XXXX-XXXX" sqref="E16:N16 E19:N19" xr:uid="{00000000-0002-0000-0B00-000000000000}">
      <formula1>LEN(E16)=LENB(E16)</formula1>
    </dataValidation>
    <dataValidation imeMode="disabled" allowBlank="1" showInputMessage="1" showErrorMessage="1" prompt="内線番号を半角で入力" sqref="R16 R19" xr:uid="{00000000-0002-0000-0B00-000001000000}"/>
    <dataValidation type="custom" imeMode="disabled" allowBlank="1" showInputMessage="1" showErrorMessage="1" error="半角で入力してください" prompt="アドレスは、手入力せずにホームページからコピーしてください" sqref="E12:X12" xr:uid="{00000000-0002-0000-0B00-000002000000}">
      <formula1>LEN(E12)=LENB(E12)</formula1>
    </dataValidation>
    <dataValidation allowBlank="1" showInputMessage="1" showErrorMessage="1" prompt="表紙シートの病院名を反映" sqref="F4:X4" xr:uid="{00000000-0002-0000-0B00-000003000000}"/>
    <dataValidation type="list" allowBlank="1" showInputMessage="1" showErrorMessage="1" sqref="X17 X13:X14 X6" xr:uid="{00000000-0002-0000-0B00-000004000000}">
      <formula1>"はい,いいえ"</formula1>
    </dataValidation>
    <dataValidation type="whole" errorStyle="warning" allowBlank="1" showInputMessage="1" showErrorMessage="1" errorTitle="入力値を要確認！" error="想定を超えた数値が入力されています。ご確認ください。" sqref="U22:W23 U25:W26" xr:uid="{00000000-0002-0000-0B00-000005000000}">
      <formula1>AC22</formula1>
      <formula2>AD22</formula2>
    </dataValidation>
  </dataValidation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Footer>&amp;C&amp;P/&amp;N&amp;R&amp;A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4">
    <tabColor theme="0"/>
    <pageSetUpPr fitToPage="1"/>
  </sheetPr>
  <dimension ref="A1:AE1048576"/>
  <sheetViews>
    <sheetView showGridLines="0" view="pageBreakPreview" zoomScaleNormal="100" zoomScaleSheetLayoutView="100" workbookViewId="0">
      <selection activeCell="AC9" sqref="AC9"/>
    </sheetView>
  </sheetViews>
  <sheetFormatPr defaultColWidth="9" defaultRowHeight="12"/>
  <cols>
    <col min="1" max="1" width="3.6640625" style="160" customWidth="1"/>
    <col min="2" max="2" width="8.6640625" style="160" customWidth="1"/>
    <col min="3" max="3" width="5.6640625" style="160" customWidth="1"/>
    <col min="4" max="4" width="6.6640625" style="160" customWidth="1"/>
    <col min="5" max="6" width="9" style="160"/>
    <col min="7" max="15" width="2.6640625" style="160" customWidth="1"/>
    <col min="16" max="16" width="1.6640625" style="160" customWidth="1"/>
    <col min="17" max="24" width="2.6640625" style="160" customWidth="1"/>
    <col min="25" max="25" width="14.5546875" style="160" customWidth="1"/>
    <col min="26" max="26" width="2.21875" style="160" customWidth="1"/>
    <col min="27" max="27" width="2.21875" style="160" hidden="1" customWidth="1"/>
    <col min="28" max="28" width="2.21875" style="160" customWidth="1"/>
    <col min="29" max="29" width="80.6640625" style="404" customWidth="1"/>
    <col min="30" max="31" width="0" style="160" hidden="1" customWidth="1"/>
    <col min="32" max="16384" width="9" style="160"/>
  </cols>
  <sheetData>
    <row r="1" spans="1:31" ht="15.9" customHeight="1" thickBot="1">
      <c r="A1" s="1344" t="s">
        <v>802</v>
      </c>
      <c r="B1" s="1344"/>
      <c r="C1" s="1344"/>
      <c r="D1" s="1344"/>
      <c r="E1" s="1344"/>
      <c r="F1" s="1344"/>
      <c r="G1" s="1344"/>
      <c r="H1" s="1344"/>
      <c r="I1" s="1344"/>
      <c r="J1" s="1344"/>
      <c r="K1" s="1344"/>
      <c r="L1" s="1344"/>
      <c r="M1" s="1344"/>
      <c r="N1" s="1344"/>
      <c r="O1" s="1344"/>
      <c r="P1" s="1344"/>
      <c r="Q1" s="1344"/>
      <c r="R1" s="1344"/>
      <c r="S1" s="1344"/>
      <c r="T1" s="1344"/>
      <c r="U1" s="1344"/>
      <c r="V1" s="1344"/>
      <c r="W1" s="1344"/>
      <c r="X1" s="1344"/>
      <c r="Y1" s="1344"/>
      <c r="Z1" s="33"/>
      <c r="AA1" s="68"/>
      <c r="AB1" s="33"/>
      <c r="AC1" s="409"/>
    </row>
    <row r="2" spans="1:31" ht="24.9" customHeight="1" thickTop="1" thickBot="1">
      <c r="A2" s="1458" t="s">
        <v>777</v>
      </c>
      <c r="B2" s="1458"/>
      <c r="C2" s="1458"/>
      <c r="D2" s="1458"/>
      <c r="E2" s="1458"/>
      <c r="F2" s="1458"/>
      <c r="G2" s="1458"/>
      <c r="H2" s="1458"/>
      <c r="I2" s="1458"/>
      <c r="J2" s="1458"/>
      <c r="K2" s="1458"/>
      <c r="L2" s="1458"/>
      <c r="M2" s="1458"/>
      <c r="N2" s="1458"/>
      <c r="O2" s="1458"/>
      <c r="P2" s="1458"/>
      <c r="Q2" s="1458"/>
      <c r="R2" s="1458"/>
      <c r="S2" s="1458"/>
      <c r="T2" s="1458"/>
      <c r="U2" s="1458"/>
      <c r="V2" s="1458"/>
      <c r="W2" s="1458"/>
      <c r="X2" s="1459"/>
      <c r="Y2" s="351" t="str">
        <f>IF(COUNTIF(AA:AA,"×")=0,"入力済","未入力あり")</f>
        <v>未入力あり</v>
      </c>
      <c r="Z2" s="33"/>
      <c r="AA2" s="68"/>
      <c r="AB2" s="33"/>
    </row>
    <row r="3" spans="1:31" ht="5.0999999999999996" customHeight="1" thickTop="1">
      <c r="A3" s="381"/>
      <c r="B3" s="381"/>
      <c r="C3" s="381"/>
      <c r="D3" s="381"/>
      <c r="E3" s="381"/>
      <c r="F3" s="381"/>
      <c r="G3" s="381"/>
      <c r="H3" s="381"/>
      <c r="I3" s="381"/>
      <c r="J3" s="381"/>
      <c r="K3" s="381"/>
      <c r="L3" s="381"/>
      <c r="M3" s="381"/>
      <c r="N3" s="381"/>
      <c r="O3" s="381"/>
      <c r="P3" s="381"/>
      <c r="Q3" s="381"/>
      <c r="R3" s="381"/>
      <c r="S3" s="381"/>
      <c r="T3" s="381"/>
      <c r="U3" s="381"/>
      <c r="V3" s="381"/>
      <c r="W3" s="381"/>
      <c r="X3" s="381"/>
      <c r="Y3" s="403"/>
    </row>
    <row r="4" spans="1:31" ht="20.25" customHeight="1">
      <c r="A4" s="381"/>
      <c r="B4" s="381"/>
      <c r="C4" s="381"/>
      <c r="D4" s="381"/>
      <c r="E4" s="381"/>
      <c r="F4" s="354" t="s">
        <v>728</v>
      </c>
      <c r="G4" s="1558">
        <f>表紙!E3</f>
        <v>0</v>
      </c>
      <c r="H4" s="1559"/>
      <c r="I4" s="1559"/>
      <c r="J4" s="1559"/>
      <c r="K4" s="1559"/>
      <c r="L4" s="1559"/>
      <c r="M4" s="1559"/>
      <c r="N4" s="1559"/>
      <c r="O4" s="1559"/>
      <c r="P4" s="1559"/>
      <c r="Q4" s="1559"/>
      <c r="R4" s="1559"/>
      <c r="S4" s="1559"/>
      <c r="T4" s="1559"/>
      <c r="U4" s="1559"/>
      <c r="V4" s="1559"/>
      <c r="W4" s="1559"/>
      <c r="X4" s="1559"/>
      <c r="Y4" s="1560"/>
      <c r="Z4" s="33"/>
      <c r="AA4" s="68"/>
      <c r="AB4" s="33"/>
    </row>
    <row r="5" spans="1:31" ht="15.75" customHeight="1">
      <c r="A5" s="381"/>
      <c r="B5" s="381"/>
      <c r="C5" s="381"/>
      <c r="D5" s="381"/>
      <c r="E5" s="381"/>
      <c r="F5" s="1019" t="s">
        <v>823</v>
      </c>
      <c r="G5" s="145" t="s">
        <v>1511</v>
      </c>
      <c r="H5" s="145"/>
      <c r="I5" s="145"/>
      <c r="J5" s="145"/>
      <c r="K5" s="145"/>
      <c r="L5" s="145"/>
      <c r="M5" s="145"/>
      <c r="N5" s="410"/>
      <c r="O5" s="410"/>
      <c r="P5" s="410"/>
      <c r="Q5" s="410"/>
      <c r="R5" s="411"/>
      <c r="S5" s="411"/>
      <c r="T5" s="411"/>
      <c r="U5" s="411"/>
      <c r="V5" s="411"/>
      <c r="W5" s="411"/>
      <c r="X5" s="411"/>
      <c r="Y5" s="411"/>
      <c r="Z5" s="404"/>
      <c r="AA5" s="404"/>
      <c r="AB5" s="404"/>
      <c r="AC5" s="395" t="s">
        <v>238</v>
      </c>
    </row>
    <row r="6" spans="1:31" ht="20.100000000000001" customHeight="1" thickBot="1">
      <c r="A6" s="381"/>
      <c r="B6" s="1030" t="s">
        <v>1353</v>
      </c>
      <c r="C6" s="381"/>
      <c r="D6" s="381"/>
      <c r="E6" s="381"/>
      <c r="F6" s="381"/>
      <c r="G6" s="381"/>
      <c r="H6" s="381"/>
      <c r="I6" s="381"/>
      <c r="J6" s="381"/>
      <c r="K6" s="381"/>
      <c r="L6" s="381"/>
      <c r="M6" s="381"/>
      <c r="N6" s="381"/>
      <c r="O6" s="381"/>
      <c r="P6" s="381"/>
      <c r="Q6" s="381"/>
      <c r="R6" s="381"/>
      <c r="S6" s="381"/>
      <c r="T6" s="381"/>
      <c r="U6" s="381"/>
      <c r="V6" s="381"/>
      <c r="W6" s="381"/>
      <c r="X6" s="381"/>
      <c r="Y6" s="381"/>
      <c r="AC6" s="130"/>
    </row>
    <row r="7" spans="1:31" ht="18" customHeight="1" thickBot="1">
      <c r="A7" s="413">
        <v>1</v>
      </c>
      <c r="B7" s="1550" t="s">
        <v>803</v>
      </c>
      <c r="C7" s="1551"/>
      <c r="D7" s="1551"/>
      <c r="E7" s="1551"/>
      <c r="F7" s="1552"/>
      <c r="G7" s="1553"/>
      <c r="H7" s="1553"/>
      <c r="I7" s="1553"/>
      <c r="J7" s="1553"/>
      <c r="K7" s="1553"/>
      <c r="L7" s="1553"/>
      <c r="M7" s="1553"/>
      <c r="N7" s="1553"/>
      <c r="O7" s="1554"/>
      <c r="P7" s="1153"/>
      <c r="Q7" s="1153"/>
      <c r="R7" s="1153"/>
      <c r="S7" s="1153"/>
      <c r="T7" s="1153"/>
      <c r="U7" s="1153"/>
      <c r="V7" s="1153"/>
      <c r="W7" s="1153"/>
      <c r="X7" s="1153"/>
      <c r="Y7" s="1154"/>
      <c r="AA7" s="377" t="str">
        <f>IF($F$7&lt;&gt;"","○","×")</f>
        <v>×</v>
      </c>
      <c r="AB7" s="377"/>
      <c r="AC7" s="130"/>
    </row>
    <row r="8" spans="1:31" ht="18" customHeight="1" thickBot="1">
      <c r="A8" s="413">
        <v>2</v>
      </c>
      <c r="B8" s="1550" t="s">
        <v>804</v>
      </c>
      <c r="C8" s="1551"/>
      <c r="D8" s="1551"/>
      <c r="E8" s="1551"/>
      <c r="F8" s="1555"/>
      <c r="G8" s="1556"/>
      <c r="H8" s="1556"/>
      <c r="I8" s="1556"/>
      <c r="J8" s="1556"/>
      <c r="K8" s="1556"/>
      <c r="L8" s="1556"/>
      <c r="M8" s="1556"/>
      <c r="N8" s="1556"/>
      <c r="O8" s="1557"/>
      <c r="P8" s="1155"/>
      <c r="Q8" s="1155"/>
      <c r="R8" s="1155"/>
      <c r="S8" s="1155"/>
      <c r="T8" s="1155"/>
      <c r="U8" s="1155"/>
      <c r="V8" s="1155"/>
      <c r="W8" s="1155"/>
      <c r="X8" s="1155"/>
      <c r="Y8" s="1156"/>
      <c r="AA8" s="377" t="str">
        <f>IF(AND($F$7="病棟があります",F8=""),"×","○")</f>
        <v>○</v>
      </c>
      <c r="AB8" s="377"/>
      <c r="AC8" s="130"/>
    </row>
    <row r="9" spans="1:31" ht="18" customHeight="1" thickBot="1">
      <c r="A9" s="413">
        <v>3</v>
      </c>
      <c r="B9" s="1550" t="s">
        <v>805</v>
      </c>
      <c r="C9" s="1551"/>
      <c r="D9" s="1551"/>
      <c r="E9" s="1551"/>
      <c r="F9" s="1552"/>
      <c r="G9" s="1553"/>
      <c r="H9" s="1553"/>
      <c r="I9" s="1553"/>
      <c r="J9" s="1553"/>
      <c r="K9" s="1553"/>
      <c r="L9" s="1553"/>
      <c r="M9" s="1553"/>
      <c r="N9" s="1553"/>
      <c r="O9" s="1554"/>
      <c r="P9" s="1155"/>
      <c r="Q9" s="1155"/>
      <c r="R9" s="1155"/>
      <c r="S9" s="1155"/>
      <c r="T9" s="1155"/>
      <c r="U9" s="1155"/>
      <c r="V9" s="1155"/>
      <c r="W9" s="1155"/>
      <c r="X9" s="1155"/>
      <c r="Y9" s="1156"/>
      <c r="AA9" s="377" t="str">
        <f t="shared" ref="AA9:AA10" si="0">IF(AND($F$7="病棟があります",F9=""),"×","○")</f>
        <v>○</v>
      </c>
      <c r="AB9" s="377"/>
      <c r="AC9" s="130"/>
    </row>
    <row r="10" spans="1:31" ht="18" customHeight="1" thickBot="1">
      <c r="A10" s="413">
        <v>4</v>
      </c>
      <c r="B10" s="1550" t="s">
        <v>806</v>
      </c>
      <c r="C10" s="1551"/>
      <c r="D10" s="1551"/>
      <c r="E10" s="1551"/>
      <c r="F10" s="284"/>
      <c r="G10" s="1157" t="s">
        <v>807</v>
      </c>
      <c r="H10" s="1155"/>
      <c r="I10" s="1155"/>
      <c r="J10" s="1155"/>
      <c r="K10" s="1155"/>
      <c r="L10" s="1155"/>
      <c r="M10" s="1155"/>
      <c r="N10" s="1155"/>
      <c r="O10" s="1155"/>
      <c r="P10" s="1155"/>
      <c r="Q10" s="1155"/>
      <c r="R10" s="1155"/>
      <c r="S10" s="1155"/>
      <c r="T10" s="1155"/>
      <c r="U10" s="1155"/>
      <c r="V10" s="1155"/>
      <c r="W10" s="1155"/>
      <c r="X10" s="1155"/>
      <c r="Y10" s="1156"/>
      <c r="Z10" s="380"/>
      <c r="AA10" s="377" t="str">
        <f t="shared" si="0"/>
        <v>○</v>
      </c>
      <c r="AB10" s="377"/>
      <c r="AC10" s="130"/>
      <c r="AD10" s="407">
        <v>0</v>
      </c>
      <c r="AE10" s="407">
        <v>40</v>
      </c>
    </row>
    <row r="11" spans="1:31" ht="18" customHeight="1" thickBot="1">
      <c r="A11" s="1537">
        <v>5</v>
      </c>
      <c r="B11" s="1538" t="s">
        <v>808</v>
      </c>
      <c r="C11" s="1538"/>
      <c r="D11" s="1538"/>
      <c r="E11" s="1538"/>
      <c r="F11" s="1538"/>
      <c r="G11" s="1539"/>
      <c r="H11" s="1538"/>
      <c r="I11" s="1538"/>
      <c r="J11" s="1538"/>
      <c r="K11" s="1538"/>
      <c r="L11" s="1538"/>
      <c r="M11" s="1538"/>
      <c r="N11" s="1538"/>
      <c r="O11" s="1538"/>
      <c r="P11" s="1538"/>
      <c r="Q11" s="1538"/>
      <c r="R11" s="1538"/>
      <c r="S11" s="1538"/>
      <c r="T11" s="1538"/>
      <c r="U11" s="1538"/>
      <c r="V11" s="1540"/>
      <c r="W11" s="1548"/>
      <c r="X11" s="1549"/>
      <c r="Y11" s="1138" t="s">
        <v>809</v>
      </c>
      <c r="Z11" s="414"/>
      <c r="AA11" s="377" t="str">
        <f>IF(AND($F$7="病棟があります",W11=""),"×","○")</f>
        <v>○</v>
      </c>
      <c r="AB11" s="377"/>
      <c r="AC11" s="130"/>
      <c r="AD11" s="415">
        <v>0</v>
      </c>
      <c r="AE11" s="407">
        <v>40</v>
      </c>
    </row>
    <row r="12" spans="1:31" ht="18" customHeight="1" thickBot="1">
      <c r="A12" s="1537"/>
      <c r="B12" s="1538" t="str">
        <f>+"緩和ケア病棟の年間新入院患者数（"&amp;'事務局使用（発出時は非表示にすること）'!B4&amp;"）"</f>
        <v>緩和ケア病棟の年間新入院患者数（令和４年１月１日～12月31日）</v>
      </c>
      <c r="C12" s="1538"/>
      <c r="D12" s="1538"/>
      <c r="E12" s="1538"/>
      <c r="F12" s="1538"/>
      <c r="G12" s="1538"/>
      <c r="H12" s="1538"/>
      <c r="I12" s="1538"/>
      <c r="J12" s="1538"/>
      <c r="K12" s="1538"/>
      <c r="L12" s="1538"/>
      <c r="M12" s="1538"/>
      <c r="N12" s="1538"/>
      <c r="O12" s="1538"/>
      <c r="P12" s="1538"/>
      <c r="Q12" s="1538"/>
      <c r="R12" s="1538"/>
      <c r="S12" s="1538"/>
      <c r="T12" s="1538"/>
      <c r="U12" s="1538"/>
      <c r="V12" s="1540"/>
      <c r="W12" s="1548"/>
      <c r="X12" s="1549"/>
      <c r="Y12" s="1138" t="s">
        <v>272</v>
      </c>
      <c r="Z12" s="372"/>
      <c r="AA12" s="377" t="str">
        <f t="shared" ref="AA12:AA13" si="1">IF(AND($F$7="病棟があります",W12=""),"×","○")</f>
        <v>○</v>
      </c>
      <c r="AB12" s="377"/>
      <c r="AC12" s="130"/>
      <c r="AD12" s="415">
        <v>0</v>
      </c>
      <c r="AE12" s="407">
        <v>500</v>
      </c>
    </row>
    <row r="13" spans="1:31" ht="18" customHeight="1" thickBot="1">
      <c r="A13" s="1537"/>
      <c r="B13" s="1538" t="str">
        <f>+"緩和ケア病棟の年間死亡患者数（"&amp;'事務局使用（発出時は非表示にすること）'!B4&amp;"）"</f>
        <v>緩和ケア病棟の年間死亡患者数（令和４年１月１日～12月31日）</v>
      </c>
      <c r="C13" s="1538"/>
      <c r="D13" s="1538"/>
      <c r="E13" s="1538"/>
      <c r="F13" s="1538"/>
      <c r="G13" s="1546"/>
      <c r="H13" s="1546"/>
      <c r="I13" s="1546"/>
      <c r="J13" s="1546"/>
      <c r="K13" s="1546"/>
      <c r="L13" s="1546"/>
      <c r="M13" s="1546"/>
      <c r="N13" s="1546"/>
      <c r="O13" s="1546"/>
      <c r="P13" s="1546"/>
      <c r="Q13" s="1546"/>
      <c r="R13" s="1546"/>
      <c r="S13" s="1546"/>
      <c r="T13" s="1546"/>
      <c r="U13" s="1546"/>
      <c r="V13" s="1547"/>
      <c r="W13" s="1548"/>
      <c r="X13" s="1549"/>
      <c r="Y13" s="1158" t="s">
        <v>272</v>
      </c>
      <c r="Z13" s="372"/>
      <c r="AA13" s="377" t="str">
        <f t="shared" si="1"/>
        <v>○</v>
      </c>
      <c r="AB13" s="377"/>
      <c r="AC13" s="130"/>
      <c r="AD13" s="415">
        <v>0</v>
      </c>
      <c r="AE13" s="407">
        <v>400</v>
      </c>
    </row>
    <row r="14" spans="1:31" ht="18" customHeight="1" thickBot="1">
      <c r="A14" s="1526">
        <v>6</v>
      </c>
      <c r="B14" s="1466" t="s">
        <v>810</v>
      </c>
      <c r="C14" s="1483"/>
      <c r="D14" s="1483"/>
      <c r="E14" s="1541"/>
      <c r="F14" s="1159" t="s">
        <v>787</v>
      </c>
      <c r="G14" s="1543"/>
      <c r="H14" s="1544"/>
      <c r="I14" s="1544"/>
      <c r="J14" s="1544"/>
      <c r="K14" s="1544"/>
      <c r="L14" s="1544"/>
      <c r="M14" s="1544"/>
      <c r="N14" s="1544"/>
      <c r="O14" s="1544"/>
      <c r="P14" s="1544"/>
      <c r="Q14" s="1544"/>
      <c r="R14" s="1544"/>
      <c r="S14" s="1544"/>
      <c r="T14" s="1544"/>
      <c r="U14" s="1544"/>
      <c r="V14" s="1544"/>
      <c r="W14" s="1544"/>
      <c r="X14" s="1544"/>
      <c r="Y14" s="1545"/>
      <c r="Z14" s="380"/>
      <c r="AA14" s="380"/>
      <c r="AB14" s="380"/>
      <c r="AC14" s="130"/>
    </row>
    <row r="15" spans="1:31" ht="40.5" customHeight="1" thickBot="1">
      <c r="A15" s="1528"/>
      <c r="B15" s="1468"/>
      <c r="C15" s="1469"/>
      <c r="D15" s="1469"/>
      <c r="E15" s="1542"/>
      <c r="F15" s="1160" t="s">
        <v>811</v>
      </c>
      <c r="G15" s="1517"/>
      <c r="H15" s="1518"/>
      <c r="I15" s="1518"/>
      <c r="J15" s="1518"/>
      <c r="K15" s="1518"/>
      <c r="L15" s="1518"/>
      <c r="M15" s="1518"/>
      <c r="N15" s="1518"/>
      <c r="O15" s="1518"/>
      <c r="P15" s="1518"/>
      <c r="Q15" s="1518"/>
      <c r="R15" s="1518"/>
      <c r="S15" s="1518"/>
      <c r="T15" s="1518"/>
      <c r="U15" s="1518"/>
      <c r="V15" s="1518"/>
      <c r="W15" s="1518"/>
      <c r="X15" s="1518"/>
      <c r="Y15" s="1519"/>
      <c r="Z15" s="380"/>
      <c r="AA15" s="380"/>
      <c r="AB15" s="380"/>
      <c r="AC15" s="130"/>
    </row>
    <row r="16" spans="1:31" ht="18" customHeight="1" thickBot="1">
      <c r="A16" s="1526">
        <v>7</v>
      </c>
      <c r="B16" s="1529" t="s">
        <v>812</v>
      </c>
      <c r="C16" s="1467"/>
      <c r="D16" s="1531" t="s">
        <v>813</v>
      </c>
      <c r="E16" s="1532"/>
      <c r="F16" s="1532"/>
      <c r="G16" s="1532"/>
      <c r="H16" s="1532"/>
      <c r="I16" s="1533"/>
      <c r="J16" s="1161">
        <v>2</v>
      </c>
      <c r="K16" s="1155"/>
      <c r="L16" s="1534" t="s">
        <v>814</v>
      </c>
      <c r="M16" s="1535"/>
      <c r="N16" s="1535"/>
      <c r="O16" s="1535"/>
      <c r="P16" s="1535"/>
      <c r="Q16" s="1535"/>
      <c r="R16" s="1535"/>
      <c r="S16" s="1535"/>
      <c r="T16" s="1535"/>
      <c r="U16" s="1535"/>
      <c r="V16" s="1535"/>
      <c r="W16" s="1536"/>
      <c r="X16" s="1161">
        <v>1</v>
      </c>
      <c r="Y16" s="1162"/>
      <c r="AC16" s="130"/>
    </row>
    <row r="17" spans="1:31" ht="18" customHeight="1" thickBot="1">
      <c r="A17" s="1527"/>
      <c r="B17" s="1530"/>
      <c r="C17" s="1501"/>
      <c r="D17" s="1508"/>
      <c r="E17" s="1509"/>
      <c r="F17" s="1509"/>
      <c r="G17" s="1509"/>
      <c r="H17" s="1509"/>
      <c r="I17" s="1510"/>
      <c r="J17" s="284"/>
      <c r="K17" s="1155"/>
      <c r="L17" s="1523"/>
      <c r="M17" s="1524"/>
      <c r="N17" s="1524"/>
      <c r="O17" s="1524"/>
      <c r="P17" s="1524"/>
      <c r="Q17" s="1524"/>
      <c r="R17" s="1524"/>
      <c r="S17" s="1524"/>
      <c r="T17" s="1524"/>
      <c r="U17" s="1524"/>
      <c r="V17" s="1524"/>
      <c r="W17" s="1525"/>
      <c r="X17" s="284"/>
      <c r="Y17" s="1162"/>
      <c r="AA17" s="377" t="str">
        <f>IF(AND($F$7="病棟があります",OR(D17="",J17="")),"×","○")</f>
        <v>○</v>
      </c>
      <c r="AB17" s="377"/>
      <c r="AC17" s="130"/>
      <c r="AD17" s="407">
        <v>0</v>
      </c>
      <c r="AE17" s="408">
        <v>20</v>
      </c>
    </row>
    <row r="18" spans="1:31" ht="18" customHeight="1" thickBot="1">
      <c r="A18" s="1527"/>
      <c r="B18" s="1530"/>
      <c r="C18" s="1501"/>
      <c r="D18" s="1508"/>
      <c r="E18" s="1509"/>
      <c r="F18" s="1509"/>
      <c r="G18" s="1509"/>
      <c r="H18" s="1509"/>
      <c r="I18" s="1510"/>
      <c r="J18" s="284"/>
      <c r="K18" s="1155"/>
      <c r="L18" s="1523"/>
      <c r="M18" s="1524"/>
      <c r="N18" s="1524"/>
      <c r="O18" s="1524"/>
      <c r="P18" s="1524"/>
      <c r="Q18" s="1524"/>
      <c r="R18" s="1524"/>
      <c r="S18" s="1524"/>
      <c r="T18" s="1524"/>
      <c r="U18" s="1524"/>
      <c r="V18" s="1524"/>
      <c r="W18" s="1525"/>
      <c r="X18" s="284"/>
      <c r="Y18" s="1162"/>
      <c r="AC18" s="130"/>
      <c r="AD18" s="407">
        <v>0</v>
      </c>
      <c r="AE18" s="408">
        <v>20</v>
      </c>
    </row>
    <row r="19" spans="1:31" ht="18" customHeight="1" thickBot="1">
      <c r="A19" s="1527"/>
      <c r="B19" s="1530"/>
      <c r="C19" s="1501"/>
      <c r="D19" s="1508"/>
      <c r="E19" s="1509"/>
      <c r="F19" s="1509"/>
      <c r="G19" s="1509"/>
      <c r="H19" s="1509"/>
      <c r="I19" s="1510"/>
      <c r="J19" s="284"/>
      <c r="K19" s="1155"/>
      <c r="L19" s="1523"/>
      <c r="M19" s="1524"/>
      <c r="N19" s="1524"/>
      <c r="O19" s="1524"/>
      <c r="P19" s="1524"/>
      <c r="Q19" s="1524"/>
      <c r="R19" s="1524"/>
      <c r="S19" s="1524"/>
      <c r="T19" s="1524"/>
      <c r="U19" s="1524"/>
      <c r="V19" s="1524"/>
      <c r="W19" s="1525"/>
      <c r="X19" s="284"/>
      <c r="Y19" s="1162"/>
      <c r="AC19" s="130"/>
      <c r="AD19" s="407">
        <v>0</v>
      </c>
      <c r="AE19" s="408">
        <v>20</v>
      </c>
    </row>
    <row r="20" spans="1:31" ht="18" customHeight="1" thickBot="1">
      <c r="A20" s="1527"/>
      <c r="B20" s="1530"/>
      <c r="C20" s="1501"/>
      <c r="D20" s="1508"/>
      <c r="E20" s="1509"/>
      <c r="F20" s="1509"/>
      <c r="G20" s="1509"/>
      <c r="H20" s="1509"/>
      <c r="I20" s="1510"/>
      <c r="J20" s="284"/>
      <c r="K20" s="1155"/>
      <c r="L20" s="1523"/>
      <c r="M20" s="1524"/>
      <c r="N20" s="1524"/>
      <c r="O20" s="1524"/>
      <c r="P20" s="1524"/>
      <c r="Q20" s="1524"/>
      <c r="R20" s="1524"/>
      <c r="S20" s="1524"/>
      <c r="T20" s="1524"/>
      <c r="U20" s="1524"/>
      <c r="V20" s="1524"/>
      <c r="W20" s="1525"/>
      <c r="X20" s="284"/>
      <c r="Y20" s="1162"/>
      <c r="AC20" s="130"/>
      <c r="AD20" s="407">
        <v>0</v>
      </c>
      <c r="AE20" s="408">
        <v>20</v>
      </c>
    </row>
    <row r="21" spans="1:31" ht="18" customHeight="1" thickBot="1">
      <c r="A21" s="1527"/>
      <c r="B21" s="1530"/>
      <c r="C21" s="1501"/>
      <c r="D21" s="1508"/>
      <c r="E21" s="1509"/>
      <c r="F21" s="1509"/>
      <c r="G21" s="1509"/>
      <c r="H21" s="1509"/>
      <c r="I21" s="1510"/>
      <c r="J21" s="284"/>
      <c r="K21" s="1155"/>
      <c r="L21" s="1523"/>
      <c r="M21" s="1524"/>
      <c r="N21" s="1524"/>
      <c r="O21" s="1524"/>
      <c r="P21" s="1524"/>
      <c r="Q21" s="1524"/>
      <c r="R21" s="1524"/>
      <c r="S21" s="1524"/>
      <c r="T21" s="1524"/>
      <c r="U21" s="1524"/>
      <c r="V21" s="1524"/>
      <c r="W21" s="1525"/>
      <c r="X21" s="284"/>
      <c r="Y21" s="1162"/>
      <c r="AC21" s="130"/>
      <c r="AD21" s="407">
        <v>0</v>
      </c>
      <c r="AE21" s="408">
        <v>20</v>
      </c>
    </row>
    <row r="22" spans="1:31" ht="18" customHeight="1" thickBot="1">
      <c r="A22" s="1527"/>
      <c r="B22" s="1530"/>
      <c r="C22" s="1501"/>
      <c r="D22" s="1508"/>
      <c r="E22" s="1509"/>
      <c r="F22" s="1509"/>
      <c r="G22" s="1509"/>
      <c r="H22" s="1509"/>
      <c r="I22" s="1510"/>
      <c r="J22" s="284"/>
      <c r="K22" s="1155"/>
      <c r="L22" s="1523"/>
      <c r="M22" s="1524"/>
      <c r="N22" s="1524"/>
      <c r="O22" s="1524"/>
      <c r="P22" s="1524"/>
      <c r="Q22" s="1524"/>
      <c r="R22" s="1524"/>
      <c r="S22" s="1524"/>
      <c r="T22" s="1524"/>
      <c r="U22" s="1524"/>
      <c r="V22" s="1524"/>
      <c r="W22" s="1525"/>
      <c r="X22" s="284"/>
      <c r="Y22" s="1162"/>
      <c r="AC22" s="130"/>
      <c r="AD22" s="407">
        <v>0</v>
      </c>
      <c r="AE22" s="408">
        <v>20</v>
      </c>
    </row>
    <row r="23" spans="1:31" ht="18" customHeight="1" thickBot="1">
      <c r="A23" s="1527"/>
      <c r="B23" s="1530"/>
      <c r="C23" s="1501"/>
      <c r="D23" s="1508"/>
      <c r="E23" s="1509"/>
      <c r="F23" s="1509"/>
      <c r="G23" s="1509"/>
      <c r="H23" s="1509"/>
      <c r="I23" s="1510"/>
      <c r="J23" s="284"/>
      <c r="K23" s="1155"/>
      <c r="L23" s="1523"/>
      <c r="M23" s="1524"/>
      <c r="N23" s="1524"/>
      <c r="O23" s="1524"/>
      <c r="P23" s="1524"/>
      <c r="Q23" s="1524"/>
      <c r="R23" s="1524"/>
      <c r="S23" s="1524"/>
      <c r="T23" s="1524"/>
      <c r="U23" s="1524"/>
      <c r="V23" s="1524"/>
      <c r="W23" s="1525"/>
      <c r="X23" s="284"/>
      <c r="Y23" s="1162"/>
      <c r="AC23" s="130"/>
      <c r="AD23" s="407">
        <v>0</v>
      </c>
      <c r="AE23" s="408">
        <v>20</v>
      </c>
    </row>
    <row r="24" spans="1:31" ht="18" customHeight="1" thickBot="1">
      <c r="A24" s="1527"/>
      <c r="B24" s="1530"/>
      <c r="C24" s="1501"/>
      <c r="D24" s="1508"/>
      <c r="E24" s="1509"/>
      <c r="F24" s="1509"/>
      <c r="G24" s="1509"/>
      <c r="H24" s="1509"/>
      <c r="I24" s="1510"/>
      <c r="J24" s="284"/>
      <c r="K24" s="1155"/>
      <c r="L24" s="1523"/>
      <c r="M24" s="1524"/>
      <c r="N24" s="1524"/>
      <c r="O24" s="1524"/>
      <c r="P24" s="1524"/>
      <c r="Q24" s="1524"/>
      <c r="R24" s="1524"/>
      <c r="S24" s="1524"/>
      <c r="T24" s="1524"/>
      <c r="U24" s="1524"/>
      <c r="V24" s="1524"/>
      <c r="W24" s="1525"/>
      <c r="X24" s="284"/>
      <c r="Y24" s="1162"/>
      <c r="AC24" s="130"/>
      <c r="AD24" s="407">
        <v>0</v>
      </c>
      <c r="AE24" s="408">
        <v>20</v>
      </c>
    </row>
    <row r="25" spans="1:31" ht="18" customHeight="1" thickBot="1">
      <c r="A25" s="1527"/>
      <c r="B25" s="1530"/>
      <c r="C25" s="1501"/>
      <c r="D25" s="1508"/>
      <c r="E25" s="1509"/>
      <c r="F25" s="1509"/>
      <c r="G25" s="1509"/>
      <c r="H25" s="1509"/>
      <c r="I25" s="1510"/>
      <c r="J25" s="284"/>
      <c r="K25" s="1155"/>
      <c r="L25" s="1523"/>
      <c r="M25" s="1524"/>
      <c r="N25" s="1524"/>
      <c r="O25" s="1524"/>
      <c r="P25" s="1524"/>
      <c r="Q25" s="1524"/>
      <c r="R25" s="1524"/>
      <c r="S25" s="1524"/>
      <c r="T25" s="1524"/>
      <c r="U25" s="1524"/>
      <c r="V25" s="1524"/>
      <c r="W25" s="1525"/>
      <c r="X25" s="284"/>
      <c r="Y25" s="1162"/>
      <c r="AC25" s="130"/>
      <c r="AD25" s="407">
        <v>0</v>
      </c>
      <c r="AE25" s="408">
        <v>20</v>
      </c>
    </row>
    <row r="26" spans="1:31" ht="18" customHeight="1" thickBot="1">
      <c r="A26" s="1528"/>
      <c r="B26" s="1468"/>
      <c r="C26" s="1469"/>
      <c r="D26" s="1508"/>
      <c r="E26" s="1509"/>
      <c r="F26" s="1509"/>
      <c r="G26" s="1509"/>
      <c r="H26" s="1509"/>
      <c r="I26" s="1510"/>
      <c r="J26" s="284"/>
      <c r="K26" s="1163"/>
      <c r="L26" s="1511"/>
      <c r="M26" s="1512"/>
      <c r="N26" s="1512"/>
      <c r="O26" s="1512"/>
      <c r="P26" s="1512"/>
      <c r="Q26" s="1512"/>
      <c r="R26" s="1512"/>
      <c r="S26" s="1512"/>
      <c r="T26" s="1512"/>
      <c r="U26" s="1512"/>
      <c r="V26" s="1512"/>
      <c r="W26" s="1513"/>
      <c r="X26" s="284"/>
      <c r="Y26" s="1162"/>
      <c r="AC26" s="130"/>
      <c r="AD26" s="407">
        <v>0</v>
      </c>
      <c r="AE26" s="408">
        <v>20</v>
      </c>
    </row>
    <row r="27" spans="1:31" ht="18" customHeight="1" thickBot="1">
      <c r="A27" s="1489">
        <v>8</v>
      </c>
      <c r="B27" s="1498" t="s">
        <v>790</v>
      </c>
      <c r="C27" s="1499"/>
      <c r="D27" s="1500"/>
      <c r="E27" s="1500"/>
      <c r="F27" s="1501"/>
      <c r="G27" s="1501"/>
      <c r="H27" s="1501"/>
      <c r="I27" s="1501"/>
      <c r="J27" s="1501"/>
      <c r="K27" s="1501"/>
      <c r="L27" s="1501"/>
      <c r="M27" s="1501"/>
      <c r="N27" s="1501"/>
      <c r="O27" s="1501"/>
      <c r="P27" s="1501"/>
      <c r="Q27" s="1501"/>
      <c r="R27" s="1501"/>
      <c r="S27" s="1501"/>
      <c r="T27" s="1501"/>
      <c r="U27" s="1501"/>
      <c r="V27" s="1501"/>
      <c r="W27" s="1501"/>
      <c r="X27" s="1501"/>
      <c r="Y27" s="19"/>
      <c r="AA27" s="377" t="str">
        <f>IF(AND($F$7="病棟があります",Y27=""),"×","○")</f>
        <v>○</v>
      </c>
      <c r="AB27" s="377"/>
      <c r="AC27" s="130"/>
    </row>
    <row r="28" spans="1:31" ht="18" customHeight="1" thickBot="1">
      <c r="A28" s="1415"/>
      <c r="B28" s="1490" t="s">
        <v>791</v>
      </c>
      <c r="C28" s="1491"/>
      <c r="D28" s="1491"/>
      <c r="E28" s="1491"/>
      <c r="F28" s="1492"/>
      <c r="G28" s="1493"/>
      <c r="H28" s="1493"/>
      <c r="I28" s="1493"/>
      <c r="J28" s="1493"/>
      <c r="K28" s="1493"/>
      <c r="L28" s="1493"/>
      <c r="M28" s="1493"/>
      <c r="N28" s="1493"/>
      <c r="O28" s="1493"/>
      <c r="P28" s="1493"/>
      <c r="Q28" s="1493"/>
      <c r="R28" s="1493"/>
      <c r="S28" s="1493"/>
      <c r="T28" s="1493"/>
      <c r="U28" s="1493"/>
      <c r="V28" s="1493"/>
      <c r="W28" s="1493"/>
      <c r="X28" s="1493"/>
      <c r="Y28" s="1497"/>
      <c r="AA28" s="377" t="str">
        <f>IF(AND($Y$27="はい",F28=""),"×","○")</f>
        <v>○</v>
      </c>
      <c r="AB28" s="377"/>
      <c r="AC28" s="130"/>
    </row>
    <row r="29" spans="1:31" ht="18" customHeight="1" thickBot="1">
      <c r="A29" s="1415"/>
      <c r="B29" s="1490" t="s">
        <v>792</v>
      </c>
      <c r="C29" s="1495"/>
      <c r="D29" s="1495"/>
      <c r="E29" s="1496"/>
      <c r="F29" s="1492"/>
      <c r="G29" s="1493"/>
      <c r="H29" s="1493"/>
      <c r="I29" s="1493"/>
      <c r="J29" s="1493"/>
      <c r="K29" s="1493"/>
      <c r="L29" s="1493"/>
      <c r="M29" s="1493"/>
      <c r="N29" s="1493"/>
      <c r="O29" s="1497"/>
      <c r="P29" s="1427" t="s">
        <v>793</v>
      </c>
      <c r="Q29" s="1427"/>
      <c r="R29" s="1427"/>
      <c r="S29" s="1520"/>
      <c r="T29" s="1521"/>
      <c r="U29" s="1521"/>
      <c r="V29" s="1521"/>
      <c r="W29" s="1521"/>
      <c r="X29" s="1521"/>
      <c r="Y29" s="1522"/>
      <c r="AA29" s="377"/>
      <c r="AB29" s="377"/>
      <c r="AC29" s="130"/>
    </row>
    <row r="30" spans="1:31" ht="18" customHeight="1" thickBot="1">
      <c r="A30" s="1415"/>
      <c r="B30" s="1502" t="s">
        <v>815</v>
      </c>
      <c r="C30" s="1503"/>
      <c r="D30" s="1503"/>
      <c r="E30" s="1504"/>
      <c r="F30" s="1159" t="s">
        <v>787</v>
      </c>
      <c r="G30" s="1514"/>
      <c r="H30" s="1515"/>
      <c r="I30" s="1515"/>
      <c r="J30" s="1515"/>
      <c r="K30" s="1515"/>
      <c r="L30" s="1515"/>
      <c r="M30" s="1515"/>
      <c r="N30" s="1515"/>
      <c r="O30" s="1515"/>
      <c r="P30" s="1515"/>
      <c r="Q30" s="1515"/>
      <c r="R30" s="1515"/>
      <c r="S30" s="1515"/>
      <c r="T30" s="1515"/>
      <c r="U30" s="1515"/>
      <c r="V30" s="1515"/>
      <c r="W30" s="1515"/>
      <c r="X30" s="1515"/>
      <c r="Y30" s="1516"/>
      <c r="AC30" s="130"/>
    </row>
    <row r="31" spans="1:31" ht="18" customHeight="1" thickBot="1">
      <c r="A31" s="1416"/>
      <c r="B31" s="1505"/>
      <c r="C31" s="1506"/>
      <c r="D31" s="1506"/>
      <c r="E31" s="1507"/>
      <c r="F31" s="1160" t="s">
        <v>811</v>
      </c>
      <c r="G31" s="1517"/>
      <c r="H31" s="1518"/>
      <c r="I31" s="1518"/>
      <c r="J31" s="1518"/>
      <c r="K31" s="1518"/>
      <c r="L31" s="1518"/>
      <c r="M31" s="1518"/>
      <c r="N31" s="1518"/>
      <c r="O31" s="1518"/>
      <c r="P31" s="1518"/>
      <c r="Q31" s="1518"/>
      <c r="R31" s="1518"/>
      <c r="S31" s="1518"/>
      <c r="T31" s="1518"/>
      <c r="U31" s="1518"/>
      <c r="V31" s="1518"/>
      <c r="W31" s="1518"/>
      <c r="X31" s="1518"/>
      <c r="Y31" s="1519"/>
      <c r="AC31" s="130"/>
    </row>
    <row r="32" spans="1:31" ht="35.25" customHeight="1" thickBot="1">
      <c r="A32" s="1489">
        <v>9</v>
      </c>
      <c r="B32" s="1164" t="s">
        <v>794</v>
      </c>
      <c r="C32" s="1165"/>
      <c r="D32" s="1165"/>
      <c r="E32" s="1165"/>
      <c r="F32" s="1166"/>
      <c r="G32" s="1166"/>
      <c r="H32" s="1166"/>
      <c r="I32" s="1166"/>
      <c r="J32" s="1166"/>
      <c r="K32" s="1166"/>
      <c r="L32" s="1166"/>
      <c r="M32" s="1166"/>
      <c r="N32" s="1166"/>
      <c r="O32" s="1166"/>
      <c r="P32" s="1166"/>
      <c r="Q32" s="1166"/>
      <c r="R32" s="1166"/>
      <c r="S32" s="1166"/>
      <c r="T32" s="1166"/>
      <c r="U32" s="1166"/>
      <c r="V32" s="1166"/>
      <c r="W32" s="1166"/>
      <c r="X32" s="1167"/>
      <c r="Y32" s="18"/>
      <c r="AA32" s="377" t="str">
        <f>IF(AND($F$7="病棟があります",Y32=""),"×","○")</f>
        <v>○</v>
      </c>
      <c r="AB32" s="377"/>
      <c r="AC32" s="130"/>
    </row>
    <row r="33" spans="1:29" ht="18" customHeight="1" thickBot="1">
      <c r="A33" s="1415"/>
      <c r="B33" s="1490" t="s">
        <v>791</v>
      </c>
      <c r="C33" s="1491"/>
      <c r="D33" s="1491"/>
      <c r="E33" s="1491"/>
      <c r="F33" s="1492"/>
      <c r="G33" s="1493"/>
      <c r="H33" s="1493"/>
      <c r="I33" s="1493"/>
      <c r="J33" s="1493"/>
      <c r="K33" s="1493"/>
      <c r="L33" s="1493"/>
      <c r="M33" s="1493"/>
      <c r="N33" s="1493"/>
      <c r="O33" s="1493"/>
      <c r="P33" s="1493"/>
      <c r="Q33" s="1493"/>
      <c r="R33" s="1493"/>
      <c r="S33" s="1493"/>
      <c r="T33" s="1493"/>
      <c r="U33" s="1493"/>
      <c r="V33" s="1493"/>
      <c r="W33" s="1493"/>
      <c r="X33" s="1493"/>
      <c r="Y33" s="1494"/>
      <c r="AA33" s="377" t="str">
        <f>IF(AND($Y$32="はい",F33=""),"×","○")</f>
        <v>○</v>
      </c>
      <c r="AB33" s="377"/>
      <c r="AC33" s="130"/>
    </row>
    <row r="34" spans="1:29" ht="18" customHeight="1" thickBot="1">
      <c r="A34" s="1415"/>
      <c r="B34" s="1490" t="s">
        <v>792</v>
      </c>
      <c r="C34" s="1495"/>
      <c r="D34" s="1495"/>
      <c r="E34" s="1496"/>
      <c r="F34" s="1492"/>
      <c r="G34" s="1493"/>
      <c r="H34" s="1493"/>
      <c r="I34" s="1493"/>
      <c r="J34" s="1493"/>
      <c r="K34" s="1493"/>
      <c r="L34" s="1493"/>
      <c r="M34" s="1493"/>
      <c r="N34" s="1493"/>
      <c r="O34" s="1497"/>
      <c r="P34" s="1427" t="s">
        <v>793</v>
      </c>
      <c r="Q34" s="1427"/>
      <c r="R34" s="1427"/>
      <c r="S34" s="1520"/>
      <c r="T34" s="1521"/>
      <c r="U34" s="1521"/>
      <c r="V34" s="1521"/>
      <c r="W34" s="1521"/>
      <c r="X34" s="1521"/>
      <c r="Y34" s="1522"/>
      <c r="AC34" s="130"/>
    </row>
    <row r="35" spans="1:29" ht="18" customHeight="1" thickBot="1">
      <c r="A35" s="1415"/>
      <c r="B35" s="1474" t="s">
        <v>815</v>
      </c>
      <c r="C35" s="1475"/>
      <c r="D35" s="1475"/>
      <c r="E35" s="1476"/>
      <c r="F35" s="1159" t="s">
        <v>787</v>
      </c>
      <c r="G35" s="1480"/>
      <c r="H35" s="1480"/>
      <c r="I35" s="1480"/>
      <c r="J35" s="1480"/>
      <c r="K35" s="1480"/>
      <c r="L35" s="1480"/>
      <c r="M35" s="1480"/>
      <c r="N35" s="1480"/>
      <c r="O35" s="1480"/>
      <c r="P35" s="1480"/>
      <c r="Q35" s="1480"/>
      <c r="R35" s="1480"/>
      <c r="S35" s="1480"/>
      <c r="T35" s="1480"/>
      <c r="U35" s="1480"/>
      <c r="V35" s="1480"/>
      <c r="W35" s="1480"/>
      <c r="X35" s="1480"/>
      <c r="Y35" s="1480"/>
      <c r="AC35" s="130"/>
    </row>
    <row r="36" spans="1:29" ht="18" customHeight="1" thickBot="1">
      <c r="A36" s="1416"/>
      <c r="B36" s="1477"/>
      <c r="C36" s="1478"/>
      <c r="D36" s="1478"/>
      <c r="E36" s="1479"/>
      <c r="F36" s="1160" t="s">
        <v>811</v>
      </c>
      <c r="G36" s="1481"/>
      <c r="H36" s="1481"/>
      <c r="I36" s="1481"/>
      <c r="J36" s="1481"/>
      <c r="K36" s="1481"/>
      <c r="L36" s="1481"/>
      <c r="M36" s="1481"/>
      <c r="N36" s="1481"/>
      <c r="O36" s="1481"/>
      <c r="P36" s="1481"/>
      <c r="Q36" s="1481"/>
      <c r="R36" s="1481"/>
      <c r="S36" s="1481"/>
      <c r="T36" s="1481"/>
      <c r="U36" s="1481"/>
      <c r="V36" s="1481"/>
      <c r="W36" s="1481"/>
      <c r="X36" s="1481"/>
      <c r="Y36" s="1481"/>
      <c r="AC36" s="130"/>
    </row>
    <row r="37" spans="1:29" ht="35.25" customHeight="1" thickBot="1">
      <c r="A37" s="1482">
        <v>10</v>
      </c>
      <c r="B37" s="1466" t="s">
        <v>816</v>
      </c>
      <c r="C37" s="1483"/>
      <c r="D37" s="1484" t="s">
        <v>817</v>
      </c>
      <c r="E37" s="1485"/>
      <c r="F37" s="1485"/>
      <c r="G37" s="1486"/>
      <c r="H37" s="1486"/>
      <c r="I37" s="1486"/>
      <c r="J37" s="1486"/>
      <c r="K37" s="1486"/>
      <c r="L37" s="1486"/>
      <c r="M37" s="1486"/>
      <c r="N37" s="1486"/>
      <c r="O37" s="1486"/>
      <c r="P37" s="1486"/>
      <c r="Q37" s="1486"/>
      <c r="R37" s="1486"/>
      <c r="S37" s="1486"/>
      <c r="T37" s="1486"/>
      <c r="U37" s="1486"/>
      <c r="V37" s="1486"/>
      <c r="W37" s="1486"/>
      <c r="X37" s="1486"/>
      <c r="Y37" s="1487"/>
      <c r="AC37" s="130"/>
    </row>
    <row r="38" spans="1:29" ht="24.9" customHeight="1" thickBot="1">
      <c r="A38" s="1482"/>
      <c r="B38" s="1468"/>
      <c r="C38" s="1469"/>
      <c r="D38" s="1488"/>
      <c r="E38" s="1488"/>
      <c r="F38" s="1488"/>
      <c r="G38" s="1488"/>
      <c r="H38" s="1488"/>
      <c r="I38" s="1488"/>
      <c r="J38" s="1488"/>
      <c r="K38" s="1488"/>
      <c r="L38" s="1488"/>
      <c r="M38" s="1488"/>
      <c r="N38" s="1488"/>
      <c r="O38" s="1488"/>
      <c r="P38" s="1488"/>
      <c r="Q38" s="1488"/>
      <c r="R38" s="1488"/>
      <c r="S38" s="1488"/>
      <c r="T38" s="1488"/>
      <c r="U38" s="1488"/>
      <c r="V38" s="1488"/>
      <c r="W38" s="1488"/>
      <c r="X38" s="1488"/>
      <c r="Y38" s="1488"/>
      <c r="AA38" s="377" t="str">
        <f>IF(AND($F$7="病棟があります",D38=""),"×","○")</f>
        <v>○</v>
      </c>
      <c r="AB38" s="377"/>
      <c r="AC38" s="130"/>
    </row>
    <row r="39" spans="1:29" ht="33.75" customHeight="1" thickBot="1">
      <c r="A39" s="1464">
        <v>11</v>
      </c>
      <c r="B39" s="1466" t="s">
        <v>818</v>
      </c>
      <c r="C39" s="1467"/>
      <c r="D39" s="1470" t="s">
        <v>819</v>
      </c>
      <c r="E39" s="1471"/>
      <c r="F39" s="1471"/>
      <c r="G39" s="1471"/>
      <c r="H39" s="1471"/>
      <c r="I39" s="1471"/>
      <c r="J39" s="1471"/>
      <c r="K39" s="1471"/>
      <c r="L39" s="1471"/>
      <c r="M39" s="1471"/>
      <c r="N39" s="1471"/>
      <c r="O39" s="1471"/>
      <c r="P39" s="1471"/>
      <c r="Q39" s="1471"/>
      <c r="R39" s="1471"/>
      <c r="S39" s="1471"/>
      <c r="T39" s="1471"/>
      <c r="U39" s="1471"/>
      <c r="V39" s="1471"/>
      <c r="W39" s="1471"/>
      <c r="X39" s="1471"/>
      <c r="Y39" s="1472"/>
      <c r="AC39" s="130"/>
    </row>
    <row r="40" spans="1:29" ht="30" customHeight="1" thickBot="1">
      <c r="A40" s="1465"/>
      <c r="B40" s="1468"/>
      <c r="C40" s="1469"/>
      <c r="D40" s="1473"/>
      <c r="E40" s="1473"/>
      <c r="F40" s="1473"/>
      <c r="G40" s="1473"/>
      <c r="H40" s="1473"/>
      <c r="I40" s="1473"/>
      <c r="J40" s="1473"/>
      <c r="K40" s="1473"/>
      <c r="L40" s="1473"/>
      <c r="M40" s="1473"/>
      <c r="N40" s="1473"/>
      <c r="O40" s="1473"/>
      <c r="P40" s="1473"/>
      <c r="Q40" s="1473"/>
      <c r="R40" s="1473"/>
      <c r="S40" s="1473"/>
      <c r="T40" s="1473"/>
      <c r="U40" s="1473"/>
      <c r="V40" s="1473"/>
      <c r="W40" s="1473"/>
      <c r="X40" s="1473"/>
      <c r="Y40" s="1473"/>
      <c r="AA40" s="377" t="str">
        <f>IF(AND($F$7="病棟があります",D40=""),"×","○")</f>
        <v>○</v>
      </c>
      <c r="AB40" s="377"/>
      <c r="AC40" s="131"/>
    </row>
    <row r="41" spans="1:29" ht="54" customHeight="1">
      <c r="AC41" s="416"/>
    </row>
    <row r="1048576" spans="29:29">
      <c r="AC1048576" s="412" t="s">
        <v>820</v>
      </c>
    </row>
  </sheetData>
  <sheetProtection algorithmName="SHA-512" hashValue="GWvXHfxE0eMNgQDe313oGD4ciBtoneKfclGG0uwdehPGECEynAV4jjghVmYAYV9Kpz2quHOlFgPIcPrxmPUQ0w==" saltValue="YONg/rH+rh6JcSgpvNucYQ==" spinCount="100000" sheet="1" selectLockedCells="1"/>
  <protectedRanges>
    <protectedRange sqref="F10 J17:J26 X17:X26" name="範囲3"/>
    <protectedRange sqref="F10 J17:J26 X17:X26" name="範囲2"/>
  </protectedRanges>
  <mergeCells count="74">
    <mergeCell ref="A1:Y1"/>
    <mergeCell ref="A2:X2"/>
    <mergeCell ref="G4:Y4"/>
    <mergeCell ref="B7:E7"/>
    <mergeCell ref="F7:O7"/>
    <mergeCell ref="B9:E9"/>
    <mergeCell ref="F9:O9"/>
    <mergeCell ref="B10:E10"/>
    <mergeCell ref="B8:E8"/>
    <mergeCell ref="F8:O8"/>
    <mergeCell ref="A11:A13"/>
    <mergeCell ref="B11:V11"/>
    <mergeCell ref="A14:A15"/>
    <mergeCell ref="B14:E15"/>
    <mergeCell ref="G14:Y14"/>
    <mergeCell ref="G15:Y15"/>
    <mergeCell ref="B13:V13"/>
    <mergeCell ref="W13:X13"/>
    <mergeCell ref="W11:X11"/>
    <mergeCell ref="B12:V12"/>
    <mergeCell ref="W12:X12"/>
    <mergeCell ref="A16:A26"/>
    <mergeCell ref="B16:C26"/>
    <mergeCell ref="D16:I16"/>
    <mergeCell ref="L16:W16"/>
    <mergeCell ref="D17:I17"/>
    <mergeCell ref="L17:W17"/>
    <mergeCell ref="D18:I18"/>
    <mergeCell ref="L18:W18"/>
    <mergeCell ref="D19:I19"/>
    <mergeCell ref="L19:W19"/>
    <mergeCell ref="D20:I20"/>
    <mergeCell ref="L20:W20"/>
    <mergeCell ref="D21:I21"/>
    <mergeCell ref="L21:W21"/>
    <mergeCell ref="D22:I22"/>
    <mergeCell ref="L22:W22"/>
    <mergeCell ref="D23:I23"/>
    <mergeCell ref="L23:W23"/>
    <mergeCell ref="D24:I24"/>
    <mergeCell ref="L24:W24"/>
    <mergeCell ref="D25:I25"/>
    <mergeCell ref="L25:W25"/>
    <mergeCell ref="D26:I26"/>
    <mergeCell ref="L26:W26"/>
    <mergeCell ref="P34:R34"/>
    <mergeCell ref="P29:R29"/>
    <mergeCell ref="G30:Y30"/>
    <mergeCell ref="G31:Y31"/>
    <mergeCell ref="S29:Y29"/>
    <mergeCell ref="S34:Y34"/>
    <mergeCell ref="A27:A31"/>
    <mergeCell ref="B27:X27"/>
    <mergeCell ref="B28:E28"/>
    <mergeCell ref="F28:Y28"/>
    <mergeCell ref="B29:E29"/>
    <mergeCell ref="F29:O29"/>
    <mergeCell ref="B30:E31"/>
    <mergeCell ref="A39:A40"/>
    <mergeCell ref="B39:C40"/>
    <mergeCell ref="D39:Y39"/>
    <mergeCell ref="D40:Y40"/>
    <mergeCell ref="B35:E36"/>
    <mergeCell ref="G35:Y35"/>
    <mergeCell ref="G36:Y36"/>
    <mergeCell ref="A37:A38"/>
    <mergeCell ref="B37:C38"/>
    <mergeCell ref="D37:Y37"/>
    <mergeCell ref="D38:Y38"/>
    <mergeCell ref="A32:A36"/>
    <mergeCell ref="B33:E33"/>
    <mergeCell ref="F33:Y33"/>
    <mergeCell ref="B34:E34"/>
    <mergeCell ref="F34:O34"/>
  </mergeCells>
  <phoneticPr fontId="8"/>
  <conditionalFormatting sqref="Z11:Z13">
    <cfRule type="cellIs" dxfId="7" priority="1" stopIfTrue="1" operator="equal">
      <formula>"未入力あり"</formula>
    </cfRule>
  </conditionalFormatting>
  <dataValidations count="12">
    <dataValidation imeMode="disabled" allowBlank="1" showInputMessage="1" showErrorMessage="1" prompt="内線番号を半角で入力" sqref="S29 S34" xr:uid="{00000000-0002-0000-0C00-000000000000}"/>
    <dataValidation type="custom" imeMode="disabled" allowBlank="1" showInputMessage="1" showErrorMessage="1" error="半角で入力してください" prompt="電話番号はハイフン「-」を含め、半角で入力_x000a_XXX-XXXX-XXXX" sqref="F29:O29 F34:O34" xr:uid="{00000000-0002-0000-0C00-000001000000}">
      <formula1>LEN(F29)=LENB(F29)</formula1>
    </dataValidation>
    <dataValidation allowBlank="1" showInputMessage="1" showErrorMessage="1" prompt="表紙シートの病院名を反映" sqref="G4:Y4" xr:uid="{00000000-0002-0000-0C00-000002000000}"/>
    <dataValidation type="custom" imeMode="disabled" allowBlank="1" showInputMessage="1" showErrorMessage="1" error="半角で入力してください" prompt="アドレスは、手入力せずにホームページからコピーしてください" sqref="G36:Y36 G15:Y15 G31:Y31" xr:uid="{00000000-0002-0000-0C00-000003000000}">
      <formula1>LEN(G15)=LENB(G15)</formula1>
    </dataValidation>
    <dataValidation type="list" allowBlank="1" showInputMessage="1" showErrorMessage="1" sqref="F9:O9" xr:uid="{00000000-0002-0000-0C00-000004000000}">
      <formula1>"院内独立型,院内病棟型"</formula1>
    </dataValidation>
    <dataValidation type="list" allowBlank="1" showInputMessage="1" showErrorMessage="1" sqref="F8:O8" xr:uid="{00000000-0002-0000-0C00-000005000000}">
      <formula1>"届け出て受理されている,届け出ていない"</formula1>
    </dataValidation>
    <dataValidation type="list" allowBlank="1" showInputMessage="1" showErrorMessage="1" sqref="Y27 Y32" xr:uid="{00000000-0002-0000-0C00-000006000000}">
      <formula1>"はい,いいえ"</formula1>
    </dataValidation>
    <dataValidation type="list" allowBlank="1" showInputMessage="1" showErrorMessage="1" sqref="F7:O7" xr:uid="{00000000-0002-0000-0C00-000007000000}">
      <formula1>"病棟があります,病棟がありません"</formula1>
    </dataValidation>
    <dataValidation type="whole" errorStyle="warning" allowBlank="1" showInputMessage="1" showErrorMessage="1" errorTitle="入力値を要確認！" error="想定を超えた数値が入力されています。ご確認ください。" sqref="F10" xr:uid="{00000000-0002-0000-0C00-000008000000}">
      <formula1>AD10</formula1>
      <formula2>AE10</formula2>
    </dataValidation>
    <dataValidation type="whole" errorStyle="warning" allowBlank="1" showInputMessage="1" showErrorMessage="1" errorTitle="入力値を要確認！" error="想定を超えた数値が入力されています。ご確認ください。" prompt="整数で入力" sqref="W11:X13" xr:uid="{00000000-0002-0000-0C00-000009000000}">
      <formula1>AD11</formula1>
      <formula2>AE11</formula2>
    </dataValidation>
    <dataValidation type="whole" errorStyle="warning" allowBlank="1" showInputMessage="1" showErrorMessage="1" errorTitle="入力値を要確認！" error="想定を超えた数値が入力されています。ご確認ください。" sqref="J17:J26" xr:uid="{00000000-0002-0000-0C00-00000A000000}">
      <formula1>AD17</formula1>
      <formula2>AE17</formula2>
    </dataValidation>
    <dataValidation type="whole" errorStyle="warning" allowBlank="1" showInputMessage="1" showErrorMessage="1" errorTitle="入力値を要確認！" error="想定を超えた数値が入力されています。ご確認ください。" sqref="X17:X26" xr:uid="{00000000-0002-0000-0C00-00000B000000}">
      <formula1>AD17</formula1>
      <formula2>AE17</formula2>
    </dataValidation>
  </dataValidations>
  <printOptions horizontalCentered="1"/>
  <pageMargins left="0.39370078740157483" right="0.39370078740157483" top="0.59055118110236227" bottom="0.59055118110236227" header="0.35433070866141736" footer="0.27559055118110237"/>
  <pageSetup paperSize="9" scale="91" fitToHeight="0" orientation="portrait" cellComments="asDisplayed" r:id="rId1"/>
  <headerFoot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1">
    <tabColor theme="0"/>
    <pageSetUpPr fitToPage="1"/>
  </sheetPr>
  <dimension ref="A1:P23"/>
  <sheetViews>
    <sheetView showGridLines="0" view="pageBreakPreview" zoomScaleNormal="100" zoomScaleSheetLayoutView="100" workbookViewId="0">
      <selection activeCell="H7" sqref="H7"/>
    </sheetView>
  </sheetViews>
  <sheetFormatPr defaultColWidth="9" defaultRowHeight="13.2"/>
  <cols>
    <col min="1" max="2" width="9.6640625" style="145" customWidth="1"/>
    <col min="3" max="3" width="5.6640625" style="145" customWidth="1"/>
    <col min="4" max="5" width="15.6640625" style="145" customWidth="1"/>
    <col min="6" max="6" width="23.44140625" style="145" customWidth="1"/>
    <col min="7" max="9" width="9.6640625" style="145" customWidth="1"/>
    <col min="10" max="10" width="38" style="145" customWidth="1"/>
    <col min="11" max="11" width="2.77734375" style="145" customWidth="1"/>
    <col min="12" max="12" width="6" style="145" hidden="1" customWidth="1"/>
    <col min="13" max="13" width="2.33203125" style="143" customWidth="1"/>
    <col min="14" max="14" width="80.6640625" style="290" customWidth="1"/>
    <col min="15" max="16" width="0" style="145" hidden="1" customWidth="1"/>
    <col min="17" max="16384" width="9" style="145"/>
  </cols>
  <sheetData>
    <row r="1" spans="1:16" ht="20.25" customHeight="1" thickBot="1">
      <c r="A1" s="1561" t="s">
        <v>821</v>
      </c>
      <c r="B1" s="1561"/>
      <c r="C1" s="1561"/>
      <c r="D1" s="1561"/>
      <c r="E1" s="1561"/>
      <c r="F1" s="1561"/>
      <c r="G1" s="1561"/>
      <c r="H1" s="1561"/>
      <c r="I1" s="1561"/>
      <c r="J1" s="1561"/>
      <c r="M1" s="55"/>
    </row>
    <row r="2" spans="1:16" ht="24.9" customHeight="1" thickTop="1" thickBot="1">
      <c r="A2" s="1458" t="s">
        <v>822</v>
      </c>
      <c r="B2" s="1458"/>
      <c r="C2" s="1458"/>
      <c r="D2" s="1458"/>
      <c r="E2" s="1458"/>
      <c r="F2" s="1458"/>
      <c r="G2" s="1458"/>
      <c r="H2" s="1458"/>
      <c r="I2" s="1459"/>
      <c r="J2" s="351" t="str">
        <f>IF(COUNTIF(L7:L18,"×")=0,"入力済","未入力あり")</f>
        <v>未入力あり</v>
      </c>
      <c r="K2" s="1406"/>
      <c r="L2" s="392"/>
      <c r="M2" s="55"/>
    </row>
    <row r="3" spans="1:16" ht="5.0999999999999996" customHeight="1" thickTop="1">
      <c r="K3" s="1406"/>
      <c r="L3" s="392"/>
      <c r="M3" s="55"/>
    </row>
    <row r="4" spans="1:16" ht="20.100000000000001" customHeight="1">
      <c r="F4" s="417" t="s">
        <v>728</v>
      </c>
      <c r="G4" s="1562">
        <f>表紙!E3</f>
        <v>0</v>
      </c>
      <c r="H4" s="1563"/>
      <c r="I4" s="1563"/>
      <c r="J4" s="1564"/>
      <c r="K4" s="1406"/>
      <c r="L4" s="392"/>
      <c r="M4" s="55"/>
      <c r="N4" s="353"/>
    </row>
    <row r="5" spans="1:16" ht="20.100000000000001" customHeight="1">
      <c r="F5" s="417" t="s">
        <v>823</v>
      </c>
      <c r="G5" s="145" t="s">
        <v>1511</v>
      </c>
      <c r="I5" s="418"/>
      <c r="J5" s="418"/>
      <c r="K5" s="1406"/>
      <c r="L5" s="392"/>
      <c r="M5" s="55"/>
      <c r="N5" s="419" t="s">
        <v>238</v>
      </c>
    </row>
    <row r="6" spans="1:16" ht="18" customHeight="1" thickBot="1">
      <c r="A6" s="1565" t="s">
        <v>824</v>
      </c>
      <c r="B6" s="1566"/>
      <c r="C6" s="1566"/>
      <c r="D6" s="1566"/>
      <c r="E6" s="1566"/>
      <c r="F6" s="1566"/>
      <c r="G6" s="1566"/>
      <c r="H6" s="1566"/>
      <c r="I6" s="1566"/>
      <c r="J6" s="1567"/>
      <c r="K6" s="392"/>
      <c r="L6" s="392"/>
      <c r="M6" s="55"/>
      <c r="N6" s="50"/>
    </row>
    <row r="7" spans="1:16" ht="18" customHeight="1" thickBot="1">
      <c r="A7" s="145" t="s">
        <v>1512</v>
      </c>
      <c r="B7" s="160"/>
      <c r="C7" s="160"/>
      <c r="D7" s="145" t="s">
        <v>825</v>
      </c>
      <c r="F7" s="160"/>
      <c r="H7" s="284"/>
      <c r="I7" s="420" t="s">
        <v>826</v>
      </c>
      <c r="J7" s="421"/>
      <c r="K7" s="169"/>
      <c r="L7" s="422" t="str">
        <f>IF(H7&lt;&gt;"","○","×")</f>
        <v>×</v>
      </c>
      <c r="M7" s="55"/>
      <c r="N7" s="50"/>
      <c r="O7" s="323">
        <v>0</v>
      </c>
      <c r="P7" s="324">
        <v>50</v>
      </c>
    </row>
    <row r="8" spans="1:16" ht="18" customHeight="1" thickBot="1">
      <c r="A8" s="423"/>
      <c r="B8" s="160"/>
      <c r="C8" s="160"/>
      <c r="D8" s="145" t="s">
        <v>827</v>
      </c>
      <c r="F8" s="160"/>
      <c r="H8" s="284"/>
      <c r="I8" s="420" t="s">
        <v>826</v>
      </c>
      <c r="J8" s="421"/>
      <c r="K8" s="169"/>
      <c r="L8" s="422" t="str">
        <f>IF(H8&lt;&gt;"","○","×")</f>
        <v>×</v>
      </c>
      <c r="M8" s="55"/>
      <c r="N8" s="50"/>
      <c r="O8" s="323">
        <v>0</v>
      </c>
      <c r="P8" s="324">
        <v>50</v>
      </c>
    </row>
    <row r="9" spans="1:16" ht="29.25" customHeight="1">
      <c r="A9" s="424" t="s">
        <v>828</v>
      </c>
      <c r="B9" s="1573" t="s">
        <v>829</v>
      </c>
      <c r="C9" s="1573"/>
      <c r="D9" s="1573"/>
      <c r="E9" s="1573"/>
      <c r="F9" s="1573"/>
      <c r="G9" s="1573"/>
      <c r="H9" s="1573"/>
      <c r="I9" s="1573"/>
      <c r="J9" s="1574"/>
      <c r="K9" s="392"/>
      <c r="L9" s="425"/>
      <c r="M9" s="55"/>
      <c r="N9" s="50"/>
    </row>
    <row r="10" spans="1:16" ht="18.75" customHeight="1">
      <c r="A10" s="426" t="s">
        <v>830</v>
      </c>
      <c r="B10" s="1575" t="s">
        <v>831</v>
      </c>
      <c r="C10" s="1575"/>
      <c r="D10" s="1575"/>
      <c r="E10" s="1575"/>
      <c r="F10" s="1575"/>
      <c r="G10" s="1575"/>
      <c r="H10" s="1575"/>
      <c r="I10" s="1575"/>
      <c r="J10" s="1576"/>
      <c r="K10" s="392"/>
      <c r="L10" s="425"/>
      <c r="M10" s="55"/>
      <c r="N10" s="50"/>
    </row>
    <row r="11" spans="1:16" ht="20.100000000000001" customHeight="1" thickBot="1">
      <c r="A11" s="427" t="s">
        <v>1354</v>
      </c>
      <c r="B11" s="428"/>
      <c r="C11" s="428"/>
      <c r="D11" s="428"/>
      <c r="E11" s="428"/>
      <c r="F11" s="428"/>
      <c r="G11" s="428"/>
      <c r="H11" s="428"/>
      <c r="I11" s="375"/>
      <c r="J11" s="429"/>
      <c r="K11" s="392"/>
      <c r="L11" s="425"/>
      <c r="M11" s="55"/>
      <c r="N11" s="50"/>
    </row>
    <row r="12" spans="1:16" ht="20.100000000000001" customHeight="1" thickBot="1">
      <c r="A12" s="1577" t="s">
        <v>832</v>
      </c>
      <c r="B12" s="1577"/>
      <c r="C12" s="1577"/>
      <c r="D12" s="1577"/>
      <c r="E12" s="1577"/>
      <c r="F12" s="1578"/>
      <c r="G12" s="430"/>
      <c r="H12" s="284"/>
      <c r="I12" s="431" t="s">
        <v>807</v>
      </c>
      <c r="J12" s="421"/>
      <c r="K12" s="169"/>
      <c r="L12" s="436" t="str">
        <f>IF(AND(H12&lt;&gt;0,H12=""),"×","○")</f>
        <v>○</v>
      </c>
      <c r="M12" s="55"/>
      <c r="N12" s="50"/>
      <c r="O12" s="323">
        <v>0</v>
      </c>
      <c r="P12" s="324">
        <v>10</v>
      </c>
    </row>
    <row r="13" spans="1:16" ht="20.100000000000001" customHeight="1" thickBot="1">
      <c r="A13" s="1579" t="s">
        <v>1517</v>
      </c>
      <c r="B13" s="1579"/>
      <c r="C13" s="1579"/>
      <c r="D13" s="1579"/>
      <c r="E13" s="1579"/>
      <c r="F13" s="1580"/>
      <c r="G13" s="432"/>
      <c r="H13" s="284"/>
      <c r="I13" s="433" t="s">
        <v>385</v>
      </c>
      <c r="J13" s="434"/>
      <c r="K13" s="169"/>
      <c r="L13" s="436" t="str">
        <f>IF(AND(H13&lt;&gt;0,H13=""),"×","○")</f>
        <v>○</v>
      </c>
      <c r="M13" s="55"/>
      <c r="N13" s="50"/>
      <c r="O13" s="323">
        <v>0</v>
      </c>
      <c r="P13" s="324">
        <v>1000</v>
      </c>
    </row>
    <row r="14" spans="1:16" ht="20.100000000000001" customHeight="1" thickBot="1">
      <c r="A14" s="427" t="s">
        <v>833</v>
      </c>
      <c r="B14" s="428"/>
      <c r="C14" s="428"/>
      <c r="D14" s="428"/>
      <c r="E14" s="428"/>
      <c r="F14" s="428"/>
      <c r="G14" s="428"/>
      <c r="H14" s="428"/>
      <c r="I14" s="375"/>
      <c r="J14" s="429"/>
      <c r="K14" s="392"/>
      <c r="L14" s="425"/>
      <c r="M14" s="55"/>
      <c r="N14" s="50"/>
    </row>
    <row r="15" spans="1:16" ht="20.100000000000001" customHeight="1" thickBot="1">
      <c r="A15" s="1577" t="s">
        <v>834</v>
      </c>
      <c r="B15" s="1577"/>
      <c r="C15" s="1577"/>
      <c r="D15" s="1577"/>
      <c r="E15" s="1577"/>
      <c r="F15" s="1578"/>
      <c r="G15" s="430"/>
      <c r="H15" s="19"/>
      <c r="I15" s="431"/>
      <c r="J15" s="421"/>
      <c r="K15" s="169"/>
      <c r="L15" s="422" t="str">
        <f>IF(H15&lt;&gt;"","○","×")</f>
        <v>×</v>
      </c>
      <c r="M15" s="55"/>
      <c r="N15" s="50"/>
    </row>
    <row r="16" spans="1:16" ht="20.100000000000001" customHeight="1" thickBot="1">
      <c r="A16" s="1568" t="s">
        <v>1516</v>
      </c>
      <c r="B16" s="1568"/>
      <c r="C16" s="1568"/>
      <c r="D16" s="1568"/>
      <c r="E16" s="1568"/>
      <c r="F16" s="1569"/>
      <c r="G16" s="435"/>
      <c r="H16" s="284"/>
      <c r="I16" s="431" t="s">
        <v>272</v>
      </c>
      <c r="J16" s="421"/>
      <c r="K16" s="169"/>
      <c r="L16" s="436" t="str">
        <f>IF(AND(H15="はい",H16=""),"×","○")</f>
        <v>○</v>
      </c>
      <c r="M16" s="55"/>
      <c r="N16" s="50"/>
      <c r="O16" s="323">
        <v>0</v>
      </c>
      <c r="P16" s="324">
        <v>500</v>
      </c>
    </row>
    <row r="17" spans="1:14" ht="20.100000000000001" customHeight="1" thickBot="1">
      <c r="A17" s="404" t="s">
        <v>835</v>
      </c>
      <c r="B17" s="404"/>
      <c r="C17" s="404"/>
      <c r="D17" s="404"/>
      <c r="E17" s="404"/>
      <c r="F17" s="404"/>
      <c r="H17" s="437"/>
      <c r="I17" s="160"/>
      <c r="J17" s="421"/>
      <c r="K17" s="169"/>
      <c r="L17" s="422"/>
      <c r="M17" s="55"/>
      <c r="N17" s="132"/>
    </row>
    <row r="18" spans="1:14" ht="48.75" customHeight="1" thickBot="1">
      <c r="A18" s="1570"/>
      <c r="B18" s="1571"/>
      <c r="C18" s="1571"/>
      <c r="D18" s="1571"/>
      <c r="E18" s="1571"/>
      <c r="F18" s="1571"/>
      <c r="G18" s="1571"/>
      <c r="H18" s="1571"/>
      <c r="I18" s="1572"/>
      <c r="J18" s="434"/>
      <c r="K18" s="169"/>
      <c r="L18" s="422" t="str">
        <f>IF(AND(H15="いいえ",A18=""),"×","○")</f>
        <v>○</v>
      </c>
      <c r="M18" s="55"/>
      <c r="N18" s="132"/>
    </row>
    <row r="19" spans="1:14" ht="12" customHeight="1">
      <c r="F19" s="417"/>
      <c r="G19" s="160"/>
      <c r="H19" s="160"/>
      <c r="I19" s="418"/>
      <c r="J19" s="418"/>
      <c r="K19" s="392"/>
      <c r="L19" s="392"/>
      <c r="N19" s="119"/>
    </row>
    <row r="20" spans="1:14">
      <c r="K20" s="117"/>
      <c r="L20" s="117"/>
    </row>
    <row r="23" spans="1:14">
      <c r="M23" s="154"/>
    </row>
  </sheetData>
  <sheetProtection algorithmName="SHA-512" hashValue="kJupbx2BbDGbUZ4brI8nYOFAg3aHGVMKm3uAAcZ8NyWgWpavdYYVUgiSD5WY1CqEqQhFhbFQC0Q7Nu+bFJDG/g==" saltValue="RWHH2x9QPtGbfHyysPpoBg==" spinCount="100000" sheet="1" selectLockedCells="1"/>
  <protectedRanges>
    <protectedRange sqref="H7:H8 H12:H13 H16" name="範囲3"/>
    <protectedRange sqref="H7:H8 H12:H13 H16" name="範囲2"/>
  </protectedRanges>
  <mergeCells count="12">
    <mergeCell ref="A16:F16"/>
    <mergeCell ref="A18:I18"/>
    <mergeCell ref="B9:J9"/>
    <mergeCell ref="B10:J10"/>
    <mergeCell ref="A12:F12"/>
    <mergeCell ref="A13:F13"/>
    <mergeCell ref="A15:F15"/>
    <mergeCell ref="K2:K5"/>
    <mergeCell ref="A1:J1"/>
    <mergeCell ref="G4:J4"/>
    <mergeCell ref="A2:I2"/>
    <mergeCell ref="A6:J6"/>
  </mergeCells>
  <phoneticPr fontId="8"/>
  <dataValidations count="6">
    <dataValidation allowBlank="1" showInputMessage="1" showErrorMessage="1" prompt="表紙シートの病院名を反映" sqref="G4:J4" xr:uid="{00000000-0002-0000-0D00-000000000000}"/>
    <dataValidation allowBlank="1" showErrorMessage="1" sqref="M2:M3" xr:uid="{00000000-0002-0000-0D00-000001000000}"/>
    <dataValidation type="whole" operator="greaterThanOrEqual" allowBlank="1" showInputMessage="1" showErrorMessage="1" prompt="整数で入力" sqref="H17" xr:uid="{00000000-0002-0000-0D00-000002000000}">
      <formula1>0</formula1>
    </dataValidation>
    <dataValidation allowBlank="1" showErrorMessage="1" prompt="表紙シートの病院名を反映" sqref="M4:M18" xr:uid="{00000000-0002-0000-0D00-000003000000}"/>
    <dataValidation type="list" allowBlank="1" showInputMessage="1" showErrorMessage="1" sqref="H15" xr:uid="{00000000-0002-0000-0D00-000004000000}">
      <formula1>"はい,いいえ"</formula1>
    </dataValidation>
    <dataValidation type="whole" errorStyle="warning" allowBlank="1" showInputMessage="1" showErrorMessage="1" errorTitle="入力値を要確認！" error="想定を超えた数値が入力されています。ご確認ください。" prompt="整数で入力" sqref="H16 H7:H8 H12:H13" xr:uid="{00000000-0002-0000-0D00-000005000000}">
      <formula1>O7</formula1>
      <formula2>P7</formula2>
    </dataValidation>
  </dataValidation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0"/>
    <pageSetUpPr fitToPage="1"/>
  </sheetPr>
  <dimension ref="A1:J28"/>
  <sheetViews>
    <sheetView showGridLines="0" view="pageBreakPreview" zoomScaleNormal="100" zoomScaleSheetLayoutView="100" workbookViewId="0">
      <selection activeCell="B13" sqref="B13"/>
    </sheetView>
  </sheetViews>
  <sheetFormatPr defaultColWidth="8.88671875" defaultRowHeight="18"/>
  <cols>
    <col min="1" max="1" width="4.6640625" style="440" customWidth="1"/>
    <col min="2" max="2" width="17.6640625" style="440" customWidth="1"/>
    <col min="3" max="3" width="15.77734375" style="461" customWidth="1"/>
    <col min="4" max="4" width="15.21875" style="440" customWidth="1"/>
    <col min="5" max="5" width="11.88671875" style="440" customWidth="1"/>
    <col min="6" max="6" width="39.21875" style="440" customWidth="1"/>
    <col min="7" max="7" width="2.77734375" style="440" customWidth="1"/>
    <col min="8" max="8" width="6" style="440" hidden="1" customWidth="1"/>
    <col min="9" max="9" width="2.21875" style="451" customWidth="1"/>
    <col min="10" max="10" width="82.77734375" style="443" bestFit="1" customWidth="1"/>
    <col min="11" max="16384" width="8.88671875" style="440"/>
  </cols>
  <sheetData>
    <row r="1" spans="1:10">
      <c r="A1" s="1586" t="s">
        <v>836</v>
      </c>
      <c r="B1" s="1586"/>
      <c r="C1" s="1586"/>
      <c r="D1" s="1586"/>
      <c r="E1" s="1586"/>
      <c r="F1" s="1586"/>
      <c r="G1" s="438"/>
      <c r="H1" s="438"/>
      <c r="I1" s="56"/>
      <c r="J1" s="439"/>
    </row>
    <row r="2" spans="1:10" ht="6" customHeight="1" thickBot="1">
      <c r="A2" s="441"/>
      <c r="B2" s="441"/>
      <c r="C2" s="441"/>
      <c r="D2" s="441"/>
      <c r="E2" s="441"/>
      <c r="F2" s="441"/>
      <c r="G2" s="438"/>
      <c r="H2" s="438"/>
      <c r="I2" s="56"/>
      <c r="J2" s="439"/>
    </row>
    <row r="3" spans="1:10" ht="20.25" customHeight="1" thickTop="1" thickBot="1">
      <c r="A3" s="1458" t="s">
        <v>777</v>
      </c>
      <c r="B3" s="1458"/>
      <c r="C3" s="1458"/>
      <c r="D3" s="1458"/>
      <c r="E3" s="1459"/>
      <c r="F3" s="351" t="str">
        <f>IF(H13="×","未入力あり","入力済")</f>
        <v>未入力あり</v>
      </c>
      <c r="G3" s="1581"/>
      <c r="H3" s="442"/>
      <c r="I3" s="56"/>
    </row>
    <row r="4" spans="1:10" ht="18.600000000000001" thickTop="1">
      <c r="A4" s="1587"/>
      <c r="B4" s="1587"/>
      <c r="C4" s="1587"/>
      <c r="D4" s="1587"/>
      <c r="E4" s="1587"/>
      <c r="F4" s="1587"/>
      <c r="G4" s="1581"/>
      <c r="H4" s="442"/>
      <c r="I4" s="56"/>
    </row>
    <row r="5" spans="1:10">
      <c r="A5" s="438"/>
      <c r="B5" s="438"/>
      <c r="C5" s="444"/>
      <c r="D5" s="438"/>
      <c r="E5" s="778" t="s">
        <v>737</v>
      </c>
      <c r="F5" s="446">
        <f>表紙!E3</f>
        <v>0</v>
      </c>
      <c r="G5" s="1581"/>
      <c r="H5" s="442"/>
      <c r="I5" s="447"/>
      <c r="J5" s="148" t="s">
        <v>837</v>
      </c>
    </row>
    <row r="6" spans="1:10">
      <c r="A6" s="438"/>
      <c r="B6" s="438"/>
      <c r="C6" s="444"/>
      <c r="D6" s="438"/>
      <c r="E6" s="1031" t="s">
        <v>1513</v>
      </c>
      <c r="F6" s="448" t="s">
        <v>1511</v>
      </c>
      <c r="G6" s="1581"/>
      <c r="H6" s="442"/>
      <c r="I6" s="449"/>
      <c r="J6" s="133"/>
    </row>
    <row r="7" spans="1:10">
      <c r="A7" s="450" t="s">
        <v>839</v>
      </c>
      <c r="B7" s="438"/>
      <c r="C7" s="444"/>
      <c r="D7" s="438"/>
      <c r="E7" s="445"/>
      <c r="F7" s="451"/>
      <c r="G7" s="438"/>
      <c r="H7" s="438"/>
      <c r="I7" s="449"/>
      <c r="J7" s="133"/>
    </row>
    <row r="8" spans="1:10" ht="25.5" customHeight="1">
      <c r="A8" s="452"/>
      <c r="B8" s="1585" t="s">
        <v>1600</v>
      </c>
      <c r="C8" s="1585"/>
      <c r="D8" s="1585"/>
      <c r="E8" s="1585"/>
      <c r="F8" s="1585"/>
      <c r="G8" s="438"/>
      <c r="H8" s="438"/>
      <c r="I8" s="449"/>
      <c r="J8" s="133"/>
    </row>
    <row r="9" spans="1:10" ht="19.5" customHeight="1">
      <c r="A9" s="452"/>
      <c r="B9" s="453"/>
      <c r="C9" s="453"/>
      <c r="D9" s="453"/>
      <c r="E9" s="453"/>
      <c r="F9" s="453"/>
      <c r="G9" s="438"/>
      <c r="H9" s="438"/>
      <c r="I9" s="449"/>
      <c r="J9" s="133"/>
    </row>
    <row r="10" spans="1:10" ht="19.5" customHeight="1" thickBot="1">
      <c r="A10" s="1588" t="s">
        <v>840</v>
      </c>
      <c r="B10" s="1589"/>
      <c r="C10" s="1589"/>
      <c r="D10" s="1589"/>
      <c r="E10" s="1589"/>
      <c r="F10" s="1589"/>
      <c r="G10" s="451"/>
      <c r="H10" s="451"/>
      <c r="J10" s="133"/>
    </row>
    <row r="11" spans="1:10" ht="27" customHeight="1" thickBot="1">
      <c r="A11" s="454"/>
      <c r="B11" s="455" t="s">
        <v>841</v>
      </c>
      <c r="C11" s="455" t="s">
        <v>842</v>
      </c>
      <c r="D11" s="1583" t="s">
        <v>843</v>
      </c>
      <c r="E11" s="1583"/>
      <c r="F11" s="1583"/>
      <c r="G11" s="451"/>
      <c r="H11" s="451"/>
      <c r="J11" s="133"/>
    </row>
    <row r="12" spans="1:10" ht="21" customHeight="1" thickBot="1">
      <c r="A12" s="456" t="s">
        <v>844</v>
      </c>
      <c r="B12" s="457" t="s">
        <v>845</v>
      </c>
      <c r="C12" s="456" t="s">
        <v>846</v>
      </c>
      <c r="D12" s="1584" t="s">
        <v>847</v>
      </c>
      <c r="E12" s="1584"/>
      <c r="F12" s="1584"/>
      <c r="G12" s="451"/>
      <c r="H12" s="451"/>
      <c r="J12" s="133"/>
    </row>
    <row r="13" spans="1:10" ht="21" customHeight="1" thickBot="1">
      <c r="A13" s="458">
        <v>1</v>
      </c>
      <c r="B13" s="72"/>
      <c r="C13" s="32"/>
      <c r="D13" s="1582"/>
      <c r="E13" s="1582"/>
      <c r="F13" s="1582"/>
      <c r="G13" s="451"/>
      <c r="H13" s="440" t="str">
        <f>IF(AND(B13&lt;&gt;"",C13&lt;&gt;""),"○","×")</f>
        <v>×</v>
      </c>
      <c r="J13" s="133"/>
    </row>
    <row r="14" spans="1:10" ht="21" customHeight="1" thickBot="1">
      <c r="A14" s="458">
        <v>2</v>
      </c>
      <c r="B14" s="72"/>
      <c r="C14" s="32"/>
      <c r="D14" s="1582"/>
      <c r="E14" s="1582"/>
      <c r="F14" s="1582"/>
      <c r="G14" s="451"/>
      <c r="H14" s="451"/>
      <c r="J14" s="133"/>
    </row>
    <row r="15" spans="1:10" ht="21" customHeight="1" thickBot="1">
      <c r="A15" s="458">
        <v>3</v>
      </c>
      <c r="B15" s="72"/>
      <c r="C15" s="32"/>
      <c r="D15" s="1582"/>
      <c r="E15" s="1582"/>
      <c r="F15" s="1582"/>
      <c r="G15" s="451"/>
      <c r="H15" s="451"/>
      <c r="J15" s="133"/>
    </row>
    <row r="16" spans="1:10" ht="21" customHeight="1" thickBot="1">
      <c r="A16" s="458">
        <v>4</v>
      </c>
      <c r="B16" s="72"/>
      <c r="C16" s="32"/>
      <c r="D16" s="1582"/>
      <c r="E16" s="1582"/>
      <c r="F16" s="1582"/>
      <c r="G16" s="451"/>
      <c r="H16" s="451"/>
      <c r="J16" s="133"/>
    </row>
    <row r="17" spans="1:10" ht="21" customHeight="1" thickBot="1">
      <c r="A17" s="458">
        <v>5</v>
      </c>
      <c r="B17" s="72"/>
      <c r="C17" s="32"/>
      <c r="D17" s="1582"/>
      <c r="E17" s="1582"/>
      <c r="F17" s="1582"/>
      <c r="G17" s="451"/>
      <c r="H17" s="451"/>
      <c r="J17" s="133"/>
    </row>
    <row r="18" spans="1:10" ht="21" customHeight="1" thickBot="1">
      <c r="A18" s="458">
        <v>6</v>
      </c>
      <c r="B18" s="72"/>
      <c r="C18" s="32"/>
      <c r="D18" s="1582"/>
      <c r="E18" s="1582"/>
      <c r="F18" s="1582"/>
      <c r="G18" s="451"/>
      <c r="H18" s="451"/>
      <c r="J18" s="133"/>
    </row>
    <row r="19" spans="1:10" ht="21" customHeight="1" thickBot="1">
      <c r="A19" s="458">
        <v>7</v>
      </c>
      <c r="B19" s="72"/>
      <c r="C19" s="32"/>
      <c r="D19" s="1582"/>
      <c r="E19" s="1582"/>
      <c r="F19" s="1582"/>
      <c r="G19" s="451"/>
      <c r="H19" s="451"/>
      <c r="J19" s="133"/>
    </row>
    <row r="20" spans="1:10" ht="21" customHeight="1" thickBot="1">
      <c r="A20" s="458">
        <v>8</v>
      </c>
      <c r="B20" s="72"/>
      <c r="C20" s="32"/>
      <c r="D20" s="1582"/>
      <c r="E20" s="1582"/>
      <c r="F20" s="1582"/>
      <c r="G20" s="451"/>
      <c r="H20" s="451"/>
      <c r="J20" s="133"/>
    </row>
    <row r="21" spans="1:10" ht="21" customHeight="1" thickBot="1">
      <c r="A21" s="458">
        <v>9</v>
      </c>
      <c r="B21" s="72"/>
      <c r="C21" s="32"/>
      <c r="D21" s="1582"/>
      <c r="E21" s="1582"/>
      <c r="F21" s="1582"/>
      <c r="G21" s="451"/>
      <c r="H21" s="451"/>
      <c r="J21" s="133"/>
    </row>
    <row r="22" spans="1:10" ht="21" customHeight="1" thickBot="1">
      <c r="A22" s="458">
        <v>10</v>
      </c>
      <c r="B22" s="72"/>
      <c r="C22" s="32"/>
      <c r="D22" s="1582"/>
      <c r="E22" s="1582"/>
      <c r="F22" s="1582"/>
      <c r="G22" s="451"/>
      <c r="H22" s="451"/>
      <c r="J22" s="133"/>
    </row>
    <row r="23" spans="1:10" ht="21" customHeight="1" thickBot="1">
      <c r="A23" s="458">
        <v>11</v>
      </c>
      <c r="B23" s="72"/>
      <c r="C23" s="32"/>
      <c r="D23" s="1582"/>
      <c r="E23" s="1582"/>
      <c r="F23" s="1582"/>
      <c r="G23" s="451"/>
      <c r="H23" s="451"/>
      <c r="J23" s="133"/>
    </row>
    <row r="24" spans="1:10" ht="21" customHeight="1" thickBot="1">
      <c r="A24" s="458">
        <v>12</v>
      </c>
      <c r="B24" s="72"/>
      <c r="C24" s="32"/>
      <c r="D24" s="1582"/>
      <c r="E24" s="1582"/>
      <c r="F24" s="1582"/>
      <c r="G24" s="451"/>
      <c r="H24" s="451"/>
      <c r="J24" s="133"/>
    </row>
    <row r="25" spans="1:10" ht="21" customHeight="1" thickBot="1">
      <c r="A25" s="458">
        <v>13</v>
      </c>
      <c r="B25" s="72"/>
      <c r="C25" s="32"/>
      <c r="D25" s="1582"/>
      <c r="E25" s="1582"/>
      <c r="F25" s="1582"/>
      <c r="G25" s="451"/>
      <c r="H25" s="451"/>
      <c r="J25" s="133"/>
    </row>
    <row r="26" spans="1:10" ht="21" customHeight="1" thickBot="1">
      <c r="A26" s="458">
        <v>14</v>
      </c>
      <c r="B26" s="72"/>
      <c r="C26" s="32"/>
      <c r="D26" s="1582"/>
      <c r="E26" s="1582"/>
      <c r="F26" s="1582"/>
      <c r="G26" s="451"/>
      <c r="H26" s="451"/>
      <c r="J26" s="133"/>
    </row>
    <row r="27" spans="1:10" ht="21" customHeight="1" thickBot="1">
      <c r="A27" s="458">
        <v>15</v>
      </c>
      <c r="B27" s="72"/>
      <c r="C27" s="32"/>
      <c r="D27" s="1582"/>
      <c r="E27" s="1582"/>
      <c r="F27" s="1582"/>
      <c r="G27" s="451"/>
      <c r="H27" s="451"/>
      <c r="J27" s="133"/>
    </row>
    <row r="28" spans="1:10">
      <c r="A28" s="438"/>
      <c r="B28" s="438"/>
      <c r="C28" s="444"/>
      <c r="D28" s="438"/>
      <c r="E28" s="438"/>
      <c r="F28" s="438"/>
      <c r="G28" s="459" t="s">
        <v>848</v>
      </c>
      <c r="H28" s="459"/>
      <c r="I28" s="460"/>
      <c r="J28" s="134"/>
    </row>
  </sheetData>
  <sheetProtection algorithmName="SHA-512" hashValue="nuBdgvoxGg0cz2qekKmp/UU8c10pvlUrzZtULsAtobNdjBk/MwW5aJ7SXV0M0Ra1a3UJ4D8x3TArpbGSldM1TA==" saltValue="YemjNtndsa1OMge2kh+8RQ==" spinCount="100000" sheet="1" selectLockedCells="1"/>
  <mergeCells count="23">
    <mergeCell ref="A1:F1"/>
    <mergeCell ref="A4:F4"/>
    <mergeCell ref="D22:F22"/>
    <mergeCell ref="D25:F25"/>
    <mergeCell ref="D24:F24"/>
    <mergeCell ref="D23:F23"/>
    <mergeCell ref="A10:F10"/>
    <mergeCell ref="A3:E3"/>
    <mergeCell ref="G3:G6"/>
    <mergeCell ref="D27:F27"/>
    <mergeCell ref="D13:F13"/>
    <mergeCell ref="D14:F14"/>
    <mergeCell ref="D15:F15"/>
    <mergeCell ref="D16:F16"/>
    <mergeCell ref="D17:F17"/>
    <mergeCell ref="D18:F18"/>
    <mergeCell ref="D19:F19"/>
    <mergeCell ref="D20:F20"/>
    <mergeCell ref="D21:F21"/>
    <mergeCell ref="D26:F26"/>
    <mergeCell ref="D11:F11"/>
    <mergeCell ref="D12:F12"/>
    <mergeCell ref="B8:F8"/>
  </mergeCells>
  <phoneticPr fontId="8"/>
  <dataValidations count="3">
    <dataValidation allowBlank="1" showInputMessage="1" showErrorMessage="1" prompt="表紙シートの病院名を反映" sqref="F5" xr:uid="{00000000-0002-0000-0E00-000000000000}"/>
    <dataValidation allowBlank="1" showDropDown="1" showInputMessage="1" showErrorMessage="1" sqref="B13:B27 A10" xr:uid="{00000000-0002-0000-0E00-000001000000}"/>
    <dataValidation type="list" allowBlank="1" showInputMessage="1" showErrorMessage="1" sqref="C13:C27" xr:uid="{00000000-0002-0000-0E00-000002000000}">
      <formula1>"常勤,非常勤"</formula1>
    </dataValidation>
  </dataValidation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Footer>&amp;C&amp;P/&amp;N&amp;R&amp;A</oddFooter>
  </headerFooter>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0"/>
    <pageSetUpPr fitToPage="1"/>
  </sheetPr>
  <dimension ref="A1:AC16"/>
  <sheetViews>
    <sheetView showGridLines="0" view="pageBreakPreview" zoomScaleNormal="100" zoomScaleSheetLayoutView="100" workbookViewId="0">
      <selection activeCell="I7" sqref="I7:M7"/>
    </sheetView>
  </sheetViews>
  <sheetFormatPr defaultColWidth="9" defaultRowHeight="12"/>
  <cols>
    <col min="1" max="1" width="3.6640625" style="160" customWidth="1"/>
    <col min="2" max="2" width="8.6640625" style="160" customWidth="1"/>
    <col min="3" max="3" width="5.6640625" style="160" customWidth="1"/>
    <col min="4" max="4" width="9" style="160" customWidth="1"/>
    <col min="5" max="6" width="9" style="160"/>
    <col min="7" max="7" width="9" style="160" customWidth="1"/>
    <col min="8" max="8" width="5.6640625" style="160" customWidth="1"/>
    <col min="9" max="15" width="2.6640625" style="160" customWidth="1"/>
    <col min="16" max="16" width="1.6640625" style="160" customWidth="1"/>
    <col min="17" max="24" width="2.6640625" style="160" customWidth="1"/>
    <col min="25" max="25" width="10.77734375" style="160" customWidth="1"/>
    <col min="26" max="26" width="2.77734375" style="160" customWidth="1"/>
    <col min="27" max="27" width="6" style="160" hidden="1" customWidth="1"/>
    <col min="28" max="28" width="2.21875" style="386" customWidth="1"/>
    <col min="29" max="29" width="80.6640625" style="144" customWidth="1"/>
    <col min="30" max="16384" width="9" style="160"/>
  </cols>
  <sheetData>
    <row r="1" spans="1:29" ht="15.9" customHeight="1" thickBot="1">
      <c r="A1" s="1344" t="s">
        <v>849</v>
      </c>
      <c r="B1" s="1344"/>
      <c r="C1" s="1344"/>
      <c r="D1" s="1344"/>
      <c r="E1" s="1344"/>
      <c r="F1" s="1344"/>
      <c r="G1" s="1344"/>
      <c r="H1" s="1344"/>
      <c r="I1" s="1344"/>
      <c r="J1" s="1344"/>
      <c r="K1" s="1344"/>
      <c r="L1" s="1344"/>
      <c r="M1" s="1344"/>
      <c r="N1" s="1344"/>
      <c r="O1" s="1344"/>
      <c r="P1" s="1344"/>
      <c r="Q1" s="1344"/>
      <c r="R1" s="1344"/>
      <c r="S1" s="1344"/>
      <c r="T1" s="1344"/>
      <c r="U1" s="1344"/>
      <c r="V1" s="1344"/>
      <c r="W1" s="1344"/>
      <c r="X1" s="1344"/>
      <c r="Y1" s="1344"/>
      <c r="Z1" s="462"/>
      <c r="AA1" s="462"/>
      <c r="AB1" s="55"/>
      <c r="AC1" s="463"/>
    </row>
    <row r="2" spans="1:29" ht="24.9" customHeight="1" thickTop="1" thickBot="1">
      <c r="A2" s="1458" t="s">
        <v>822</v>
      </c>
      <c r="B2" s="1458"/>
      <c r="C2" s="1458"/>
      <c r="D2" s="1458"/>
      <c r="E2" s="1458"/>
      <c r="F2" s="1458"/>
      <c r="G2" s="1458"/>
      <c r="H2" s="1458"/>
      <c r="I2" s="1458"/>
      <c r="J2" s="1458"/>
      <c r="K2" s="1458"/>
      <c r="L2" s="1458"/>
      <c r="M2" s="1458"/>
      <c r="N2" s="1458"/>
      <c r="O2" s="1458"/>
      <c r="P2" s="1458"/>
      <c r="Q2" s="1458"/>
      <c r="R2" s="1458"/>
      <c r="S2" s="1458"/>
      <c r="T2" s="1458"/>
      <c r="U2" s="1458"/>
      <c r="V2" s="1458"/>
      <c r="W2" s="1458"/>
      <c r="X2" s="1459"/>
      <c r="Y2" s="351" t="str">
        <f>IF(COUNTIF(AA7:AA11,"×")&gt;=1,"未入力あり","入力済")</f>
        <v>未入力あり</v>
      </c>
      <c r="Z2" s="1406"/>
      <c r="AA2" s="392"/>
      <c r="AB2" s="55"/>
    </row>
    <row r="3" spans="1:29" ht="5.0999999999999996" customHeight="1" thickTop="1">
      <c r="A3" s="381"/>
      <c r="B3" s="381"/>
      <c r="C3" s="381"/>
      <c r="D3" s="381"/>
      <c r="E3" s="381"/>
      <c r="F3" s="381"/>
      <c r="G3" s="381"/>
      <c r="H3" s="381"/>
      <c r="I3" s="381"/>
      <c r="J3" s="381"/>
      <c r="K3" s="381"/>
      <c r="L3" s="381"/>
      <c r="M3" s="381"/>
      <c r="N3" s="381"/>
      <c r="O3" s="381"/>
      <c r="P3" s="381"/>
      <c r="Q3" s="381"/>
      <c r="R3" s="381"/>
      <c r="S3" s="381"/>
      <c r="T3" s="381"/>
      <c r="U3" s="381"/>
      <c r="V3" s="381"/>
      <c r="W3" s="381"/>
      <c r="X3" s="381"/>
      <c r="Y3" s="403"/>
      <c r="Z3" s="1406"/>
      <c r="AA3" s="392"/>
    </row>
    <row r="4" spans="1:29" ht="20.25" customHeight="1">
      <c r="A4" s="381"/>
      <c r="B4" s="381"/>
      <c r="C4" s="381"/>
      <c r="D4" s="381"/>
      <c r="E4" s="381"/>
      <c r="F4" s="354" t="s">
        <v>728</v>
      </c>
      <c r="G4" s="1558">
        <f>表紙!E3</f>
        <v>0</v>
      </c>
      <c r="H4" s="1559"/>
      <c r="I4" s="1559"/>
      <c r="J4" s="1559"/>
      <c r="K4" s="1559"/>
      <c r="L4" s="1559"/>
      <c r="M4" s="1559"/>
      <c r="N4" s="1559"/>
      <c r="O4" s="1559"/>
      <c r="P4" s="1559"/>
      <c r="Q4" s="1559"/>
      <c r="R4" s="1559"/>
      <c r="S4" s="1559"/>
      <c r="T4" s="1559"/>
      <c r="U4" s="1559"/>
      <c r="V4" s="1559"/>
      <c r="W4" s="1559"/>
      <c r="X4" s="1559"/>
      <c r="Y4" s="1560"/>
      <c r="Z4" s="1406"/>
      <c r="AA4" s="392"/>
      <c r="AB4" s="55"/>
    </row>
    <row r="5" spans="1:29" ht="15.75" customHeight="1">
      <c r="A5" s="381"/>
      <c r="B5" s="381"/>
      <c r="C5" s="381"/>
      <c r="D5" s="381"/>
      <c r="E5" s="381"/>
      <c r="F5" s="1019" t="s">
        <v>823</v>
      </c>
      <c r="G5" s="145" t="s">
        <v>1511</v>
      </c>
      <c r="H5" s="145"/>
      <c r="I5" s="145"/>
      <c r="J5" s="145"/>
      <c r="K5" s="145"/>
      <c r="L5" s="143"/>
      <c r="M5" s="143"/>
      <c r="N5" s="464"/>
      <c r="O5" s="464"/>
      <c r="P5" s="464"/>
      <c r="Q5" s="464"/>
      <c r="R5" s="464"/>
      <c r="S5" s="464"/>
      <c r="T5" s="464"/>
      <c r="U5" s="411"/>
      <c r="V5" s="411"/>
      <c r="W5" s="411"/>
      <c r="X5" s="411"/>
      <c r="Y5" s="411"/>
      <c r="Z5" s="1406"/>
      <c r="AA5" s="392"/>
      <c r="AB5" s="144"/>
      <c r="AC5" s="148" t="s">
        <v>238</v>
      </c>
    </row>
    <row r="6" spans="1:29" ht="20.100000000000001" customHeight="1" thickBot="1">
      <c r="A6" s="381"/>
      <c r="B6" s="381"/>
      <c r="C6" s="381"/>
      <c r="D6" s="381"/>
      <c r="E6" s="381"/>
      <c r="F6" s="381"/>
      <c r="G6" s="381"/>
      <c r="H6" s="381"/>
      <c r="I6" s="381"/>
      <c r="J6" s="381"/>
      <c r="K6" s="381"/>
      <c r="L6" s="381"/>
      <c r="M6" s="381"/>
      <c r="N6" s="386"/>
      <c r="O6" s="386"/>
      <c r="P6" s="386"/>
      <c r="Q6" s="386"/>
      <c r="R6" s="386"/>
      <c r="S6" s="386"/>
      <c r="T6" s="386"/>
      <c r="U6" s="386"/>
      <c r="V6" s="386"/>
      <c r="W6" s="386"/>
      <c r="X6" s="386"/>
      <c r="Y6" s="386"/>
      <c r="Z6" s="386"/>
      <c r="AA6" s="386"/>
      <c r="AC6" s="50"/>
    </row>
    <row r="7" spans="1:29" ht="18" customHeight="1" thickBot="1">
      <c r="A7" s="1526">
        <v>1</v>
      </c>
      <c r="B7" s="1169" t="s">
        <v>850</v>
      </c>
      <c r="C7" s="1170"/>
      <c r="D7" s="1170"/>
      <c r="E7" s="1170"/>
      <c r="F7" s="1171"/>
      <c r="G7" s="1171"/>
      <c r="H7" s="1172"/>
      <c r="I7" s="1590"/>
      <c r="J7" s="1591"/>
      <c r="K7" s="1591"/>
      <c r="L7" s="1591"/>
      <c r="M7" s="1592"/>
      <c r="N7" s="1607" t="s">
        <v>480</v>
      </c>
      <c r="O7" s="1608"/>
      <c r="P7" s="1608"/>
      <c r="Q7" s="1608"/>
      <c r="R7" s="1608"/>
      <c r="S7" s="1608"/>
      <c r="T7" s="1608"/>
      <c r="U7" s="1173"/>
      <c r="V7" s="1174"/>
      <c r="W7" s="1174"/>
      <c r="X7" s="1174"/>
      <c r="Y7" s="465"/>
      <c r="Z7" s="466"/>
      <c r="AA7" s="467" t="str">
        <f>IF(I7="","×","○")</f>
        <v>×</v>
      </c>
      <c r="AC7" s="129"/>
    </row>
    <row r="8" spans="1:29" ht="18" customHeight="1" thickBot="1">
      <c r="A8" s="1528"/>
      <c r="B8" s="1175" t="s">
        <v>851</v>
      </c>
      <c r="C8" s="1176"/>
      <c r="D8" s="1176"/>
      <c r="E8" s="1176"/>
      <c r="F8" s="1150"/>
      <c r="G8" s="1150"/>
      <c r="H8" s="1151"/>
      <c r="I8" s="1590"/>
      <c r="J8" s="1591"/>
      <c r="K8" s="1591"/>
      <c r="L8" s="1591"/>
      <c r="M8" s="1592"/>
      <c r="N8" s="1593" t="s">
        <v>480</v>
      </c>
      <c r="O8" s="1594"/>
      <c r="P8" s="1594"/>
      <c r="Q8" s="1594"/>
      <c r="R8" s="1594"/>
      <c r="S8" s="1594"/>
      <c r="T8" s="1594"/>
      <c r="U8" s="1177"/>
      <c r="V8" s="1178"/>
      <c r="W8" s="1178"/>
      <c r="X8" s="1178"/>
      <c r="Y8" s="468"/>
      <c r="Z8" s="466"/>
      <c r="AA8" s="467" t="str">
        <f>IF(AND(I7="はい",I8=""),"×","○")</f>
        <v>○</v>
      </c>
      <c r="AC8" s="129"/>
    </row>
    <row r="9" spans="1:29" ht="31.5" customHeight="1" thickBot="1">
      <c r="A9" s="1408">
        <v>2</v>
      </c>
      <c r="B9" s="1595" t="s">
        <v>852</v>
      </c>
      <c r="C9" s="1596"/>
      <c r="D9" s="1596"/>
      <c r="E9" s="1596"/>
      <c r="F9" s="1596"/>
      <c r="G9" s="1596"/>
      <c r="H9" s="1597"/>
      <c r="I9" s="1590"/>
      <c r="J9" s="1591"/>
      <c r="K9" s="1591"/>
      <c r="L9" s="1591"/>
      <c r="M9" s="1592"/>
      <c r="N9" s="1593" t="s">
        <v>480</v>
      </c>
      <c r="O9" s="1594"/>
      <c r="P9" s="1594"/>
      <c r="Q9" s="1594"/>
      <c r="R9" s="1594"/>
      <c r="S9" s="1594"/>
      <c r="T9" s="1594"/>
      <c r="U9" s="1168"/>
      <c r="V9" s="1178"/>
      <c r="W9" s="1178"/>
      <c r="X9" s="1178"/>
      <c r="Y9" s="468"/>
      <c r="Z9" s="386"/>
      <c r="AA9" s="467" t="str">
        <f>IF(AND(I7="はい",I9=""),"×","○")</f>
        <v>○</v>
      </c>
      <c r="AC9" s="129"/>
    </row>
    <row r="10" spans="1:29" ht="13.2">
      <c r="A10" s="1409"/>
      <c r="B10" s="1129" t="s">
        <v>853</v>
      </c>
      <c r="C10" s="1130"/>
      <c r="D10" s="1130"/>
      <c r="E10" s="1130"/>
      <c r="F10" s="1130"/>
      <c r="G10" s="1130"/>
      <c r="H10" s="1130"/>
      <c r="I10" s="1179"/>
      <c r="J10" s="1179"/>
      <c r="K10" s="1179"/>
      <c r="L10" s="1179"/>
      <c r="M10" s="1179"/>
      <c r="N10" s="1130"/>
      <c r="O10" s="1130"/>
      <c r="P10" s="1130"/>
      <c r="Q10" s="1130"/>
      <c r="R10" s="1130"/>
      <c r="S10" s="1130"/>
      <c r="T10" s="1130"/>
      <c r="U10" s="1130"/>
      <c r="V10" s="1130"/>
      <c r="W10" s="1130"/>
      <c r="X10" s="1143"/>
      <c r="Y10" s="468"/>
      <c r="Z10" s="386"/>
      <c r="AA10" s="469"/>
      <c r="AC10" s="50"/>
    </row>
    <row r="11" spans="1:29">
      <c r="A11" s="1409"/>
      <c r="B11" s="1598"/>
      <c r="C11" s="1599"/>
      <c r="D11" s="1599"/>
      <c r="E11" s="1599"/>
      <c r="F11" s="1599"/>
      <c r="G11" s="1599"/>
      <c r="H11" s="1599"/>
      <c r="I11" s="1599"/>
      <c r="J11" s="1599"/>
      <c r="K11" s="1599"/>
      <c r="L11" s="1599"/>
      <c r="M11" s="1599"/>
      <c r="N11" s="1599"/>
      <c r="O11" s="1599"/>
      <c r="P11" s="1599"/>
      <c r="Q11" s="1599"/>
      <c r="R11" s="1599"/>
      <c r="S11" s="1599"/>
      <c r="T11" s="1599"/>
      <c r="U11" s="1599"/>
      <c r="V11" s="1599"/>
      <c r="W11" s="1599"/>
      <c r="X11" s="1600"/>
      <c r="Y11" s="470"/>
      <c r="Z11" s="386"/>
      <c r="AA11" s="469" t="str">
        <f>IF(AND(I9="はい",B11=""),"×","○")</f>
        <v>○</v>
      </c>
      <c r="AC11" s="50"/>
    </row>
    <row r="12" spans="1:29">
      <c r="A12" s="1409"/>
      <c r="B12" s="1601"/>
      <c r="C12" s="1602"/>
      <c r="D12" s="1602"/>
      <c r="E12" s="1602"/>
      <c r="F12" s="1602"/>
      <c r="G12" s="1602"/>
      <c r="H12" s="1602"/>
      <c r="I12" s="1602"/>
      <c r="J12" s="1602"/>
      <c r="K12" s="1602"/>
      <c r="L12" s="1602"/>
      <c r="M12" s="1602"/>
      <c r="N12" s="1602"/>
      <c r="O12" s="1602"/>
      <c r="P12" s="1602"/>
      <c r="Q12" s="1602"/>
      <c r="R12" s="1602"/>
      <c r="S12" s="1602"/>
      <c r="T12" s="1602"/>
      <c r="U12" s="1602"/>
      <c r="V12" s="1602"/>
      <c r="W12" s="1602"/>
      <c r="X12" s="1603"/>
      <c r="Y12" s="470"/>
      <c r="Z12" s="386"/>
      <c r="AA12" s="386"/>
      <c r="AC12" s="50"/>
    </row>
    <row r="13" spans="1:29">
      <c r="A13" s="1409"/>
      <c r="B13" s="1601"/>
      <c r="C13" s="1602"/>
      <c r="D13" s="1602"/>
      <c r="E13" s="1602"/>
      <c r="F13" s="1602"/>
      <c r="G13" s="1602"/>
      <c r="H13" s="1602"/>
      <c r="I13" s="1602"/>
      <c r="J13" s="1602"/>
      <c r="K13" s="1602"/>
      <c r="L13" s="1602"/>
      <c r="M13" s="1602"/>
      <c r="N13" s="1602"/>
      <c r="O13" s="1602"/>
      <c r="P13" s="1602"/>
      <c r="Q13" s="1602"/>
      <c r="R13" s="1602"/>
      <c r="S13" s="1602"/>
      <c r="T13" s="1602"/>
      <c r="U13" s="1602"/>
      <c r="V13" s="1602"/>
      <c r="W13" s="1602"/>
      <c r="X13" s="1603"/>
      <c r="Y13" s="470"/>
      <c r="Z13" s="386"/>
      <c r="AA13" s="386"/>
      <c r="AC13" s="50"/>
    </row>
    <row r="14" spans="1:29">
      <c r="A14" s="1409"/>
      <c r="B14" s="1601"/>
      <c r="C14" s="1602"/>
      <c r="D14" s="1602"/>
      <c r="E14" s="1602"/>
      <c r="F14" s="1602"/>
      <c r="G14" s="1602"/>
      <c r="H14" s="1602"/>
      <c r="I14" s="1602"/>
      <c r="J14" s="1602"/>
      <c r="K14" s="1602"/>
      <c r="L14" s="1602"/>
      <c r="M14" s="1602"/>
      <c r="N14" s="1602"/>
      <c r="O14" s="1602"/>
      <c r="P14" s="1602"/>
      <c r="Q14" s="1602"/>
      <c r="R14" s="1602"/>
      <c r="S14" s="1602"/>
      <c r="T14" s="1602"/>
      <c r="U14" s="1602"/>
      <c r="V14" s="1602"/>
      <c r="W14" s="1602"/>
      <c r="X14" s="1603"/>
      <c r="Y14" s="470"/>
      <c r="Z14" s="386"/>
      <c r="AA14" s="386"/>
      <c r="AC14" s="50"/>
    </row>
    <row r="15" spans="1:29">
      <c r="A15" s="1410"/>
      <c r="B15" s="1604"/>
      <c r="C15" s="1605"/>
      <c r="D15" s="1605"/>
      <c r="E15" s="1605"/>
      <c r="F15" s="1605"/>
      <c r="G15" s="1605"/>
      <c r="H15" s="1605"/>
      <c r="I15" s="1605"/>
      <c r="J15" s="1605"/>
      <c r="K15" s="1605"/>
      <c r="L15" s="1605"/>
      <c r="M15" s="1605"/>
      <c r="N15" s="1605"/>
      <c r="O15" s="1605"/>
      <c r="P15" s="1605"/>
      <c r="Q15" s="1605"/>
      <c r="R15" s="1605"/>
      <c r="S15" s="1605"/>
      <c r="T15" s="1605"/>
      <c r="U15" s="1605"/>
      <c r="V15" s="1605"/>
      <c r="W15" s="1605"/>
      <c r="X15" s="1606"/>
      <c r="Y15" s="471"/>
      <c r="Z15" s="386"/>
      <c r="AA15" s="386"/>
      <c r="AC15" s="119"/>
    </row>
    <row r="16" spans="1:29">
      <c r="A16" s="386"/>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row>
  </sheetData>
  <sheetProtection algorithmName="SHA-512" hashValue="tqEZs37Y26q+IHGjuagPFpZu74vdak6YzWvYW78OnxF3K/0DtrBJ2me6EzhaDj5cqmUuA3TuA8jtnolF0MSiWA==" saltValue="mzmzbhwjUNci3DnGN0F9IQ==" spinCount="100000" sheet="1" selectLockedCells="1"/>
  <mergeCells count="14">
    <mergeCell ref="Z2:Z5"/>
    <mergeCell ref="G4:Y4"/>
    <mergeCell ref="N8:T8"/>
    <mergeCell ref="I7:M7"/>
    <mergeCell ref="I8:M8"/>
    <mergeCell ref="N7:T7"/>
    <mergeCell ref="I9:M9"/>
    <mergeCell ref="N9:T9"/>
    <mergeCell ref="B9:H9"/>
    <mergeCell ref="A1:Y1"/>
    <mergeCell ref="A2:X2"/>
    <mergeCell ref="A9:A15"/>
    <mergeCell ref="B11:X15"/>
    <mergeCell ref="A7:A8"/>
  </mergeCells>
  <phoneticPr fontId="8"/>
  <dataValidations count="2">
    <dataValidation allowBlank="1" showInputMessage="1" showErrorMessage="1" prompt="表紙シートの病院名を反映" sqref="G4:Y4" xr:uid="{00000000-0002-0000-0F00-000000000000}"/>
    <dataValidation type="list" allowBlank="1" showInputMessage="1" showErrorMessage="1" error="選択肢から選んでください" sqref="I7:I9" xr:uid="{00000000-0002-0000-0F00-000001000000}">
      <formula1>"はい,いいえ"</formula1>
    </dataValidation>
  </dataValidations>
  <printOptions horizontalCentered="1"/>
  <pageMargins left="0.39370078740157483" right="0.39370078740157483" top="0.59055118110236227" bottom="0.59055118110236227" header="0.35433070866141736" footer="0.27559055118110237"/>
  <pageSetup paperSize="9" scale="85" fitToHeight="0" orientation="portrait" cellComments="asDisplayed" r:id="rId1"/>
  <headerFoot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theme="0"/>
    <pageSetUpPr fitToPage="1"/>
  </sheetPr>
  <dimension ref="A1:AC28"/>
  <sheetViews>
    <sheetView showGridLines="0" view="pageBreakPreview" zoomScaleNormal="100" zoomScaleSheetLayoutView="100" workbookViewId="0">
      <selection activeCell="Q7" sqref="Q7:U7"/>
    </sheetView>
  </sheetViews>
  <sheetFormatPr defaultColWidth="9" defaultRowHeight="12"/>
  <cols>
    <col min="1" max="1" width="3.6640625" style="160" customWidth="1"/>
    <col min="2" max="2" width="8.6640625" style="160" customWidth="1"/>
    <col min="3" max="3" width="5.6640625" style="160" customWidth="1"/>
    <col min="4" max="4" width="6.6640625" style="160" customWidth="1"/>
    <col min="5" max="5" width="18.77734375" style="160" customWidth="1"/>
    <col min="6" max="6" width="9" style="160"/>
    <col min="7" max="15" width="2.6640625" style="160" customWidth="1"/>
    <col min="16" max="16" width="1.6640625" style="160" customWidth="1"/>
    <col min="17" max="24" width="2.6640625" style="160" customWidth="1"/>
    <col min="25" max="25" width="25.6640625" style="160" customWidth="1"/>
    <col min="26" max="26" width="2.6640625" style="160" customWidth="1"/>
    <col min="27" max="27" width="8.77734375" style="160" hidden="1" customWidth="1"/>
    <col min="28" max="28" width="2.21875" style="386" customWidth="1"/>
    <col min="29" max="29" width="80.6640625" style="144" customWidth="1"/>
    <col min="30" max="16384" width="9" style="160"/>
  </cols>
  <sheetData>
    <row r="1" spans="1:29" ht="15.9" customHeight="1" thickBot="1">
      <c r="A1" s="1344" t="s">
        <v>854</v>
      </c>
      <c r="B1" s="1344"/>
      <c r="C1" s="1344"/>
      <c r="D1" s="1344"/>
      <c r="E1" s="1344"/>
      <c r="F1" s="1344"/>
      <c r="G1" s="1344"/>
      <c r="H1" s="1344"/>
      <c r="I1" s="1344"/>
      <c r="J1" s="1344"/>
      <c r="K1" s="1344"/>
      <c r="L1" s="1344"/>
      <c r="M1" s="1344"/>
      <c r="N1" s="1344"/>
      <c r="O1" s="1344"/>
      <c r="P1" s="1344"/>
      <c r="Q1" s="1344"/>
      <c r="R1" s="1344"/>
      <c r="S1" s="1344"/>
      <c r="T1" s="1344"/>
      <c r="U1" s="1344"/>
      <c r="V1" s="1344"/>
      <c r="W1" s="1344"/>
      <c r="X1" s="1344"/>
      <c r="Y1" s="1344"/>
      <c r="Z1" s="462"/>
      <c r="AA1" s="462"/>
      <c r="AB1" s="55"/>
      <c r="AC1" s="463"/>
    </row>
    <row r="2" spans="1:29" ht="24.9" customHeight="1" thickTop="1" thickBot="1">
      <c r="A2" s="1458" t="s">
        <v>777</v>
      </c>
      <c r="B2" s="1458"/>
      <c r="C2" s="1458"/>
      <c r="D2" s="1458"/>
      <c r="E2" s="1458"/>
      <c r="F2" s="1458"/>
      <c r="G2" s="1458"/>
      <c r="H2" s="1458"/>
      <c r="I2" s="1458"/>
      <c r="J2" s="1458"/>
      <c r="K2" s="1458"/>
      <c r="L2" s="1458"/>
      <c r="M2" s="1458"/>
      <c r="N2" s="1458"/>
      <c r="O2" s="1458"/>
      <c r="P2" s="1458"/>
      <c r="Q2" s="1458"/>
      <c r="R2" s="1458"/>
      <c r="S2" s="1458"/>
      <c r="T2" s="1458"/>
      <c r="U2" s="1458"/>
      <c r="V2" s="1458"/>
      <c r="W2" s="1458"/>
      <c r="X2" s="1459"/>
      <c r="Y2" s="351" t="str">
        <f>IF(COUNTIF(AA6:AA28,"×")&gt;=1,"未入力あり","入力済")</f>
        <v>未入力あり</v>
      </c>
      <c r="Z2" s="1406"/>
      <c r="AA2" s="392"/>
      <c r="AB2" s="55"/>
    </row>
    <row r="3" spans="1:29" ht="5.0999999999999996" customHeight="1" thickTop="1">
      <c r="A3" s="381"/>
      <c r="B3" s="381"/>
      <c r="C3" s="381"/>
      <c r="D3" s="381"/>
      <c r="E3" s="381"/>
      <c r="F3" s="381"/>
      <c r="G3" s="381"/>
      <c r="H3" s="381"/>
      <c r="I3" s="381"/>
      <c r="J3" s="381"/>
      <c r="K3" s="381"/>
      <c r="L3" s="381"/>
      <c r="M3" s="381"/>
      <c r="N3" s="381"/>
      <c r="O3" s="381"/>
      <c r="P3" s="381"/>
      <c r="Q3" s="381"/>
      <c r="R3" s="381"/>
      <c r="S3" s="381"/>
      <c r="T3" s="381"/>
      <c r="U3" s="381"/>
      <c r="V3" s="381"/>
      <c r="W3" s="381"/>
      <c r="X3" s="381"/>
      <c r="Y3" s="403"/>
      <c r="Z3" s="1406"/>
      <c r="AA3" s="392"/>
    </row>
    <row r="4" spans="1:29" ht="20.25" customHeight="1">
      <c r="A4" s="381"/>
      <c r="B4" s="381"/>
      <c r="C4" s="381"/>
      <c r="D4" s="381"/>
      <c r="E4" s="381"/>
      <c r="F4" s="354" t="s">
        <v>728</v>
      </c>
      <c r="G4" s="1558">
        <f>表紙!E3</f>
        <v>0</v>
      </c>
      <c r="H4" s="1559"/>
      <c r="I4" s="1559"/>
      <c r="J4" s="1559"/>
      <c r="K4" s="1559"/>
      <c r="L4" s="1559"/>
      <c r="M4" s="1559"/>
      <c r="N4" s="1559"/>
      <c r="O4" s="1559"/>
      <c r="P4" s="1559"/>
      <c r="Q4" s="1559"/>
      <c r="R4" s="1559"/>
      <c r="S4" s="1559"/>
      <c r="T4" s="1559"/>
      <c r="U4" s="1559"/>
      <c r="V4" s="1559"/>
      <c r="W4" s="1559"/>
      <c r="X4" s="1559"/>
      <c r="Y4" s="1560"/>
      <c r="Z4" s="1406"/>
      <c r="AA4" s="392"/>
      <c r="AB4" s="55"/>
    </row>
    <row r="5" spans="1:29" ht="15.75" customHeight="1">
      <c r="A5" s="381"/>
      <c r="B5" s="381"/>
      <c r="C5" s="381"/>
      <c r="D5" s="381"/>
      <c r="E5" s="381"/>
      <c r="F5" s="1019" t="s">
        <v>823</v>
      </c>
      <c r="G5" s="145" t="s">
        <v>1511</v>
      </c>
      <c r="H5" s="145"/>
      <c r="I5" s="145"/>
      <c r="J5" s="145"/>
      <c r="K5" s="145"/>
      <c r="L5" s="145"/>
      <c r="M5" s="145"/>
      <c r="N5" s="410"/>
      <c r="O5" s="410"/>
      <c r="P5" s="410"/>
      <c r="Q5" s="410"/>
      <c r="R5" s="411"/>
      <c r="S5" s="411"/>
      <c r="T5" s="411"/>
      <c r="U5" s="411"/>
      <c r="V5" s="411"/>
      <c r="W5" s="411"/>
      <c r="X5" s="411"/>
      <c r="Y5" s="411"/>
      <c r="Z5" s="1406"/>
      <c r="AA5" s="392"/>
      <c r="AB5" s="144"/>
      <c r="AC5" s="148" t="s">
        <v>238</v>
      </c>
    </row>
    <row r="6" spans="1:29" ht="20.100000000000001" customHeight="1" thickBot="1">
      <c r="A6" s="381"/>
      <c r="B6" s="381"/>
      <c r="C6" s="381"/>
      <c r="D6" s="381"/>
      <c r="E6" s="381"/>
      <c r="F6" s="381"/>
      <c r="G6" s="381"/>
      <c r="H6" s="381"/>
      <c r="I6" s="381"/>
      <c r="J6" s="381"/>
      <c r="K6" s="381"/>
      <c r="L6" s="381"/>
      <c r="M6" s="381"/>
      <c r="N6" s="381"/>
      <c r="O6" s="381"/>
      <c r="P6" s="472"/>
      <c r="Q6" s="472"/>
      <c r="R6" s="472"/>
      <c r="S6" s="472"/>
      <c r="T6" s="472"/>
      <c r="U6" s="472"/>
      <c r="V6" s="381"/>
      <c r="W6" s="381"/>
      <c r="X6" s="381"/>
      <c r="Y6" s="381"/>
      <c r="AC6" s="129"/>
    </row>
    <row r="7" spans="1:29" ht="18" customHeight="1" thickBot="1">
      <c r="A7" s="1609">
        <v>1</v>
      </c>
      <c r="B7" s="1169" t="s">
        <v>855</v>
      </c>
      <c r="C7" s="1170"/>
      <c r="D7" s="1170"/>
      <c r="E7" s="1170"/>
      <c r="F7" s="1171"/>
      <c r="G7" s="1171"/>
      <c r="H7" s="1171"/>
      <c r="I7" s="1170"/>
      <c r="J7" s="1170"/>
      <c r="K7" s="1170"/>
      <c r="L7" s="1170"/>
      <c r="M7" s="1170"/>
      <c r="N7" s="1170"/>
      <c r="O7" s="1170"/>
      <c r="P7" s="1180"/>
      <c r="Q7" s="1590"/>
      <c r="R7" s="1591"/>
      <c r="S7" s="1591"/>
      <c r="T7" s="1591"/>
      <c r="U7" s="1592"/>
      <c r="V7" s="1153" t="s">
        <v>856</v>
      </c>
      <c r="W7" s="1153"/>
      <c r="X7" s="1153"/>
      <c r="Y7" s="1154"/>
      <c r="Z7" s="473"/>
      <c r="AA7" s="160" t="str">
        <f>IF(Q7="","×","○")</f>
        <v>×</v>
      </c>
      <c r="AC7" s="50"/>
    </row>
    <row r="8" spans="1:29" ht="18" customHeight="1">
      <c r="A8" s="1482"/>
      <c r="B8" s="1169" t="s">
        <v>857</v>
      </c>
      <c r="C8" s="1170"/>
      <c r="D8" s="1170"/>
      <c r="E8" s="1170"/>
      <c r="F8" s="1171"/>
      <c r="G8" s="1171"/>
      <c r="H8" s="1171"/>
      <c r="I8" s="1171"/>
      <c r="J8" s="1171"/>
      <c r="K8" s="1171"/>
      <c r="L8" s="1171"/>
      <c r="M8" s="1171"/>
      <c r="N8" s="1171"/>
      <c r="O8" s="1171"/>
      <c r="P8" s="1136"/>
      <c r="Q8" s="1136"/>
      <c r="R8" s="1136"/>
      <c r="S8" s="1136"/>
      <c r="T8" s="1136"/>
      <c r="U8" s="1136"/>
      <c r="V8" s="1171"/>
      <c r="W8" s="1171"/>
      <c r="X8" s="1171"/>
      <c r="Y8" s="1181"/>
      <c r="Z8" s="368"/>
      <c r="AA8" s="436"/>
      <c r="AC8" s="50"/>
    </row>
    <row r="9" spans="1:29" ht="18" customHeight="1" thickBot="1">
      <c r="A9" s="1482"/>
      <c r="B9" s="1182" t="s">
        <v>858</v>
      </c>
      <c r="C9" s="1183" t="s">
        <v>859</v>
      </c>
      <c r="D9" s="1183"/>
      <c r="E9" s="1183"/>
      <c r="F9" s="1184"/>
      <c r="G9" s="1184"/>
      <c r="H9" s="1184"/>
      <c r="I9" s="1184"/>
      <c r="J9" s="1184"/>
      <c r="K9" s="1184"/>
      <c r="L9" s="1184"/>
      <c r="M9" s="1184"/>
      <c r="N9" s="1184"/>
      <c r="O9" s="1184"/>
      <c r="P9" s="1184"/>
      <c r="Q9" s="1184"/>
      <c r="R9" s="1184"/>
      <c r="S9" s="1184"/>
      <c r="T9" s="1184"/>
      <c r="U9" s="1184"/>
      <c r="V9" s="1184"/>
      <c r="W9" s="1184"/>
      <c r="X9" s="1184"/>
      <c r="Y9" s="1185"/>
      <c r="Z9" s="368"/>
      <c r="AA9" s="436"/>
      <c r="AC9" s="50"/>
    </row>
    <row r="10" spans="1:29" ht="53.25" customHeight="1" thickBot="1">
      <c r="A10" s="1482"/>
      <c r="B10" s="1613"/>
      <c r="C10" s="1614"/>
      <c r="D10" s="1614"/>
      <c r="E10" s="1614"/>
      <c r="F10" s="1614"/>
      <c r="G10" s="1614"/>
      <c r="H10" s="1614"/>
      <c r="I10" s="1614"/>
      <c r="J10" s="1614"/>
      <c r="K10" s="1614"/>
      <c r="L10" s="1614"/>
      <c r="M10" s="1614"/>
      <c r="N10" s="1614"/>
      <c r="O10" s="1614"/>
      <c r="P10" s="1614"/>
      <c r="Q10" s="1614"/>
      <c r="R10" s="1614"/>
      <c r="S10" s="1614"/>
      <c r="T10" s="1614"/>
      <c r="U10" s="1614"/>
      <c r="V10" s="1614"/>
      <c r="W10" s="1614"/>
      <c r="X10" s="1614"/>
      <c r="Y10" s="1615"/>
      <c r="Z10" s="368"/>
      <c r="AA10" s="436" t="str">
        <f>IF(AND(Q7="はい",B10=""),"×","○")</f>
        <v>○</v>
      </c>
      <c r="AC10" s="50"/>
    </row>
    <row r="11" spans="1:29" ht="18" customHeight="1" thickBot="1">
      <c r="A11" s="1482"/>
      <c r="B11" s="1186" t="s">
        <v>860</v>
      </c>
      <c r="C11" s="1187"/>
      <c r="D11" s="1187"/>
      <c r="E11" s="1187"/>
      <c r="F11" s="1136"/>
      <c r="G11" s="1136"/>
      <c r="H11" s="1137"/>
      <c r="I11" s="1188"/>
      <c r="J11" s="1188"/>
      <c r="K11" s="1188"/>
      <c r="L11" s="1188"/>
      <c r="M11" s="1188"/>
      <c r="N11" s="1188"/>
      <c r="O11" s="1187"/>
      <c r="P11" s="1136"/>
      <c r="Q11" s="1136"/>
      <c r="R11" s="1136"/>
      <c r="S11" s="1189"/>
      <c r="T11" s="1188"/>
      <c r="U11" s="1187"/>
      <c r="V11" s="1136"/>
      <c r="W11" s="1136"/>
      <c r="X11" s="1136"/>
      <c r="Y11" s="1189"/>
      <c r="Z11" s="473"/>
      <c r="AA11" s="436"/>
      <c r="AC11" s="50"/>
    </row>
    <row r="12" spans="1:29" ht="53.25" customHeight="1" thickBot="1">
      <c r="A12" s="1610"/>
      <c r="B12" s="1613"/>
      <c r="C12" s="1614"/>
      <c r="D12" s="1614"/>
      <c r="E12" s="1614"/>
      <c r="F12" s="1614"/>
      <c r="G12" s="1614"/>
      <c r="H12" s="1614"/>
      <c r="I12" s="1614"/>
      <c r="J12" s="1614"/>
      <c r="K12" s="1614"/>
      <c r="L12" s="1614"/>
      <c r="M12" s="1614"/>
      <c r="N12" s="1614"/>
      <c r="O12" s="1614"/>
      <c r="P12" s="1614"/>
      <c r="Q12" s="1614"/>
      <c r="R12" s="1614"/>
      <c r="S12" s="1614"/>
      <c r="T12" s="1614"/>
      <c r="U12" s="1614"/>
      <c r="V12" s="1614"/>
      <c r="W12" s="1614"/>
      <c r="X12" s="1614"/>
      <c r="Y12" s="1615"/>
      <c r="Z12" s="368"/>
      <c r="AA12" s="436" t="str">
        <f>IF(AND(Q7="いいえ",B12=""),"×","○")</f>
        <v>○</v>
      </c>
      <c r="AC12" s="50"/>
    </row>
    <row r="13" spans="1:29" ht="18" customHeight="1" thickBot="1">
      <c r="A13" s="1611">
        <v>2</v>
      </c>
      <c r="B13" s="1186" t="s">
        <v>861</v>
      </c>
      <c r="C13" s="1187"/>
      <c r="D13" s="1187"/>
      <c r="E13" s="1187"/>
      <c r="F13" s="1136"/>
      <c r="G13" s="1136"/>
      <c r="H13" s="1136"/>
      <c r="I13" s="1187"/>
      <c r="J13" s="1187"/>
      <c r="K13" s="1187"/>
      <c r="L13" s="1187"/>
      <c r="M13" s="1187"/>
      <c r="N13" s="1187"/>
      <c r="O13" s="1187"/>
      <c r="P13" s="1187"/>
      <c r="Q13" s="1590"/>
      <c r="R13" s="1591"/>
      <c r="S13" s="1591"/>
      <c r="T13" s="1591"/>
      <c r="U13" s="1592"/>
      <c r="V13" s="1155" t="s">
        <v>856</v>
      </c>
      <c r="W13" s="1155"/>
      <c r="X13" s="1155"/>
      <c r="Y13" s="1156"/>
      <c r="Z13" s="473"/>
      <c r="AA13" s="160" t="str">
        <f>IF(Q13="","×","○")</f>
        <v>×</v>
      </c>
      <c r="AC13" s="50"/>
    </row>
    <row r="14" spans="1:29" ht="18" customHeight="1" thickBot="1">
      <c r="A14" s="1611"/>
      <c r="B14" s="1169" t="s">
        <v>862</v>
      </c>
      <c r="C14" s="1170"/>
      <c r="D14" s="1170"/>
      <c r="E14" s="1170"/>
      <c r="F14" s="1171"/>
      <c r="G14" s="1171"/>
      <c r="H14" s="1171"/>
      <c r="I14" s="1171"/>
      <c r="J14" s="1171"/>
      <c r="K14" s="1171"/>
      <c r="L14" s="1171"/>
      <c r="M14" s="1171"/>
      <c r="N14" s="1171"/>
      <c r="O14" s="1171"/>
      <c r="P14" s="1171"/>
      <c r="Q14" s="1136"/>
      <c r="R14" s="1136"/>
      <c r="S14" s="1136"/>
      <c r="T14" s="1136"/>
      <c r="U14" s="1136"/>
      <c r="V14" s="1171"/>
      <c r="W14" s="1171"/>
      <c r="X14" s="1171"/>
      <c r="Y14" s="1181"/>
      <c r="Z14" s="473"/>
      <c r="AA14" s="436"/>
      <c r="AC14" s="50"/>
    </row>
    <row r="15" spans="1:29" ht="53.25" customHeight="1" thickBot="1">
      <c r="A15" s="1612"/>
      <c r="B15" s="1613"/>
      <c r="C15" s="1614"/>
      <c r="D15" s="1614"/>
      <c r="E15" s="1614"/>
      <c r="F15" s="1614"/>
      <c r="G15" s="1614"/>
      <c r="H15" s="1614"/>
      <c r="I15" s="1614"/>
      <c r="J15" s="1614"/>
      <c r="K15" s="1614"/>
      <c r="L15" s="1614"/>
      <c r="M15" s="1614"/>
      <c r="N15" s="1614"/>
      <c r="O15" s="1614"/>
      <c r="P15" s="1614"/>
      <c r="Q15" s="1614"/>
      <c r="R15" s="1614"/>
      <c r="S15" s="1614"/>
      <c r="T15" s="1614"/>
      <c r="U15" s="1614"/>
      <c r="V15" s="1614"/>
      <c r="W15" s="1614"/>
      <c r="X15" s="1614"/>
      <c r="Y15" s="1615"/>
      <c r="Z15" s="368"/>
      <c r="AA15" s="436" t="str">
        <f>IF(AND(Q13="はい",B15=""),"×","○")</f>
        <v>○</v>
      </c>
      <c r="AC15" s="50"/>
    </row>
    <row r="16" spans="1:29" ht="18" customHeight="1" thickBot="1">
      <c r="A16" s="1611">
        <v>3</v>
      </c>
      <c r="B16" s="1186" t="s">
        <v>863</v>
      </c>
      <c r="C16" s="1187"/>
      <c r="D16" s="1187"/>
      <c r="E16" s="1187"/>
      <c r="F16" s="1136"/>
      <c r="G16" s="1136"/>
      <c r="H16" s="1136"/>
      <c r="I16" s="1187"/>
      <c r="J16" s="1187"/>
      <c r="K16" s="1187"/>
      <c r="L16" s="1187"/>
      <c r="M16" s="1187"/>
      <c r="N16" s="1187"/>
      <c r="O16" s="1187"/>
      <c r="P16" s="1187"/>
      <c r="Q16" s="1590"/>
      <c r="R16" s="1591"/>
      <c r="S16" s="1591"/>
      <c r="T16" s="1591"/>
      <c r="U16" s="1592"/>
      <c r="V16" s="1616" t="s">
        <v>856</v>
      </c>
      <c r="W16" s="1616"/>
      <c r="X16" s="1616"/>
      <c r="Y16" s="1617"/>
      <c r="Z16" s="473"/>
      <c r="AA16" s="160" t="str">
        <f>IF(Q16="","×","○")</f>
        <v>×</v>
      </c>
      <c r="AC16" s="50"/>
    </row>
    <row r="17" spans="1:29" ht="18" customHeight="1" thickBot="1">
      <c r="A17" s="1611"/>
      <c r="B17" s="1169" t="s">
        <v>864</v>
      </c>
      <c r="C17" s="1170"/>
      <c r="D17" s="1170"/>
      <c r="E17" s="1170"/>
      <c r="F17" s="1171"/>
      <c r="G17" s="1171"/>
      <c r="H17" s="1171"/>
      <c r="I17" s="1171"/>
      <c r="J17" s="1171"/>
      <c r="K17" s="1171"/>
      <c r="L17" s="1171"/>
      <c r="M17" s="1171"/>
      <c r="N17" s="1171"/>
      <c r="O17" s="1171"/>
      <c r="P17" s="1171"/>
      <c r="Q17" s="1136"/>
      <c r="R17" s="1136"/>
      <c r="S17" s="1136"/>
      <c r="T17" s="1136"/>
      <c r="U17" s="1136"/>
      <c r="V17" s="1171"/>
      <c r="W17" s="1171"/>
      <c r="X17" s="1171"/>
      <c r="Y17" s="1181"/>
      <c r="AC17" s="50"/>
    </row>
    <row r="18" spans="1:29" ht="53.25" customHeight="1" thickBot="1">
      <c r="A18" s="1612"/>
      <c r="B18" s="1613"/>
      <c r="C18" s="1614"/>
      <c r="D18" s="1614"/>
      <c r="E18" s="1614"/>
      <c r="F18" s="1614"/>
      <c r="G18" s="1614"/>
      <c r="H18" s="1614"/>
      <c r="I18" s="1614"/>
      <c r="J18" s="1614"/>
      <c r="K18" s="1614"/>
      <c r="L18" s="1614"/>
      <c r="M18" s="1614"/>
      <c r="N18" s="1614"/>
      <c r="O18" s="1614"/>
      <c r="P18" s="1614"/>
      <c r="Q18" s="1614"/>
      <c r="R18" s="1614"/>
      <c r="S18" s="1614"/>
      <c r="T18" s="1614"/>
      <c r="U18" s="1614"/>
      <c r="V18" s="1614"/>
      <c r="W18" s="1614"/>
      <c r="X18" s="1614"/>
      <c r="Y18" s="1615"/>
      <c r="Z18" s="368"/>
      <c r="AA18" s="436" t="str">
        <f>IF(AND(Q16="はい",B18=""),"×","○")</f>
        <v>○</v>
      </c>
      <c r="AC18" s="50"/>
    </row>
    <row r="19" spans="1:29" ht="18" customHeight="1" thickBot="1">
      <c r="A19" s="1609">
        <v>4</v>
      </c>
      <c r="B19" s="1262" t="s">
        <v>1610</v>
      </c>
      <c r="C19" s="1263"/>
      <c r="D19" s="1263"/>
      <c r="E19" s="1263"/>
      <c r="F19" s="1264"/>
      <c r="G19" s="1264"/>
      <c r="H19" s="1264"/>
      <c r="I19" s="1264"/>
      <c r="J19" s="1264"/>
      <c r="K19" s="1264"/>
      <c r="L19" s="1264"/>
      <c r="M19" s="1264"/>
      <c r="N19" s="1264"/>
      <c r="O19" s="1264"/>
      <c r="P19" s="1264"/>
      <c r="Q19" s="1265"/>
      <c r="R19" s="1265"/>
      <c r="S19" s="1265"/>
      <c r="T19" s="1265"/>
      <c r="U19" s="1265"/>
      <c r="V19" s="1264"/>
      <c r="W19" s="1264"/>
      <c r="X19" s="1264"/>
      <c r="Y19" s="1266"/>
      <c r="AC19" s="50"/>
    </row>
    <row r="20" spans="1:29" ht="53.25" customHeight="1" thickBot="1">
      <c r="A20" s="1610"/>
      <c r="B20" s="1621"/>
      <c r="C20" s="1622"/>
      <c r="D20" s="1622"/>
      <c r="E20" s="1622"/>
      <c r="F20" s="1622"/>
      <c r="G20" s="1622"/>
      <c r="H20" s="1622"/>
      <c r="I20" s="1622"/>
      <c r="J20" s="1622"/>
      <c r="K20" s="1622"/>
      <c r="L20" s="1622"/>
      <c r="M20" s="1622"/>
      <c r="N20" s="1622"/>
      <c r="O20" s="1622"/>
      <c r="P20" s="1622"/>
      <c r="Q20" s="1622"/>
      <c r="R20" s="1622"/>
      <c r="S20" s="1622"/>
      <c r="T20" s="1622"/>
      <c r="U20" s="1622"/>
      <c r="V20" s="1622"/>
      <c r="W20" s="1622"/>
      <c r="X20" s="1622"/>
      <c r="Y20" s="1623"/>
      <c r="Z20" s="368"/>
      <c r="AC20" s="50"/>
    </row>
    <row r="21" spans="1:29" ht="18" customHeight="1" thickBot="1">
      <c r="A21" s="1609">
        <v>5</v>
      </c>
      <c r="B21" s="1169" t="s">
        <v>865</v>
      </c>
      <c r="C21" s="1170"/>
      <c r="D21" s="1170"/>
      <c r="E21" s="1170"/>
      <c r="F21" s="1171"/>
      <c r="G21" s="1171"/>
      <c r="H21" s="1171"/>
      <c r="I21" s="1171"/>
      <c r="J21" s="1171"/>
      <c r="K21" s="1171"/>
      <c r="L21" s="1171"/>
      <c r="M21" s="1171"/>
      <c r="N21" s="1171"/>
      <c r="O21" s="1171"/>
      <c r="P21" s="1171"/>
      <c r="Q21" s="1136"/>
      <c r="R21" s="1136"/>
      <c r="S21" s="1136"/>
      <c r="T21" s="1136"/>
      <c r="U21" s="1136"/>
      <c r="V21" s="1171"/>
      <c r="W21" s="1171"/>
      <c r="X21" s="1171"/>
      <c r="Y21" s="1181"/>
      <c r="AC21" s="50"/>
    </row>
    <row r="22" spans="1:29" ht="53.25" customHeight="1" thickBot="1">
      <c r="A22" s="1610"/>
      <c r="B22" s="1618"/>
      <c r="C22" s="1619"/>
      <c r="D22" s="1619"/>
      <c r="E22" s="1619"/>
      <c r="F22" s="1619"/>
      <c r="G22" s="1619"/>
      <c r="H22" s="1619"/>
      <c r="I22" s="1619"/>
      <c r="J22" s="1619"/>
      <c r="K22" s="1619"/>
      <c r="L22" s="1619"/>
      <c r="M22" s="1619"/>
      <c r="N22" s="1619"/>
      <c r="O22" s="1619"/>
      <c r="P22" s="1619"/>
      <c r="Q22" s="1619"/>
      <c r="R22" s="1619"/>
      <c r="S22" s="1619"/>
      <c r="T22" s="1619"/>
      <c r="U22" s="1619"/>
      <c r="V22" s="1619"/>
      <c r="W22" s="1619"/>
      <c r="X22" s="1619"/>
      <c r="Y22" s="1620"/>
      <c r="Z22" s="368"/>
      <c r="AC22" s="50"/>
    </row>
    <row r="23" spans="1:29" ht="18" customHeight="1" thickBot="1">
      <c r="A23" s="1609">
        <v>6</v>
      </c>
      <c r="B23" s="1169" t="s">
        <v>866</v>
      </c>
      <c r="C23" s="1170"/>
      <c r="D23" s="1170"/>
      <c r="E23" s="1170"/>
      <c r="F23" s="1190"/>
      <c r="G23" s="1190"/>
      <c r="H23" s="1190"/>
      <c r="I23" s="1190"/>
      <c r="J23" s="1190"/>
      <c r="K23" s="1190"/>
      <c r="L23" s="1190"/>
      <c r="M23" s="1190"/>
      <c r="N23" s="1190"/>
      <c r="O23" s="1190"/>
      <c r="P23" s="1190"/>
      <c r="Q23" s="1191"/>
      <c r="R23" s="1191"/>
      <c r="S23" s="1191"/>
      <c r="T23" s="1191"/>
      <c r="U23" s="1191"/>
      <c r="V23" s="1190"/>
      <c r="W23" s="1190"/>
      <c r="X23" s="1190"/>
      <c r="Y23" s="1192"/>
      <c r="AC23" s="50"/>
    </row>
    <row r="24" spans="1:29" ht="53.25" customHeight="1" thickBot="1">
      <c r="A24" s="1610"/>
      <c r="B24" s="1618"/>
      <c r="C24" s="1619"/>
      <c r="D24" s="1619"/>
      <c r="E24" s="1619"/>
      <c r="F24" s="1619"/>
      <c r="G24" s="1619"/>
      <c r="H24" s="1619"/>
      <c r="I24" s="1619"/>
      <c r="J24" s="1619"/>
      <c r="K24" s="1619"/>
      <c r="L24" s="1619"/>
      <c r="M24" s="1619"/>
      <c r="N24" s="1619"/>
      <c r="O24" s="1619"/>
      <c r="P24" s="1619"/>
      <c r="Q24" s="1619"/>
      <c r="R24" s="1619"/>
      <c r="S24" s="1619"/>
      <c r="T24" s="1619"/>
      <c r="U24" s="1619"/>
      <c r="V24" s="1619"/>
      <c r="W24" s="1619"/>
      <c r="X24" s="1619"/>
      <c r="Y24" s="1620"/>
      <c r="Z24" s="368"/>
      <c r="AC24" s="50"/>
    </row>
    <row r="25" spans="1:29" ht="18" customHeight="1" thickBot="1">
      <c r="A25" s="1609">
        <v>7</v>
      </c>
      <c r="B25" s="1169" t="s">
        <v>867</v>
      </c>
      <c r="C25" s="1170"/>
      <c r="D25" s="1170"/>
      <c r="E25" s="1170"/>
      <c r="F25" s="1190"/>
      <c r="G25" s="1190"/>
      <c r="H25" s="1190"/>
      <c r="I25" s="1190"/>
      <c r="J25" s="1190"/>
      <c r="K25" s="1190"/>
      <c r="L25" s="1190"/>
      <c r="M25" s="1190"/>
      <c r="N25" s="1190"/>
      <c r="O25" s="1190"/>
      <c r="P25" s="1190"/>
      <c r="Q25" s="1191"/>
      <c r="R25" s="1191"/>
      <c r="S25" s="1191"/>
      <c r="T25" s="1191"/>
      <c r="U25" s="1191"/>
      <c r="V25" s="1190"/>
      <c r="W25" s="1190"/>
      <c r="X25" s="1190"/>
      <c r="Y25" s="1192"/>
      <c r="AC25" s="50"/>
    </row>
    <row r="26" spans="1:29" ht="53.25" customHeight="1" thickBot="1">
      <c r="A26" s="1610"/>
      <c r="B26" s="1613"/>
      <c r="C26" s="1614"/>
      <c r="D26" s="1614"/>
      <c r="E26" s="1614"/>
      <c r="F26" s="1614"/>
      <c r="G26" s="1614"/>
      <c r="H26" s="1614"/>
      <c r="I26" s="1614"/>
      <c r="J26" s="1614"/>
      <c r="K26" s="1614"/>
      <c r="L26" s="1614"/>
      <c r="M26" s="1614"/>
      <c r="N26" s="1614"/>
      <c r="O26" s="1614"/>
      <c r="P26" s="1614"/>
      <c r="Q26" s="1614"/>
      <c r="R26" s="1614"/>
      <c r="S26" s="1614"/>
      <c r="T26" s="1614"/>
      <c r="U26" s="1614"/>
      <c r="V26" s="1614"/>
      <c r="W26" s="1614"/>
      <c r="X26" s="1614"/>
      <c r="Y26" s="1615"/>
      <c r="Z26" s="368"/>
      <c r="AC26" s="50"/>
    </row>
    <row r="27" spans="1:29" ht="18" customHeight="1" thickBot="1">
      <c r="A27" s="1611">
        <v>8</v>
      </c>
      <c r="B27" s="1193" t="s">
        <v>868</v>
      </c>
      <c r="C27" s="1194"/>
      <c r="D27" s="1194"/>
      <c r="E27" s="1194"/>
      <c r="F27" s="1195"/>
      <c r="G27" s="1195"/>
      <c r="H27" s="1195"/>
      <c r="I27" s="1196"/>
      <c r="J27" s="1196"/>
      <c r="K27" s="1196"/>
      <c r="L27" s="1196"/>
      <c r="M27" s="1196"/>
      <c r="N27" s="1196"/>
      <c r="O27" s="1194"/>
      <c r="P27" s="1195"/>
      <c r="Q27" s="1195"/>
      <c r="R27" s="1195"/>
      <c r="S27" s="1195"/>
      <c r="T27" s="1196"/>
      <c r="U27" s="1194"/>
      <c r="V27" s="1136"/>
      <c r="W27" s="1136"/>
      <c r="X27" s="1136"/>
      <c r="Y27" s="1189"/>
      <c r="Z27" s="473"/>
      <c r="AA27" s="368"/>
      <c r="AC27" s="50"/>
    </row>
    <row r="28" spans="1:29" ht="53.25" customHeight="1" thickBot="1">
      <c r="A28" s="1612"/>
      <c r="B28" s="1613"/>
      <c r="C28" s="1614"/>
      <c r="D28" s="1614"/>
      <c r="E28" s="1614"/>
      <c r="F28" s="1614"/>
      <c r="G28" s="1614"/>
      <c r="H28" s="1614"/>
      <c r="I28" s="1614"/>
      <c r="J28" s="1614"/>
      <c r="K28" s="1614"/>
      <c r="L28" s="1614"/>
      <c r="M28" s="1614"/>
      <c r="N28" s="1614"/>
      <c r="O28" s="1614"/>
      <c r="P28" s="1614"/>
      <c r="Q28" s="1614"/>
      <c r="R28" s="1614"/>
      <c r="S28" s="1614"/>
      <c r="T28" s="1614"/>
      <c r="U28" s="1614"/>
      <c r="V28" s="1614"/>
      <c r="W28" s="1614"/>
      <c r="X28" s="1614"/>
      <c r="Y28" s="1615"/>
      <c r="Z28" s="368"/>
      <c r="AA28" s="160" t="str">
        <f>IF(B28="","×","○")</f>
        <v>×</v>
      </c>
      <c r="AC28" s="50"/>
    </row>
  </sheetData>
  <sheetProtection algorithmName="SHA-512" hashValue="E76DNINPKorNvpDis5rC9yl1gupDzAzzYKapM5Pjf3PpESp7bHXxLNJ/EvNc3Ouz6mbctShwR8l/SuRCXMUpNA==" saltValue="fAuVvvAuAo9fg3kRb0hc/A==" spinCount="100000" sheet="1" selectLockedCells="1"/>
  <mergeCells count="25">
    <mergeCell ref="A1:Y1"/>
    <mergeCell ref="A2:X2"/>
    <mergeCell ref="A21:A22"/>
    <mergeCell ref="A23:A24"/>
    <mergeCell ref="A19:A20"/>
    <mergeCell ref="A25:A26"/>
    <mergeCell ref="A27:A28"/>
    <mergeCell ref="B24:Y24"/>
    <mergeCell ref="B20:Y20"/>
    <mergeCell ref="B26:Y26"/>
    <mergeCell ref="B22:Y22"/>
    <mergeCell ref="B28:Y28"/>
    <mergeCell ref="Z2:Z5"/>
    <mergeCell ref="G4:Y4"/>
    <mergeCell ref="Q7:U7"/>
    <mergeCell ref="A7:A12"/>
    <mergeCell ref="A16:A18"/>
    <mergeCell ref="Q13:U13"/>
    <mergeCell ref="B10:Y10"/>
    <mergeCell ref="B15:Y15"/>
    <mergeCell ref="B18:Y18"/>
    <mergeCell ref="Q16:U16"/>
    <mergeCell ref="V16:Y16"/>
    <mergeCell ref="B12:Y12"/>
    <mergeCell ref="A13:A15"/>
  </mergeCells>
  <phoneticPr fontId="8"/>
  <dataValidations count="2">
    <dataValidation type="list" allowBlank="1" showInputMessage="1" showErrorMessage="1" error="選択肢から選んでください" sqref="Q13 Q16 Q7" xr:uid="{00000000-0002-0000-1000-000000000000}">
      <formula1>"はい,いいえ"</formula1>
    </dataValidation>
    <dataValidation allowBlank="1" showInputMessage="1" showErrorMessage="1" prompt="表紙シートの病院名を反映" sqref="G4:Y4" xr:uid="{00000000-0002-0000-1000-000001000000}"/>
  </dataValidations>
  <printOptions horizontalCentered="1"/>
  <pageMargins left="0.39370078740157483" right="0.39370078740157483" top="0.59055118110236227" bottom="0.59055118110236227" header="0.35433070866141736" footer="0.27559055118110237"/>
  <pageSetup paperSize="9" scale="76" fitToHeight="0" orientation="portrait" cellComments="asDisplayed" r:id="rId1"/>
  <headerFoot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theme="0"/>
    <pageSetUpPr fitToPage="1"/>
  </sheetPr>
  <dimension ref="A1:N64"/>
  <sheetViews>
    <sheetView view="pageBreakPreview" topLeftCell="A2" zoomScaleNormal="100" zoomScaleSheetLayoutView="100" workbookViewId="0">
      <selection activeCell="L7" sqref="L7"/>
    </sheetView>
  </sheetViews>
  <sheetFormatPr defaultColWidth="9" defaultRowHeight="13.2"/>
  <cols>
    <col min="1" max="1" width="5.6640625" style="411" customWidth="1"/>
    <col min="2" max="2" width="34.21875" style="411" customWidth="1"/>
    <col min="3" max="6" width="20.6640625" style="411" customWidth="1"/>
    <col min="7" max="7" width="11.33203125" style="411" customWidth="1"/>
    <col min="8" max="8" width="2.6640625" style="411" customWidth="1"/>
    <col min="9" max="10" width="6" style="411" hidden="1" customWidth="1"/>
    <col min="11" max="11" width="2.21875" style="464" customWidth="1"/>
    <col min="12" max="12" width="82.77734375" style="515" bestFit="1" customWidth="1"/>
    <col min="13" max="14" width="0" style="411" hidden="1" customWidth="1"/>
    <col min="15" max="16384" width="9" style="411"/>
  </cols>
  <sheetData>
    <row r="1" spans="1:14" s="475" customFormat="1" ht="20.25" customHeight="1" thickBot="1">
      <c r="A1" s="1625" t="s">
        <v>869</v>
      </c>
      <c r="B1" s="1625"/>
      <c r="C1" s="1625"/>
      <c r="D1" s="1625"/>
      <c r="E1" s="1625"/>
      <c r="F1" s="1625"/>
      <c r="G1" s="1625"/>
      <c r="H1" s="474"/>
      <c r="I1" s="474"/>
      <c r="K1" s="55"/>
      <c r="L1" s="476"/>
    </row>
    <row r="2" spans="1:14" s="475" customFormat="1" ht="24.9" customHeight="1" thickTop="1" thickBot="1">
      <c r="A2" s="1300" t="s">
        <v>822</v>
      </c>
      <c r="B2" s="1300"/>
      <c r="C2" s="1300"/>
      <c r="D2" s="1300"/>
      <c r="E2" s="1300"/>
      <c r="F2" s="1356"/>
      <c r="G2" s="351" t="str">
        <f>IF(COUNTIF(I8:J36,"×")&gt;=1,"未入力あり","入力済")</f>
        <v>未入力あり</v>
      </c>
      <c r="H2" s="477"/>
      <c r="I2" s="478"/>
      <c r="J2" s="1624"/>
      <c r="K2" s="55"/>
      <c r="L2" s="476"/>
    </row>
    <row r="3" spans="1:14" s="475" customFormat="1" ht="5.0999999999999996" customHeight="1" thickTop="1">
      <c r="A3" s="479"/>
      <c r="B3" s="479"/>
      <c r="C3" s="479"/>
      <c r="D3" s="479"/>
      <c r="E3" s="479"/>
      <c r="F3" s="479"/>
      <c r="G3" s="480"/>
      <c r="H3" s="480"/>
      <c r="I3" s="480"/>
      <c r="J3" s="1624"/>
      <c r="K3" s="386"/>
      <c r="L3" s="476"/>
    </row>
    <row r="4" spans="1:14" s="475" customFormat="1" ht="20.25" customHeight="1">
      <c r="A4" s="479"/>
      <c r="B4" s="479"/>
      <c r="C4" s="479"/>
      <c r="D4" s="481" t="s">
        <v>870</v>
      </c>
      <c r="E4" s="1628">
        <f>表紙!E3</f>
        <v>0</v>
      </c>
      <c r="F4" s="1629"/>
      <c r="G4" s="1630"/>
      <c r="H4" s="482"/>
      <c r="I4" s="482"/>
      <c r="J4" s="1624"/>
      <c r="K4" s="55"/>
      <c r="L4" s="476"/>
    </row>
    <row r="5" spans="1:14" s="475" customFormat="1" ht="20.25" customHeight="1">
      <c r="A5" s="479"/>
      <c r="B5" s="479"/>
      <c r="C5" s="479"/>
      <c r="D5" s="1632" t="s">
        <v>1514</v>
      </c>
      <c r="E5" s="1632"/>
      <c r="F5" s="1632"/>
      <c r="J5" s="483"/>
      <c r="K5" s="55"/>
      <c r="L5" s="476"/>
    </row>
    <row r="6" spans="1:14" s="475" customFormat="1" ht="22.5" customHeight="1">
      <c r="A6" s="1626"/>
      <c r="B6" s="1626"/>
      <c r="C6" s="1626"/>
      <c r="D6" s="1626"/>
      <c r="E6" s="1626"/>
      <c r="F6" s="1626"/>
      <c r="G6" s="1626"/>
      <c r="H6" s="484"/>
      <c r="I6" s="484"/>
      <c r="J6" s="485"/>
      <c r="K6" s="486"/>
      <c r="L6" s="487" t="s">
        <v>238</v>
      </c>
    </row>
    <row r="7" spans="1:14" s="475" customFormat="1" ht="69.900000000000006" customHeight="1" thickBot="1">
      <c r="A7" s="1631" t="s">
        <v>871</v>
      </c>
      <c r="B7" s="1631"/>
      <c r="C7" s="1631"/>
      <c r="D7" s="1631"/>
      <c r="E7" s="1631"/>
      <c r="F7" s="1631"/>
      <c r="G7" s="1631"/>
      <c r="H7" s="484"/>
      <c r="I7" s="484"/>
      <c r="J7" s="485"/>
      <c r="K7" s="486"/>
      <c r="L7" s="135"/>
    </row>
    <row r="8" spans="1:14" s="475" customFormat="1" ht="20.100000000000001" customHeight="1" thickBot="1">
      <c r="A8" s="165" t="s">
        <v>872</v>
      </c>
      <c r="C8" s="284"/>
      <c r="D8" s="488" t="s">
        <v>455</v>
      </c>
      <c r="I8" s="475" t="str">
        <f>IF(C8="","×","○")</f>
        <v>×</v>
      </c>
      <c r="J8" s="485"/>
      <c r="K8" s="486"/>
      <c r="L8" s="135"/>
      <c r="M8" s="489">
        <v>0</v>
      </c>
      <c r="N8" s="489">
        <v>9400</v>
      </c>
    </row>
    <row r="9" spans="1:14" ht="46.5" customHeight="1">
      <c r="A9" s="490" t="s">
        <v>873</v>
      </c>
      <c r="B9" s="155"/>
      <c r="C9" s="1197"/>
      <c r="D9" s="491"/>
      <c r="E9" s="491"/>
      <c r="F9" s="491"/>
      <c r="G9" s="491"/>
      <c r="H9" s="491"/>
      <c r="I9" s="491"/>
      <c r="J9" s="410"/>
      <c r="L9" s="135"/>
    </row>
    <row r="10" spans="1:14" ht="20.25" customHeight="1" thickBot="1">
      <c r="A10" s="492"/>
      <c r="B10" s="493" t="s">
        <v>874</v>
      </c>
      <c r="C10" s="1198" t="s">
        <v>875</v>
      </c>
      <c r="D10" s="491"/>
      <c r="E10" s="491"/>
      <c r="F10" s="491"/>
      <c r="L10" s="135"/>
    </row>
    <row r="11" spans="1:14" ht="20.25" customHeight="1" thickBot="1">
      <c r="A11" s="492">
        <v>1</v>
      </c>
      <c r="B11" s="493" t="s">
        <v>876</v>
      </c>
      <c r="C11" s="284"/>
      <c r="D11" s="491"/>
      <c r="E11" s="491"/>
      <c r="F11" s="491"/>
      <c r="I11" s="475" t="str">
        <f>IF(C11="","×","○")</f>
        <v>×</v>
      </c>
      <c r="L11" s="135"/>
      <c r="M11" s="494">
        <v>0</v>
      </c>
      <c r="N11" s="495">
        <v>10000</v>
      </c>
    </row>
    <row r="12" spans="1:14" s="475" customFormat="1" ht="20.25" customHeight="1" thickBot="1">
      <c r="A12" s="492">
        <v>2</v>
      </c>
      <c r="B12" s="493" t="s">
        <v>877</v>
      </c>
      <c r="C12" s="284"/>
      <c r="D12" s="491"/>
      <c r="E12" s="491"/>
      <c r="F12" s="491"/>
      <c r="I12" s="475" t="str">
        <f>IF(C12="","×","○")</f>
        <v>×</v>
      </c>
      <c r="K12" s="496"/>
      <c r="L12" s="135"/>
      <c r="M12" s="489">
        <v>0</v>
      </c>
      <c r="N12" s="497">
        <v>2000</v>
      </c>
    </row>
    <row r="13" spans="1:14" s="475" customFormat="1" ht="20.25" customHeight="1" thickBot="1">
      <c r="A13" s="492">
        <v>3</v>
      </c>
      <c r="B13" s="493" t="s">
        <v>878</v>
      </c>
      <c r="C13" s="284"/>
      <c r="D13" s="491"/>
      <c r="E13" s="491"/>
      <c r="F13" s="491"/>
      <c r="I13" s="475" t="str">
        <f>IF(C13="","×","○")</f>
        <v>×</v>
      </c>
      <c r="J13" s="498"/>
      <c r="K13" s="499"/>
      <c r="L13" s="135"/>
      <c r="M13" s="489">
        <v>0</v>
      </c>
      <c r="N13" s="497">
        <v>1500</v>
      </c>
    </row>
    <row r="14" spans="1:14" s="475" customFormat="1" ht="20.25" customHeight="1">
      <c r="A14" s="500"/>
      <c r="B14" s="501" t="s">
        <v>879</v>
      </c>
      <c r="C14" s="502">
        <f>SUM(C11:C13)</f>
        <v>0</v>
      </c>
      <c r="D14" s="491"/>
      <c r="E14" s="491"/>
      <c r="F14" s="491"/>
      <c r="J14" s="498"/>
      <c r="K14" s="499"/>
      <c r="L14" s="135"/>
    </row>
    <row r="15" spans="1:14" s="475" customFormat="1" ht="20.100000000000001" customHeight="1">
      <c r="A15" s="1032" t="s">
        <v>1601</v>
      </c>
      <c r="B15" s="160"/>
      <c r="C15" s="160"/>
      <c r="D15" s="479"/>
      <c r="E15" s="479"/>
      <c r="F15" s="479"/>
      <c r="G15" s="479"/>
      <c r="H15" s="479"/>
      <c r="I15" s="479"/>
      <c r="J15" s="498"/>
      <c r="K15" s="499"/>
      <c r="L15" s="136"/>
    </row>
    <row r="16" spans="1:14" s="475" customFormat="1" ht="46.5" customHeight="1">
      <c r="A16" s="1627" t="s">
        <v>880</v>
      </c>
      <c r="B16" s="1627"/>
      <c r="C16" s="1627"/>
      <c r="D16" s="1627"/>
      <c r="E16" s="1627"/>
      <c r="F16" s="1627"/>
      <c r="G16" s="1627"/>
      <c r="H16" s="637"/>
      <c r="I16" s="503"/>
      <c r="J16" s="498"/>
      <c r="K16" s="499"/>
      <c r="L16" s="136"/>
    </row>
    <row r="17" spans="1:14">
      <c r="J17" s="498" t="s">
        <v>881</v>
      </c>
      <c r="K17" s="499"/>
      <c r="L17" s="136"/>
    </row>
    <row r="18" spans="1:14" s="475" customFormat="1" ht="20.25" customHeight="1" thickBot="1">
      <c r="A18" s="504"/>
      <c r="B18" s="505" t="s">
        <v>882</v>
      </c>
      <c r="C18" s="506" t="s">
        <v>883</v>
      </c>
      <c r="D18" s="1637" t="s">
        <v>882</v>
      </c>
      <c r="E18" s="1638"/>
      <c r="F18" s="506" t="s">
        <v>883</v>
      </c>
      <c r="J18" s="498"/>
      <c r="K18" s="499"/>
      <c r="L18" s="136"/>
    </row>
    <row r="19" spans="1:14" s="475" customFormat="1" ht="21" customHeight="1" thickBot="1">
      <c r="A19" s="507"/>
      <c r="B19" s="508" t="s">
        <v>884</v>
      </c>
      <c r="C19" s="284"/>
      <c r="D19" s="508" t="s">
        <v>885</v>
      </c>
      <c r="E19" s="508"/>
      <c r="F19" s="284"/>
      <c r="I19" s="475" t="str">
        <f t="shared" ref="I19:I25" si="0">IF(C19="","×","○")</f>
        <v>×</v>
      </c>
      <c r="J19" s="475" t="str">
        <f>IF(F19="","×","○")</f>
        <v>×</v>
      </c>
      <c r="K19" s="499"/>
      <c r="L19" s="136"/>
      <c r="M19" s="489">
        <v>0</v>
      </c>
      <c r="N19" s="497">
        <v>3000</v>
      </c>
    </row>
    <row r="20" spans="1:14" s="475" customFormat="1" ht="20.25" customHeight="1" thickBot="1">
      <c r="A20" s="507"/>
      <c r="B20" s="508" t="s">
        <v>886</v>
      </c>
      <c r="C20" s="284"/>
      <c r="D20" s="508" t="s">
        <v>887</v>
      </c>
      <c r="E20" s="508"/>
      <c r="F20" s="284"/>
      <c r="I20" s="475" t="str">
        <f t="shared" si="0"/>
        <v>×</v>
      </c>
      <c r="J20" s="475" t="str">
        <f t="shared" ref="J20:J33" si="1">IF(F20="","×","○")</f>
        <v>×</v>
      </c>
      <c r="K20" s="499"/>
      <c r="L20" s="136"/>
      <c r="M20" s="489">
        <v>0</v>
      </c>
      <c r="N20" s="497">
        <v>3000</v>
      </c>
    </row>
    <row r="21" spans="1:14" s="475" customFormat="1" ht="20.25" customHeight="1" thickBot="1">
      <c r="A21" s="507"/>
      <c r="B21" s="508" t="s">
        <v>888</v>
      </c>
      <c r="C21" s="284"/>
      <c r="D21" s="1635" t="s">
        <v>889</v>
      </c>
      <c r="E21" s="1636"/>
      <c r="F21" s="284"/>
      <c r="I21" s="475" t="str">
        <f t="shared" si="0"/>
        <v>×</v>
      </c>
      <c r="J21" s="475" t="str">
        <f t="shared" si="1"/>
        <v>×</v>
      </c>
      <c r="K21" s="499"/>
      <c r="L21" s="136"/>
      <c r="M21" s="489">
        <v>0</v>
      </c>
      <c r="N21" s="497">
        <v>3000</v>
      </c>
    </row>
    <row r="22" spans="1:14" s="475" customFormat="1" ht="20.25" customHeight="1" thickBot="1">
      <c r="A22" s="507"/>
      <c r="B22" s="1033" t="s">
        <v>1602</v>
      </c>
      <c r="C22" s="284"/>
      <c r="D22" s="1635" t="s">
        <v>890</v>
      </c>
      <c r="E22" s="1636"/>
      <c r="F22" s="284"/>
      <c r="I22" s="475" t="str">
        <f t="shared" si="0"/>
        <v>×</v>
      </c>
      <c r="J22" s="475" t="str">
        <f t="shared" si="1"/>
        <v>×</v>
      </c>
      <c r="K22" s="499"/>
      <c r="L22" s="136"/>
      <c r="M22" s="489">
        <v>0</v>
      </c>
      <c r="N22" s="497">
        <v>3000</v>
      </c>
    </row>
    <row r="23" spans="1:14" s="475" customFormat="1" ht="20.25" customHeight="1" thickBot="1">
      <c r="A23" s="507"/>
      <c r="B23" s="509" t="s">
        <v>891</v>
      </c>
      <c r="C23" s="284"/>
      <c r="D23" s="510" t="s">
        <v>892</v>
      </c>
      <c r="E23" s="511"/>
      <c r="F23" s="284"/>
      <c r="I23" s="475" t="str">
        <f t="shared" si="0"/>
        <v>×</v>
      </c>
      <c r="J23" s="475" t="str">
        <f t="shared" si="1"/>
        <v>×</v>
      </c>
      <c r="K23" s="499"/>
      <c r="L23" s="137"/>
      <c r="M23" s="489">
        <v>0</v>
      </c>
      <c r="N23" s="497">
        <v>3000</v>
      </c>
    </row>
    <row r="24" spans="1:14" s="475" customFormat="1" ht="20.25" customHeight="1" thickBot="1">
      <c r="A24" s="507"/>
      <c r="B24" s="509" t="s">
        <v>893</v>
      </c>
      <c r="C24" s="284"/>
      <c r="D24" s="510" t="s">
        <v>894</v>
      </c>
      <c r="E24" s="511"/>
      <c r="F24" s="284"/>
      <c r="I24" s="475" t="str">
        <f t="shared" si="0"/>
        <v>×</v>
      </c>
      <c r="J24" s="475" t="str">
        <f t="shared" si="1"/>
        <v>×</v>
      </c>
      <c r="K24" s="499"/>
      <c r="L24" s="136"/>
      <c r="M24" s="489">
        <v>0</v>
      </c>
      <c r="N24" s="497">
        <v>3000</v>
      </c>
    </row>
    <row r="25" spans="1:14" s="475" customFormat="1" ht="24" customHeight="1" thickBot="1">
      <c r="A25" s="507"/>
      <c r="B25" s="509" t="s">
        <v>895</v>
      </c>
      <c r="C25" s="284"/>
      <c r="D25" s="510" t="s">
        <v>896</v>
      </c>
      <c r="E25" s="508"/>
      <c r="F25" s="284"/>
      <c r="I25" s="475" t="str">
        <f t="shared" si="0"/>
        <v>×</v>
      </c>
      <c r="J25" s="475" t="str">
        <f t="shared" si="1"/>
        <v>×</v>
      </c>
      <c r="K25" s="499"/>
      <c r="L25" s="136"/>
      <c r="M25" s="489">
        <v>0</v>
      </c>
      <c r="N25" s="497">
        <v>3000</v>
      </c>
    </row>
    <row r="26" spans="1:14" s="475" customFormat="1" ht="24" customHeight="1" thickBot="1">
      <c r="A26" s="507"/>
      <c r="B26" s="508" t="s">
        <v>897</v>
      </c>
      <c r="C26" s="284"/>
      <c r="D26" s="510" t="s">
        <v>898</v>
      </c>
      <c r="E26" s="508"/>
      <c r="F26" s="284"/>
      <c r="I26" s="475" t="str">
        <f t="shared" ref="I26:I36" si="2">IF(C26="","×","○")</f>
        <v>×</v>
      </c>
      <c r="J26" s="475" t="str">
        <f t="shared" si="1"/>
        <v>×</v>
      </c>
      <c r="K26" s="499"/>
      <c r="L26" s="136"/>
      <c r="M26" s="489">
        <v>0</v>
      </c>
      <c r="N26" s="497">
        <v>3000</v>
      </c>
    </row>
    <row r="27" spans="1:14" s="475" customFormat="1" ht="24" customHeight="1" thickBot="1">
      <c r="A27" s="507"/>
      <c r="B27" s="508" t="s">
        <v>899</v>
      </c>
      <c r="C27" s="284"/>
      <c r="D27" s="510" t="s">
        <v>900</v>
      </c>
      <c r="E27" s="508"/>
      <c r="F27" s="284"/>
      <c r="I27" s="475" t="str">
        <f t="shared" si="2"/>
        <v>×</v>
      </c>
      <c r="J27" s="475" t="str">
        <f t="shared" si="1"/>
        <v>×</v>
      </c>
      <c r="K27" s="499"/>
      <c r="L27" s="136"/>
      <c r="M27" s="489">
        <v>0</v>
      </c>
      <c r="N27" s="497">
        <v>3000</v>
      </c>
    </row>
    <row r="28" spans="1:14" s="475" customFormat="1" ht="24" customHeight="1" thickBot="1">
      <c r="A28" s="507"/>
      <c r="B28" s="508" t="s">
        <v>901</v>
      </c>
      <c r="C28" s="284"/>
      <c r="D28" s="510" t="s">
        <v>902</v>
      </c>
      <c r="E28" s="508"/>
      <c r="F28" s="284"/>
      <c r="I28" s="475" t="str">
        <f t="shared" si="2"/>
        <v>×</v>
      </c>
      <c r="J28" s="475" t="str">
        <f t="shared" si="1"/>
        <v>×</v>
      </c>
      <c r="K28" s="499"/>
      <c r="L28" s="136"/>
      <c r="M28" s="489">
        <v>0</v>
      </c>
      <c r="N28" s="497">
        <v>3000</v>
      </c>
    </row>
    <row r="29" spans="1:14" s="475" customFormat="1" ht="24" customHeight="1" thickBot="1">
      <c r="A29" s="507"/>
      <c r="B29" s="508" t="s">
        <v>903</v>
      </c>
      <c r="C29" s="284"/>
      <c r="D29" s="510" t="s">
        <v>904</v>
      </c>
      <c r="E29" s="508"/>
      <c r="F29" s="284"/>
      <c r="I29" s="475" t="str">
        <f t="shared" si="2"/>
        <v>×</v>
      </c>
      <c r="J29" s="475" t="str">
        <f t="shared" si="1"/>
        <v>×</v>
      </c>
      <c r="K29" s="499"/>
      <c r="L29" s="136"/>
      <c r="M29" s="489">
        <v>0</v>
      </c>
      <c r="N29" s="497">
        <v>3000</v>
      </c>
    </row>
    <row r="30" spans="1:14" s="475" customFormat="1" ht="24" customHeight="1" thickBot="1">
      <c r="A30" s="507"/>
      <c r="B30" s="508" t="s">
        <v>905</v>
      </c>
      <c r="C30" s="284"/>
      <c r="D30" s="510" t="s">
        <v>906</v>
      </c>
      <c r="E30" s="508"/>
      <c r="F30" s="284"/>
      <c r="I30" s="475" t="str">
        <f t="shared" si="2"/>
        <v>×</v>
      </c>
      <c r="J30" s="475" t="str">
        <f t="shared" si="1"/>
        <v>×</v>
      </c>
      <c r="K30" s="499"/>
      <c r="L30" s="136"/>
      <c r="M30" s="489">
        <v>0</v>
      </c>
      <c r="N30" s="497">
        <v>3000</v>
      </c>
    </row>
    <row r="31" spans="1:14" s="475" customFormat="1" ht="24" customHeight="1" thickBot="1">
      <c r="A31" s="507"/>
      <c r="B31" s="508" t="s">
        <v>907</v>
      </c>
      <c r="C31" s="284"/>
      <c r="D31" s="510" t="s">
        <v>908</v>
      </c>
      <c r="E31" s="508"/>
      <c r="F31" s="284"/>
      <c r="I31" s="475" t="str">
        <f t="shared" si="2"/>
        <v>×</v>
      </c>
      <c r="J31" s="475" t="str">
        <f t="shared" si="1"/>
        <v>×</v>
      </c>
      <c r="K31" s="499"/>
      <c r="L31" s="136"/>
      <c r="M31" s="489">
        <v>0</v>
      </c>
      <c r="N31" s="497">
        <v>3000</v>
      </c>
    </row>
    <row r="32" spans="1:14" s="475" customFormat="1" ht="24" customHeight="1" thickBot="1">
      <c r="A32" s="507"/>
      <c r="B32" s="508" t="s">
        <v>909</v>
      </c>
      <c r="C32" s="284"/>
      <c r="D32" s="510" t="s">
        <v>910</v>
      </c>
      <c r="E32" s="508"/>
      <c r="F32" s="284"/>
      <c r="I32" s="475" t="str">
        <f t="shared" si="2"/>
        <v>×</v>
      </c>
      <c r="J32" s="475" t="str">
        <f t="shared" si="1"/>
        <v>×</v>
      </c>
      <c r="K32" s="496"/>
      <c r="L32" s="136"/>
      <c r="M32" s="489">
        <v>0</v>
      </c>
      <c r="N32" s="497">
        <v>3000</v>
      </c>
    </row>
    <row r="33" spans="1:14" s="475" customFormat="1" ht="24" customHeight="1" thickBot="1">
      <c r="A33" s="507"/>
      <c r="B33" s="508" t="s">
        <v>911</v>
      </c>
      <c r="C33" s="284"/>
      <c r="D33" s="510" t="s">
        <v>912</v>
      </c>
      <c r="E33" s="508"/>
      <c r="F33" s="284"/>
      <c r="I33" s="475" t="str">
        <f t="shared" si="2"/>
        <v>×</v>
      </c>
      <c r="J33" s="475" t="str">
        <f t="shared" si="1"/>
        <v>×</v>
      </c>
      <c r="K33" s="496"/>
      <c r="L33" s="136"/>
      <c r="M33" s="489">
        <v>0</v>
      </c>
      <c r="N33" s="497">
        <v>3000</v>
      </c>
    </row>
    <row r="34" spans="1:14" s="475" customFormat="1" ht="24" customHeight="1" thickBot="1">
      <c r="A34" s="507"/>
      <c r="B34" s="508" t="s">
        <v>913</v>
      </c>
      <c r="C34" s="284"/>
      <c r="D34" s="1633"/>
      <c r="E34" s="1634"/>
      <c r="F34" s="284"/>
      <c r="I34" s="475" t="str">
        <f t="shared" si="2"/>
        <v>×</v>
      </c>
      <c r="K34" s="496"/>
      <c r="L34" s="136"/>
      <c r="M34" s="489">
        <v>0</v>
      </c>
      <c r="N34" s="497">
        <v>3000</v>
      </c>
    </row>
    <row r="35" spans="1:14" s="475" customFormat="1" ht="24" customHeight="1" thickBot="1">
      <c r="A35" s="507"/>
      <c r="B35" s="508" t="s">
        <v>914</v>
      </c>
      <c r="C35" s="284"/>
      <c r="D35" s="1633"/>
      <c r="E35" s="1634"/>
      <c r="F35" s="284"/>
      <c r="I35" s="475" t="str">
        <f t="shared" si="2"/>
        <v>×</v>
      </c>
      <c r="K35" s="496"/>
      <c r="L35" s="136"/>
      <c r="M35" s="489">
        <v>0</v>
      </c>
      <c r="N35" s="497">
        <v>3000</v>
      </c>
    </row>
    <row r="36" spans="1:14" s="491" customFormat="1" ht="24" customHeight="1" thickBot="1">
      <c r="A36" s="507"/>
      <c r="B36" s="508" t="s">
        <v>915</v>
      </c>
      <c r="C36" s="284"/>
      <c r="D36" s="1633"/>
      <c r="E36" s="1634"/>
      <c r="F36" s="284"/>
      <c r="I36" s="475" t="str">
        <f t="shared" si="2"/>
        <v>×</v>
      </c>
      <c r="J36" s="475"/>
      <c r="K36" s="512"/>
      <c r="L36" s="136"/>
      <c r="M36" s="489">
        <v>0</v>
      </c>
      <c r="N36" s="497">
        <v>3000</v>
      </c>
    </row>
    <row r="37" spans="1:14" ht="20.25" customHeight="1">
      <c r="A37" s="479"/>
      <c r="B37" s="513"/>
      <c r="C37" s="514"/>
      <c r="D37" s="479"/>
      <c r="E37" s="479"/>
      <c r="F37" s="479"/>
      <c r="G37" s="479"/>
      <c r="H37" s="479"/>
      <c r="I37" s="479"/>
      <c r="L37" s="138"/>
    </row>
    <row r="38" spans="1:14">
      <c r="J38" s="498" t="s">
        <v>916</v>
      </c>
      <c r="K38" s="499"/>
    </row>
    <row r="39" spans="1:14">
      <c r="J39" s="498" t="s">
        <v>917</v>
      </c>
      <c r="K39" s="499"/>
    </row>
    <row r="40" spans="1:14">
      <c r="J40" s="498" t="s">
        <v>918</v>
      </c>
      <c r="K40" s="499"/>
    </row>
    <row r="41" spans="1:14">
      <c r="J41" s="498" t="s">
        <v>919</v>
      </c>
      <c r="K41" s="499"/>
    </row>
    <row r="42" spans="1:14">
      <c r="J42" s="498" t="s">
        <v>920</v>
      </c>
      <c r="K42" s="499"/>
    </row>
    <row r="43" spans="1:14">
      <c r="J43" s="498" t="s">
        <v>921</v>
      </c>
      <c r="K43" s="499"/>
    </row>
    <row r="44" spans="1:14">
      <c r="J44" s="498" t="s">
        <v>881</v>
      </c>
      <c r="K44" s="499"/>
    </row>
    <row r="45" spans="1:14">
      <c r="J45" s="498" t="s">
        <v>922</v>
      </c>
      <c r="K45" s="499"/>
    </row>
    <row r="46" spans="1:14">
      <c r="J46" s="498" t="s">
        <v>923</v>
      </c>
      <c r="K46" s="499"/>
    </row>
    <row r="47" spans="1:14">
      <c r="J47" s="498" t="s">
        <v>924</v>
      </c>
      <c r="K47" s="499"/>
    </row>
    <row r="48" spans="1:14">
      <c r="J48" s="498" t="s">
        <v>925</v>
      </c>
      <c r="K48" s="499"/>
    </row>
    <row r="49" spans="10:11">
      <c r="J49" s="498" t="s">
        <v>926</v>
      </c>
      <c r="K49" s="499"/>
    </row>
    <row r="50" spans="10:11">
      <c r="J50" s="498" t="s">
        <v>927</v>
      </c>
      <c r="K50" s="499"/>
    </row>
    <row r="51" spans="10:11">
      <c r="J51" s="498" t="s">
        <v>928</v>
      </c>
      <c r="K51" s="499"/>
    </row>
    <row r="52" spans="10:11">
      <c r="J52" s="498" t="s">
        <v>929</v>
      </c>
      <c r="K52" s="499"/>
    </row>
    <row r="53" spans="10:11">
      <c r="J53" s="498" t="s">
        <v>930</v>
      </c>
      <c r="K53" s="499"/>
    </row>
    <row r="54" spans="10:11">
      <c r="J54" s="498" t="s">
        <v>931</v>
      </c>
      <c r="K54" s="499"/>
    </row>
    <row r="55" spans="10:11">
      <c r="J55" s="498" t="s">
        <v>932</v>
      </c>
      <c r="K55" s="499"/>
    </row>
    <row r="56" spans="10:11">
      <c r="J56" s="498" t="s">
        <v>933</v>
      </c>
      <c r="K56" s="499"/>
    </row>
    <row r="57" spans="10:11">
      <c r="J57" s="498" t="s">
        <v>934</v>
      </c>
      <c r="K57" s="499"/>
    </row>
    <row r="58" spans="10:11">
      <c r="J58" s="498" t="s">
        <v>935</v>
      </c>
      <c r="K58" s="499"/>
    </row>
    <row r="59" spans="10:11">
      <c r="J59" s="498" t="s">
        <v>936</v>
      </c>
      <c r="K59" s="499"/>
    </row>
    <row r="60" spans="10:11">
      <c r="J60" s="498" t="s">
        <v>937</v>
      </c>
      <c r="K60" s="499"/>
    </row>
    <row r="61" spans="10:11">
      <c r="J61" s="498" t="s">
        <v>938</v>
      </c>
      <c r="K61" s="499"/>
    </row>
    <row r="62" spans="10:11">
      <c r="J62" s="498" t="s">
        <v>939</v>
      </c>
      <c r="K62" s="499"/>
    </row>
    <row r="63" spans="10:11">
      <c r="J63" s="498" t="s">
        <v>940</v>
      </c>
      <c r="K63" s="499"/>
    </row>
    <row r="64" spans="10:11">
      <c r="J64" s="498" t="s">
        <v>941</v>
      </c>
      <c r="K64" s="499"/>
    </row>
  </sheetData>
  <sheetProtection algorithmName="SHA-512" hashValue="KK6+3dsLQqpVl2jcvJdJ8uuc6C912E/ecfnmHW/+gXVqOrjS2kMP8p9C0sud3Bwxf7kgJ28hCatxWxFVnrtjlg==" saltValue="dmXyOhqZ5UV037vEBXhhdw==" spinCount="100000" sheet="1" selectLockedCells="1"/>
  <protectedRanges>
    <protectedRange sqref="C8 C11:C13 C19:C36 F19:F36" name="範囲3"/>
    <protectedRange sqref="C8 C11:C13 C19:C36 F19:F36" name="範囲2"/>
  </protectedRanges>
  <mergeCells count="14">
    <mergeCell ref="D35:E35"/>
    <mergeCell ref="D36:E36"/>
    <mergeCell ref="D22:E22"/>
    <mergeCell ref="D21:E21"/>
    <mergeCell ref="D18:E18"/>
    <mergeCell ref="D34:E34"/>
    <mergeCell ref="J2:J4"/>
    <mergeCell ref="A1:G1"/>
    <mergeCell ref="A6:G6"/>
    <mergeCell ref="A16:G16"/>
    <mergeCell ref="E4:G4"/>
    <mergeCell ref="A2:F2"/>
    <mergeCell ref="A7:G7"/>
    <mergeCell ref="D5:F5"/>
  </mergeCells>
  <phoneticPr fontId="8"/>
  <dataValidations count="5">
    <dataValidation allowBlank="1" showInputMessage="1" showErrorMessage="1" prompt="表紙シートの病院名を反映" sqref="E4:I4" xr:uid="{00000000-0002-0000-1100-000000000000}"/>
    <dataValidation type="list" allowBlank="1" showInputMessage="1" showErrorMessage="1" prompt="表紙に反映されます" sqref="I2" xr:uid="{00000000-0002-0000-1100-000001000000}">
      <formula1>"入力済,未入力"</formula1>
    </dataValidation>
    <dataValidation allowBlank="1" showInputMessage="1" showErrorMessage="1" prompt="自動計算" sqref="C14" xr:uid="{00000000-0002-0000-1100-000002000000}"/>
    <dataValidation type="whole" errorStyle="warning" allowBlank="1" showInputMessage="1" showErrorMessage="1" errorTitle="入力値を要確認！" error="想定を超えた数値が入力されています。ご確認ください。" prompt="整数で入力" sqref="C8 C11:C13 C19:C36" xr:uid="{00000000-0002-0000-1100-000003000000}">
      <formula1>M8</formula1>
      <formula2>N8</formula2>
    </dataValidation>
    <dataValidation type="whole" errorStyle="warning" allowBlank="1" showInputMessage="1" showErrorMessage="1" errorTitle="入力値を要確認！" error="想定を超えた数値が入力されています。ご確認ください。" prompt="整数で入力" sqref="F19:F36" xr:uid="{00000000-0002-0000-1100-000004000000}">
      <formula1>M19</formula1>
      <formula2>N19</formula2>
    </dataValidation>
  </dataValidations>
  <printOptions horizontalCentered="1"/>
  <pageMargins left="0.39370078740157483" right="0.39370078740157483" top="0.59055118110236227" bottom="0.59055118110236227" header="0.35433070866141736" footer="0.27559055118110237"/>
  <pageSetup paperSize="9" scale="70" orientation="portrait" cellComments="asDisplayed" r:id="rId1"/>
  <headerFooter>
    <oddFooter>&amp;C&amp;P/&amp;N&amp;R&amp;A</oddFooter>
  </headerFooter>
  <rowBreaks count="1" manualBreakCount="1">
    <brk id="23"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theme="0"/>
    <pageSetUpPr fitToPage="1"/>
  </sheetPr>
  <dimension ref="A1:AL18"/>
  <sheetViews>
    <sheetView view="pageBreakPreview" zoomScaleNormal="100" zoomScaleSheetLayoutView="100" workbookViewId="0">
      <selection activeCell="C6" sqref="C6:W6"/>
    </sheetView>
  </sheetViews>
  <sheetFormatPr defaultColWidth="9" defaultRowHeight="13.2"/>
  <cols>
    <col min="1" max="1" width="3.6640625" style="381" customWidth="1"/>
    <col min="2" max="2" width="35.6640625" style="381" customWidth="1"/>
    <col min="3" max="4" width="10.6640625" style="381" customWidth="1"/>
    <col min="5" max="13" width="2.6640625" style="381" customWidth="1"/>
    <col min="14" max="14" width="1.6640625" style="381" customWidth="1"/>
    <col min="15" max="22" width="2.6640625" style="381" customWidth="1"/>
    <col min="23" max="23" width="10.6640625" style="381" customWidth="1"/>
    <col min="24" max="24" width="2.6640625" style="411" customWidth="1"/>
    <col min="25" max="25" width="6" style="411" hidden="1" customWidth="1"/>
    <col min="26" max="26" width="2.21875" style="373" customWidth="1"/>
    <col min="27" max="27" width="82.77734375" style="515" bestFit="1" customWidth="1"/>
    <col min="28" max="28" width="10.88671875" style="381" customWidth="1"/>
    <col min="29" max="29" width="20.109375" style="381" customWidth="1"/>
    <col min="30" max="32" width="9" style="381"/>
    <col min="33" max="33" width="8.88671875" style="381" customWidth="1"/>
    <col min="34" max="16384" width="9" style="381"/>
  </cols>
  <sheetData>
    <row r="1" spans="1:38" s="516" customFormat="1" ht="22.5" customHeight="1" thickBot="1">
      <c r="A1" s="1643" t="s">
        <v>942</v>
      </c>
      <c r="B1" s="1643"/>
      <c r="C1" s="1643"/>
      <c r="D1" s="1643"/>
      <c r="E1" s="1643"/>
      <c r="F1" s="1643"/>
      <c r="G1" s="1643"/>
      <c r="H1" s="1643"/>
      <c r="I1" s="1643"/>
      <c r="J1" s="1643"/>
      <c r="K1" s="1643"/>
      <c r="L1" s="1643"/>
      <c r="M1" s="1643"/>
      <c r="N1" s="1643"/>
      <c r="O1" s="1643"/>
      <c r="P1" s="1643"/>
      <c r="Q1" s="1643"/>
      <c r="R1" s="1643"/>
      <c r="S1" s="1643"/>
      <c r="T1" s="1643"/>
      <c r="U1" s="1643"/>
      <c r="V1" s="1643"/>
      <c r="W1" s="1643"/>
      <c r="Z1" s="55"/>
      <c r="AA1" s="476"/>
      <c r="AB1" s="517"/>
      <c r="AC1" s="518"/>
      <c r="AD1" s="519"/>
      <c r="AE1" s="519"/>
      <c r="AF1" s="519"/>
      <c r="AG1" s="519"/>
      <c r="AH1" s="519"/>
      <c r="AI1" s="519"/>
      <c r="AJ1" s="519"/>
      <c r="AK1" s="519"/>
    </row>
    <row r="2" spans="1:38" s="516" customFormat="1" ht="24.9" customHeight="1" thickTop="1" thickBot="1">
      <c r="A2" s="1300" t="s">
        <v>777</v>
      </c>
      <c r="B2" s="1300"/>
      <c r="C2" s="1300"/>
      <c r="D2" s="1300"/>
      <c r="E2" s="1300"/>
      <c r="F2" s="1300"/>
      <c r="G2" s="1300"/>
      <c r="H2" s="1300"/>
      <c r="I2" s="1300"/>
      <c r="J2" s="1300"/>
      <c r="K2" s="1300"/>
      <c r="L2" s="1300"/>
      <c r="M2" s="1300"/>
      <c r="N2" s="1300"/>
      <c r="O2" s="1300"/>
      <c r="P2" s="1300"/>
      <c r="Q2" s="1300"/>
      <c r="R2" s="1300"/>
      <c r="S2" s="1300"/>
      <c r="T2" s="1300"/>
      <c r="U2" s="1300"/>
      <c r="V2" s="1356"/>
      <c r="W2" s="351" t="str">
        <f>IF(COUNTIF(Y6:Y17,"×")&gt;=1,"未入力あり","入力済")</f>
        <v>未入力あり</v>
      </c>
      <c r="X2" s="520"/>
      <c r="Y2" s="520"/>
      <c r="Z2" s="55"/>
      <c r="AA2" s="521"/>
      <c r="AB2" s="517"/>
      <c r="AC2" s="518"/>
      <c r="AD2" s="519"/>
      <c r="AE2" s="519"/>
      <c r="AF2" s="519"/>
      <c r="AG2" s="519"/>
      <c r="AH2" s="519"/>
      <c r="AI2" s="519"/>
      <c r="AJ2" s="519"/>
      <c r="AK2" s="519"/>
    </row>
    <row r="3" spans="1:38" s="516" customFormat="1" ht="5.0999999999999996" customHeight="1" thickTop="1">
      <c r="B3" s="522" t="s">
        <v>464</v>
      </c>
      <c r="C3" s="522"/>
      <c r="D3" s="522"/>
      <c r="E3" s="522"/>
      <c r="F3" s="522"/>
      <c r="G3" s="522"/>
      <c r="H3" s="522"/>
      <c r="I3" s="522"/>
      <c r="J3" s="522"/>
      <c r="K3" s="522"/>
      <c r="L3" s="522"/>
      <c r="M3" s="522"/>
      <c r="N3" s="522"/>
      <c r="O3" s="522"/>
      <c r="P3" s="522"/>
      <c r="Q3" s="522"/>
      <c r="R3" s="522"/>
      <c r="S3" s="522"/>
      <c r="T3" s="522"/>
      <c r="U3" s="522"/>
      <c r="V3" s="522"/>
      <c r="W3" s="522"/>
      <c r="X3" s="475"/>
      <c r="Y3" s="475"/>
      <c r="Z3" s="386"/>
      <c r="AA3" s="521"/>
      <c r="AB3" s="522"/>
      <c r="AF3" s="1639"/>
      <c r="AG3" s="1639"/>
      <c r="AH3" s="1639"/>
      <c r="AI3" s="1639"/>
      <c r="AJ3" s="1639"/>
      <c r="AK3" s="1639"/>
      <c r="AL3" s="1639"/>
    </row>
    <row r="4" spans="1:38" ht="20.25" customHeight="1">
      <c r="D4" s="394" t="s">
        <v>728</v>
      </c>
      <c r="E4" s="1346">
        <f>表紙!E3</f>
        <v>0</v>
      </c>
      <c r="F4" s="1640"/>
      <c r="G4" s="1640"/>
      <c r="H4" s="1640"/>
      <c r="I4" s="1640"/>
      <c r="J4" s="1640"/>
      <c r="K4" s="1640"/>
      <c r="L4" s="1640"/>
      <c r="M4" s="1640"/>
      <c r="N4" s="1640"/>
      <c r="O4" s="1640"/>
      <c r="P4" s="1640"/>
      <c r="Q4" s="1640"/>
      <c r="R4" s="1640"/>
      <c r="S4" s="1640"/>
      <c r="T4" s="1640"/>
      <c r="U4" s="1640"/>
      <c r="V4" s="1640"/>
      <c r="W4" s="1347"/>
      <c r="X4" s="475"/>
      <c r="Y4" s="475"/>
      <c r="Z4" s="55"/>
    </row>
    <row r="5" spans="1:38" ht="20.25" customHeight="1" thickBot="1">
      <c r="D5" s="1034" t="s">
        <v>823</v>
      </c>
      <c r="E5" s="143" t="str">
        <f>+'事務局使用（発出時は非表示にすること）'!B3</f>
        <v>令和５年９月１日時点</v>
      </c>
      <c r="F5" s="143"/>
      <c r="G5" s="143"/>
      <c r="H5" s="143"/>
      <c r="I5" s="143"/>
      <c r="J5" s="143"/>
      <c r="K5" s="143"/>
      <c r="L5" s="143"/>
      <c r="M5" s="464"/>
      <c r="N5" s="464"/>
      <c r="O5" s="464"/>
      <c r="P5" s="464"/>
      <c r="Q5" s="464"/>
      <c r="R5" s="464"/>
      <c r="S5" s="464"/>
      <c r="T5" s="464"/>
      <c r="U5" s="464"/>
      <c r="V5" s="464"/>
      <c r="W5" s="464"/>
      <c r="X5" s="485"/>
      <c r="Y5" s="485"/>
      <c r="Z5" s="376"/>
      <c r="AA5" s="148" t="s">
        <v>238</v>
      </c>
      <c r="AB5" s="524"/>
      <c r="AC5" s="524"/>
    </row>
    <row r="6" spans="1:38" ht="30" customHeight="1" thickBot="1">
      <c r="A6" s="413">
        <v>1</v>
      </c>
      <c r="B6" s="1199" t="s">
        <v>943</v>
      </c>
      <c r="C6" s="1492"/>
      <c r="D6" s="1493"/>
      <c r="E6" s="1493"/>
      <c r="F6" s="1493"/>
      <c r="G6" s="1493"/>
      <c r="H6" s="1493"/>
      <c r="I6" s="1493"/>
      <c r="J6" s="1493"/>
      <c r="K6" s="1493"/>
      <c r="L6" s="1493"/>
      <c r="M6" s="1493"/>
      <c r="N6" s="1493"/>
      <c r="O6" s="1493"/>
      <c r="P6" s="1493"/>
      <c r="Q6" s="1493"/>
      <c r="R6" s="1493"/>
      <c r="S6" s="1493"/>
      <c r="T6" s="1493"/>
      <c r="U6" s="1493"/>
      <c r="V6" s="1493"/>
      <c r="W6" s="1497"/>
      <c r="X6" s="485"/>
      <c r="Y6" s="485" t="str">
        <f>IF(C6="","×","○")</f>
        <v>×</v>
      </c>
      <c r="Z6" s="525"/>
      <c r="AA6" s="129"/>
      <c r="AB6" s="526"/>
    </row>
    <row r="7" spans="1:38" ht="25.5" customHeight="1" thickBot="1">
      <c r="A7" s="413">
        <v>2</v>
      </c>
      <c r="B7" s="1641" t="s">
        <v>944</v>
      </c>
      <c r="C7" s="1642"/>
      <c r="D7" s="1644"/>
      <c r="E7" s="1645"/>
      <c r="F7" s="1645"/>
      <c r="G7" s="1645"/>
      <c r="H7" s="1645"/>
      <c r="I7" s="1645"/>
      <c r="J7" s="1645"/>
      <c r="K7" s="1645"/>
      <c r="L7" s="1645"/>
      <c r="M7" s="1646"/>
      <c r="N7" s="1427" t="s">
        <v>793</v>
      </c>
      <c r="O7" s="1427"/>
      <c r="P7" s="1427"/>
      <c r="Q7" s="1431"/>
      <c r="R7" s="1432"/>
      <c r="S7" s="1432"/>
      <c r="T7" s="1432"/>
      <c r="U7" s="1432"/>
      <c r="V7" s="1432"/>
      <c r="W7" s="1433"/>
      <c r="X7" s="475"/>
      <c r="Y7" s="485" t="str">
        <f>IF(D7="","×","○")</f>
        <v>×</v>
      </c>
      <c r="AA7" s="129"/>
      <c r="AB7" s="526"/>
    </row>
    <row r="8" spans="1:38" ht="25.5" customHeight="1" thickBot="1">
      <c r="A8" s="1611">
        <v>3</v>
      </c>
      <c r="B8" s="1200" t="s">
        <v>945</v>
      </c>
      <c r="C8" s="18"/>
      <c r="D8" s="1201"/>
      <c r="E8" s="1202"/>
      <c r="F8" s="1202"/>
      <c r="G8" s="1202"/>
      <c r="H8" s="1202"/>
      <c r="I8" s="1202"/>
      <c r="J8" s="1202"/>
      <c r="K8" s="1202"/>
      <c r="L8" s="1202"/>
      <c r="M8" s="1202"/>
      <c r="N8" s="1202"/>
      <c r="O8" s="1202"/>
      <c r="P8" s="1202"/>
      <c r="Q8" s="1202"/>
      <c r="R8" s="1202"/>
      <c r="S8" s="1202"/>
      <c r="T8" s="1202"/>
      <c r="U8" s="1202"/>
      <c r="V8" s="1202"/>
      <c r="W8" s="1203"/>
      <c r="X8" s="475"/>
      <c r="Y8" s="485" t="str">
        <f>IF(C8="","×","○")</f>
        <v>×</v>
      </c>
      <c r="Z8" s="525"/>
      <c r="AA8" s="139"/>
      <c r="AB8" s="403"/>
    </row>
    <row r="9" spans="1:38" ht="25.5" customHeight="1" thickBot="1">
      <c r="A9" s="1611"/>
      <c r="B9" s="1204" t="s">
        <v>946</v>
      </c>
      <c r="C9" s="18"/>
      <c r="D9" s="1205"/>
      <c r="E9" s="1206"/>
      <c r="F9" s="1206"/>
      <c r="G9" s="1206"/>
      <c r="H9" s="1206"/>
      <c r="I9" s="1206"/>
      <c r="J9" s="1206"/>
      <c r="K9" s="1206"/>
      <c r="L9" s="1206"/>
      <c r="M9" s="1206"/>
      <c r="N9" s="1206"/>
      <c r="O9" s="1206"/>
      <c r="P9" s="1206"/>
      <c r="Q9" s="1206"/>
      <c r="R9" s="1206"/>
      <c r="S9" s="1206"/>
      <c r="T9" s="1206"/>
      <c r="U9" s="1206"/>
      <c r="V9" s="1206"/>
      <c r="W9" s="1162"/>
      <c r="X9" s="475"/>
      <c r="Y9" s="485" t="str">
        <f>IF(AND(C8="実施",C9=""),"×","○")</f>
        <v>○</v>
      </c>
      <c r="AA9" s="139"/>
      <c r="AB9" s="403"/>
    </row>
    <row r="10" spans="1:38" ht="25.5" customHeight="1" thickBot="1">
      <c r="A10" s="1611">
        <v>4</v>
      </c>
      <c r="B10" s="1207" t="s">
        <v>947</v>
      </c>
      <c r="C10" s="18"/>
      <c r="D10" s="1208"/>
      <c r="E10" s="1209"/>
      <c r="F10" s="1209"/>
      <c r="G10" s="1209"/>
      <c r="H10" s="1209"/>
      <c r="I10" s="1209"/>
      <c r="J10" s="1209"/>
      <c r="K10" s="1209"/>
      <c r="L10" s="1209"/>
      <c r="M10" s="1209"/>
      <c r="N10" s="1209"/>
      <c r="O10" s="1209"/>
      <c r="P10" s="1209"/>
      <c r="Q10" s="1209"/>
      <c r="R10" s="1209"/>
      <c r="S10" s="1209"/>
      <c r="T10" s="1209"/>
      <c r="U10" s="1209"/>
      <c r="V10" s="1209"/>
      <c r="W10" s="1210"/>
      <c r="X10" s="475"/>
      <c r="Y10" s="485" t="str">
        <f>IF(C10="","×","○")</f>
        <v>×</v>
      </c>
      <c r="Z10" s="525"/>
      <c r="AA10" s="139"/>
      <c r="AB10" s="403"/>
    </row>
    <row r="11" spans="1:38" ht="25.5" customHeight="1" thickBot="1">
      <c r="A11" s="1611"/>
      <c r="B11" s="1647" t="s">
        <v>948</v>
      </c>
      <c r="C11" s="1648"/>
      <c r="D11" s="1644"/>
      <c r="E11" s="1645"/>
      <c r="F11" s="1645"/>
      <c r="G11" s="1645"/>
      <c r="H11" s="1645"/>
      <c r="I11" s="1645"/>
      <c r="J11" s="1645"/>
      <c r="K11" s="1645"/>
      <c r="L11" s="1645"/>
      <c r="M11" s="1646"/>
      <c r="N11" s="1449" t="s">
        <v>793</v>
      </c>
      <c r="O11" s="1450"/>
      <c r="P11" s="1451"/>
      <c r="Q11" s="1431"/>
      <c r="R11" s="1432"/>
      <c r="S11" s="1432"/>
      <c r="T11" s="1432"/>
      <c r="U11" s="1432"/>
      <c r="V11" s="1432"/>
      <c r="W11" s="1433"/>
      <c r="Y11" s="485" t="str">
        <f>IF(AND(C10="実施",D11=""),"×","○")</f>
        <v>○</v>
      </c>
      <c r="AA11" s="139"/>
      <c r="AB11" s="526"/>
    </row>
    <row r="12" spans="1:38" ht="25.5" customHeight="1" thickBot="1">
      <c r="A12" s="1611"/>
      <c r="B12" s="1204" t="s">
        <v>949</v>
      </c>
      <c r="C12" s="18"/>
      <c r="D12" s="1206"/>
      <c r="E12" s="1206"/>
      <c r="F12" s="1211"/>
      <c r="G12" s="1206"/>
      <c r="H12" s="1211"/>
      <c r="I12" s="1211"/>
      <c r="J12" s="1206"/>
      <c r="K12" s="1211"/>
      <c r="L12" s="1206"/>
      <c r="M12" s="1211"/>
      <c r="N12" s="1211"/>
      <c r="O12" s="1206"/>
      <c r="P12" s="1211"/>
      <c r="Q12" s="1206"/>
      <c r="R12" s="1211"/>
      <c r="S12" s="1211"/>
      <c r="T12" s="1206"/>
      <c r="U12" s="1211"/>
      <c r="V12" s="1206"/>
      <c r="W12" s="1212"/>
      <c r="X12" s="475"/>
      <c r="Y12" s="485" t="str">
        <f>IF(AND(C10="実施",C12=""),"×","○")</f>
        <v>○</v>
      </c>
      <c r="AA12" s="139"/>
      <c r="AB12" s="526"/>
    </row>
    <row r="13" spans="1:38" ht="25.5" customHeight="1" thickBot="1">
      <c r="A13" s="1611"/>
      <c r="B13" s="1213" t="s">
        <v>950</v>
      </c>
      <c r="C13" s="18"/>
      <c r="D13" s="1214"/>
      <c r="E13" s="1215"/>
      <c r="F13" s="1215"/>
      <c r="G13" s="1215"/>
      <c r="H13" s="1215"/>
      <c r="I13" s="1215"/>
      <c r="J13" s="1215"/>
      <c r="K13" s="1215"/>
      <c r="L13" s="1215"/>
      <c r="M13" s="1215"/>
      <c r="N13" s="1215"/>
      <c r="O13" s="1215"/>
      <c r="P13" s="1215"/>
      <c r="Q13" s="1215"/>
      <c r="R13" s="1215"/>
      <c r="S13" s="1215"/>
      <c r="T13" s="1215"/>
      <c r="U13" s="1215"/>
      <c r="V13" s="1215"/>
      <c r="W13" s="1216"/>
      <c r="Y13" s="485" t="str">
        <f>IF(C13="","×","○")</f>
        <v>×</v>
      </c>
      <c r="AA13" s="139"/>
      <c r="AB13" s="526"/>
    </row>
    <row r="14" spans="1:38" ht="25.5" customHeight="1" thickBot="1">
      <c r="A14" s="1611"/>
      <c r="B14" s="1647" t="s">
        <v>951</v>
      </c>
      <c r="C14" s="1648"/>
      <c r="D14" s="1644"/>
      <c r="E14" s="1645"/>
      <c r="F14" s="1645"/>
      <c r="G14" s="1645"/>
      <c r="H14" s="1645"/>
      <c r="I14" s="1645"/>
      <c r="J14" s="1645"/>
      <c r="K14" s="1645"/>
      <c r="L14" s="1645"/>
      <c r="M14" s="1645"/>
      <c r="N14" s="1645"/>
      <c r="O14" s="1645"/>
      <c r="P14" s="1645"/>
      <c r="Q14" s="1645"/>
      <c r="R14" s="1645"/>
      <c r="S14" s="1645"/>
      <c r="T14" s="1645"/>
      <c r="U14" s="1645"/>
      <c r="V14" s="1645"/>
      <c r="W14" s="1646"/>
      <c r="Y14" s="485" t="str">
        <f>IF(AND(C13="実施",D14=""),"×","○")</f>
        <v>○</v>
      </c>
      <c r="AA14" s="139"/>
      <c r="AB14" s="403"/>
    </row>
    <row r="15" spans="1:38" ht="25.5" customHeight="1" thickBot="1">
      <c r="A15" s="1611"/>
      <c r="B15" s="1217" t="s">
        <v>952</v>
      </c>
      <c r="C15" s="18"/>
      <c r="D15" s="1218"/>
      <c r="E15" s="1218"/>
      <c r="F15" s="1218"/>
      <c r="G15" s="1218"/>
      <c r="H15" s="1218"/>
      <c r="I15" s="1218"/>
      <c r="J15" s="1218"/>
      <c r="K15" s="1218"/>
      <c r="L15" s="1218"/>
      <c r="M15" s="1218"/>
      <c r="N15" s="1218"/>
      <c r="O15" s="1218"/>
      <c r="P15" s="1218"/>
      <c r="Q15" s="1218"/>
      <c r="R15" s="1218"/>
      <c r="S15" s="1218"/>
      <c r="T15" s="1218"/>
      <c r="U15" s="1218"/>
      <c r="V15" s="1218"/>
      <c r="W15" s="1219"/>
      <c r="Y15" s="485" t="str">
        <f>IF(C15="","×","○")</f>
        <v>×</v>
      </c>
      <c r="Z15" s="525"/>
      <c r="AA15" s="139"/>
      <c r="AB15" s="403"/>
    </row>
    <row r="16" spans="1:38" ht="25.5" customHeight="1" thickBot="1">
      <c r="A16" s="1611"/>
      <c r="B16" s="1649" t="s">
        <v>953</v>
      </c>
      <c r="C16" s="1650"/>
      <c r="D16" s="1492"/>
      <c r="E16" s="1493"/>
      <c r="F16" s="1493"/>
      <c r="G16" s="1493"/>
      <c r="H16" s="1493"/>
      <c r="I16" s="1493"/>
      <c r="J16" s="1493"/>
      <c r="K16" s="1493"/>
      <c r="L16" s="1493"/>
      <c r="M16" s="1493"/>
      <c r="N16" s="1493"/>
      <c r="O16" s="1493"/>
      <c r="P16" s="1493"/>
      <c r="Q16" s="1493"/>
      <c r="R16" s="1493"/>
      <c r="S16" s="1493"/>
      <c r="T16" s="1493"/>
      <c r="U16" s="1493"/>
      <c r="V16" s="1493"/>
      <c r="W16" s="1497"/>
      <c r="Y16" s="485" t="str">
        <f>IF(AND(C15="実施",D16=""),"×","○")</f>
        <v>○</v>
      </c>
      <c r="AA16" s="139"/>
      <c r="AB16" s="526"/>
    </row>
    <row r="17" spans="1:28" ht="25.5" customHeight="1" thickBot="1">
      <c r="A17" s="1611"/>
      <c r="B17" s="1220" t="s">
        <v>954</v>
      </c>
      <c r="C17" s="18"/>
      <c r="D17" s="1218"/>
      <c r="E17" s="1218"/>
      <c r="F17" s="1218"/>
      <c r="G17" s="1218"/>
      <c r="H17" s="1218"/>
      <c r="I17" s="1218"/>
      <c r="J17" s="1218"/>
      <c r="K17" s="1218"/>
      <c r="L17" s="1218"/>
      <c r="M17" s="1218"/>
      <c r="N17" s="1218"/>
      <c r="O17" s="1218"/>
      <c r="P17" s="1218"/>
      <c r="Q17" s="1218"/>
      <c r="R17" s="1218"/>
      <c r="S17" s="1218"/>
      <c r="T17" s="1218"/>
      <c r="U17" s="1218"/>
      <c r="V17" s="1218"/>
      <c r="W17" s="1218"/>
      <c r="Y17" s="485" t="str">
        <f>IF(C17="","×","○")</f>
        <v>×</v>
      </c>
      <c r="Z17" s="525"/>
      <c r="AA17" s="139"/>
      <c r="AB17" s="403"/>
    </row>
    <row r="18" spans="1:28" ht="25.5" customHeight="1">
      <c r="AA18" s="138"/>
      <c r="AB18" s="526"/>
    </row>
  </sheetData>
  <sheetProtection algorithmName="SHA-512" hashValue="ZVST1qNFQtHTIedubpHzbTM2GBzHUmwNMkat90OcJ5e5rUegaKsAp0iTuGJWVWdcKEhNpvXtA0FbHEL8JOpzmQ==" saltValue="BB4t9Nh811CXFS6zoKwBKA==" spinCount="100000" sheet="1" selectLockedCells="1"/>
  <mergeCells count="19">
    <mergeCell ref="A1:W1"/>
    <mergeCell ref="A2:V2"/>
    <mergeCell ref="D7:M7"/>
    <mergeCell ref="D11:M11"/>
    <mergeCell ref="N11:P11"/>
    <mergeCell ref="B11:C11"/>
    <mergeCell ref="A8:A9"/>
    <mergeCell ref="A10:A17"/>
    <mergeCell ref="D14:W14"/>
    <mergeCell ref="D16:W16"/>
    <mergeCell ref="B14:C14"/>
    <mergeCell ref="B16:C16"/>
    <mergeCell ref="Q7:W7"/>
    <mergeCell ref="Q11:W11"/>
    <mergeCell ref="AF3:AL3"/>
    <mergeCell ref="E4:W4"/>
    <mergeCell ref="C6:W6"/>
    <mergeCell ref="N7:P7"/>
    <mergeCell ref="B7:C7"/>
  </mergeCells>
  <phoneticPr fontId="8"/>
  <conditionalFormatting sqref="Z3 Z5:Z16 Z18:Z1048576">
    <cfRule type="cellIs" dxfId="6" priority="2" stopIfTrue="1" operator="equal">
      <formula>"未入力あり"</formula>
    </cfRule>
  </conditionalFormatting>
  <conditionalFormatting sqref="Z17">
    <cfRule type="cellIs" dxfId="5" priority="1" stopIfTrue="1" operator="equal">
      <formula>"未入力あり"</formula>
    </cfRule>
  </conditionalFormatting>
  <dataValidations count="6">
    <dataValidation imeMode="disabled" allowBlank="1" showInputMessage="1" showErrorMessage="1" prompt="内線番号を半角で入力" sqref="Q7 Q11" xr:uid="{00000000-0002-0000-1200-000000000000}"/>
    <dataValidation type="custom" imeMode="disabled" allowBlank="1" showInputMessage="1" showErrorMessage="1" error="半角で入力してください" prompt="電話番号はハイフン「-」を含め、半角で入力_x000a_XXX-XXXX-XXXX" sqref="D14:W14 D7:M7 D11:M11" xr:uid="{00000000-0002-0000-1200-000001000000}">
      <formula1>LEN(D7)=LENB(D7)</formula1>
    </dataValidation>
    <dataValidation type="list" allowBlank="1" showInputMessage="1" showErrorMessage="1" sqref="C12 C9" xr:uid="{00000000-0002-0000-1200-000002000000}">
      <formula1>"必要,不要"</formula1>
    </dataValidation>
    <dataValidation type="list" allowBlank="1" showInputMessage="1" showErrorMessage="1" sqref="C8 C15 C10 C13 C17" xr:uid="{00000000-0002-0000-1200-000003000000}">
      <formula1>"実施,未実施"</formula1>
    </dataValidation>
    <dataValidation allowBlank="1" showInputMessage="1" showErrorMessage="1" prompt="表紙シートの病院名を反映" sqref="E4:W4" xr:uid="{00000000-0002-0000-1200-000004000000}"/>
    <dataValidation type="custom" imeMode="disabled" allowBlank="1" showInputMessage="1" showErrorMessage="1" error="半角で入力してください" prompt="半角英数字で入力" sqref="D16:W16" xr:uid="{00000000-0002-0000-1200-000005000000}">
      <formula1>LEN(D16)=LENB(D16)</formula1>
    </dataValidation>
  </dataValidations>
  <printOptions horizontalCentered="1"/>
  <pageMargins left="0.39370078740157483" right="0.39370078740157483" top="0.59055118110236227" bottom="0.59055118110236227" header="0.35433070866141736" footer="0.27559055118110237"/>
  <pageSetup paperSize="9" scale="79" fitToHeight="0" orientation="portrait" cellComments="asDisplayed" r:id="rId1"/>
  <headerFooter>
    <oddFooter>&amp;C&amp;P/&amp;N&amp;R&amp;A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0"/>
    <pageSetUpPr fitToPage="1"/>
  </sheetPr>
  <dimension ref="A1:I36"/>
  <sheetViews>
    <sheetView tabSelected="1" view="pageBreakPreview" zoomScaleNormal="100" zoomScaleSheetLayoutView="100" workbookViewId="0">
      <selection sqref="A1:H1"/>
    </sheetView>
  </sheetViews>
  <sheetFormatPr defaultColWidth="9" defaultRowHeight="13.2"/>
  <cols>
    <col min="1" max="2" width="3.6640625" style="79" customWidth="1"/>
    <col min="3" max="3" width="21.109375" style="88" customWidth="1"/>
    <col min="4" max="4" width="10.6640625" style="88" customWidth="1"/>
    <col min="5" max="5" width="21.109375" style="88" customWidth="1"/>
    <col min="6" max="6" width="10.6640625" style="88" customWidth="1"/>
    <col min="7" max="7" width="21.109375" style="88" customWidth="1"/>
    <col min="8" max="8" width="6.6640625" style="79" customWidth="1"/>
    <col min="9" max="16384" width="9" style="79"/>
  </cols>
  <sheetData>
    <row r="1" spans="1:9" ht="50.1" customHeight="1">
      <c r="A1" s="1276" t="s">
        <v>1519</v>
      </c>
      <c r="B1" s="1277"/>
      <c r="C1" s="1277"/>
      <c r="D1" s="1277"/>
      <c r="E1" s="1277"/>
      <c r="F1" s="1277"/>
      <c r="G1" s="1277"/>
      <c r="H1" s="1278"/>
      <c r="I1" s="78"/>
    </row>
    <row r="2" spans="1:9" ht="60" customHeight="1" thickBot="1">
      <c r="A2" s="80"/>
      <c r="B2" s="1279" t="s">
        <v>150</v>
      </c>
      <c r="C2" s="1279"/>
      <c r="D2" s="1279"/>
      <c r="E2" s="1279"/>
      <c r="F2" s="1279"/>
      <c r="G2" s="1279"/>
      <c r="H2" s="81"/>
    </row>
    <row r="3" spans="1:9" ht="24.9" customHeight="1" thickTop="1">
      <c r="A3" s="82" t="s">
        <v>151</v>
      </c>
      <c r="B3" s="83" t="s">
        <v>152</v>
      </c>
      <c r="C3" s="84"/>
      <c r="D3" s="84"/>
      <c r="E3" s="84"/>
      <c r="F3" s="84"/>
      <c r="G3" s="84"/>
      <c r="H3" s="85"/>
    </row>
    <row r="4" spans="1:9" ht="20.100000000000001" customHeight="1">
      <c r="A4" s="86"/>
      <c r="B4" s="87"/>
      <c r="C4" s="79" t="s">
        <v>153</v>
      </c>
      <c r="H4" s="89"/>
    </row>
    <row r="5" spans="1:9" ht="20.100000000000001" customHeight="1">
      <c r="A5" s="86"/>
      <c r="B5" s="87"/>
      <c r="C5" s="79" t="s">
        <v>154</v>
      </c>
      <c r="H5" s="89"/>
    </row>
    <row r="6" spans="1:9" ht="20.100000000000001" customHeight="1">
      <c r="A6" s="86"/>
      <c r="B6" s="87"/>
      <c r="C6" s="79" t="s">
        <v>155</v>
      </c>
      <c r="H6" s="89"/>
    </row>
    <row r="7" spans="1:9" ht="20.100000000000001" customHeight="1">
      <c r="A7" s="86"/>
      <c r="B7" s="87"/>
      <c r="C7" s="90" t="s">
        <v>156</v>
      </c>
      <c r="D7" s="91"/>
      <c r="E7" s="91"/>
      <c r="F7" s="91"/>
      <c r="G7" s="91"/>
      <c r="H7" s="89"/>
    </row>
    <row r="8" spans="1:9" ht="49.5" customHeight="1">
      <c r="A8" s="86"/>
      <c r="B8" s="87"/>
      <c r="C8" s="1280" t="s">
        <v>157</v>
      </c>
      <c r="D8" s="1280"/>
      <c r="E8" s="1280"/>
      <c r="F8" s="1280"/>
      <c r="G8" s="1280"/>
      <c r="H8" s="89"/>
      <c r="I8" s="78"/>
    </row>
    <row r="9" spans="1:9" s="90" customFormat="1" ht="20.100000000000001" customHeight="1" thickBot="1">
      <c r="A9" s="92"/>
      <c r="B9" s="93"/>
      <c r="C9" s="1281" t="s">
        <v>158</v>
      </c>
      <c r="D9" s="1282"/>
      <c r="E9" s="1282"/>
      <c r="F9" s="1282"/>
      <c r="G9" s="1282"/>
      <c r="H9" s="94"/>
      <c r="I9" s="92"/>
    </row>
    <row r="10" spans="1:9" ht="39.9" customHeight="1" thickBot="1">
      <c r="A10" s="86"/>
      <c r="B10" s="95"/>
      <c r="C10" s="1283" t="s">
        <v>159</v>
      </c>
      <c r="D10" s="1284"/>
      <c r="E10" s="1284"/>
      <c r="F10" s="1284"/>
      <c r="G10" s="1285"/>
      <c r="H10" s="89"/>
      <c r="I10" s="86"/>
    </row>
    <row r="11" spans="1:9" ht="5.0999999999999996" customHeight="1">
      <c r="A11" s="86"/>
      <c r="B11" s="95"/>
      <c r="C11" s="96"/>
      <c r="D11" s="96"/>
      <c r="E11" s="96"/>
      <c r="F11" s="96"/>
      <c r="G11" s="96"/>
      <c r="H11" s="89"/>
    </row>
    <row r="12" spans="1:9" ht="24.9" customHeight="1">
      <c r="A12" s="97" t="s">
        <v>151</v>
      </c>
      <c r="B12" s="98" t="s">
        <v>160</v>
      </c>
      <c r="C12" s="99"/>
      <c r="D12" s="99"/>
      <c r="E12" s="99"/>
      <c r="F12" s="99"/>
      <c r="G12" s="99"/>
      <c r="H12" s="100"/>
    </row>
    <row r="13" spans="1:9" ht="24.9" customHeight="1">
      <c r="A13" s="101"/>
      <c r="B13" s="102" t="s">
        <v>161</v>
      </c>
      <c r="C13" s="102"/>
      <c r="H13" s="89"/>
    </row>
    <row r="14" spans="1:9" ht="20.100000000000001" customHeight="1">
      <c r="A14" s="103"/>
      <c r="B14" s="104" t="s">
        <v>162</v>
      </c>
      <c r="C14" s="105" t="s">
        <v>163</v>
      </c>
      <c r="D14" s="106"/>
      <c r="E14" s="106"/>
      <c r="F14" s="106"/>
      <c r="G14" s="106"/>
      <c r="H14" s="107"/>
    </row>
    <row r="15" spans="1:9" ht="41.25" customHeight="1">
      <c r="A15" s="86"/>
      <c r="B15" s="87"/>
      <c r="C15" s="1286" t="s">
        <v>164</v>
      </c>
      <c r="D15" s="1286"/>
      <c r="E15" s="1286"/>
      <c r="F15" s="1286"/>
      <c r="G15" s="1286"/>
      <c r="H15" s="89"/>
      <c r="I15" s="78"/>
    </row>
    <row r="16" spans="1:9" ht="66.75" customHeight="1">
      <c r="A16" s="86"/>
      <c r="B16" s="87"/>
      <c r="C16" s="1271" t="s">
        <v>165</v>
      </c>
      <c r="D16" s="1271"/>
      <c r="E16" s="1271"/>
      <c r="F16" s="1271"/>
      <c r="G16" s="1271"/>
      <c r="H16" s="89"/>
    </row>
    <row r="17" spans="1:8" ht="20.100000000000001" customHeight="1">
      <c r="A17" s="103"/>
      <c r="B17" s="104" t="s">
        <v>162</v>
      </c>
      <c r="C17" s="108" t="s">
        <v>1172</v>
      </c>
      <c r="D17" s="106"/>
      <c r="E17" s="106"/>
      <c r="F17" s="106"/>
      <c r="G17" s="106"/>
      <c r="H17" s="107"/>
    </row>
    <row r="18" spans="1:8" ht="39.9" customHeight="1">
      <c r="A18" s="86"/>
      <c r="B18" s="87"/>
      <c r="C18" s="1272" t="s">
        <v>1171</v>
      </c>
      <c r="D18" s="1272"/>
      <c r="E18" s="1272"/>
      <c r="F18" s="1272"/>
      <c r="G18" s="1272"/>
      <c r="H18" s="89"/>
    </row>
    <row r="19" spans="1:8" ht="39.9" customHeight="1" thickBot="1">
      <c r="A19" s="86"/>
      <c r="B19" s="87"/>
      <c r="C19" s="1271" t="s">
        <v>166</v>
      </c>
      <c r="D19" s="1271"/>
      <c r="E19" s="1271"/>
      <c r="F19" s="1271"/>
      <c r="G19" s="1271"/>
      <c r="H19" s="89"/>
    </row>
    <row r="20" spans="1:8" ht="39.9" customHeight="1" thickBot="1">
      <c r="A20" s="86"/>
      <c r="B20" s="87"/>
      <c r="C20" s="1273" t="s">
        <v>167</v>
      </c>
      <c r="D20" s="1274"/>
      <c r="E20" s="1274"/>
      <c r="F20" s="1274"/>
      <c r="G20" s="1275"/>
      <c r="H20" s="89"/>
    </row>
    <row r="21" spans="1:8" ht="5.0999999999999996" customHeight="1">
      <c r="A21" s="86"/>
      <c r="B21" s="87"/>
      <c r="C21" s="109"/>
      <c r="D21" s="109"/>
      <c r="E21" s="109"/>
      <c r="F21" s="109"/>
      <c r="G21" s="109"/>
      <c r="H21" s="89"/>
    </row>
    <row r="22" spans="1:8" ht="20.100000000000001" customHeight="1">
      <c r="A22" s="103"/>
      <c r="B22" s="104" t="s">
        <v>162</v>
      </c>
      <c r="C22" s="108" t="s">
        <v>168</v>
      </c>
      <c r="D22" s="106"/>
      <c r="E22" s="106"/>
      <c r="F22" s="106"/>
      <c r="G22" s="106"/>
      <c r="H22" s="107"/>
    </row>
    <row r="23" spans="1:8" ht="39.9" customHeight="1">
      <c r="A23" s="86"/>
      <c r="B23" s="87"/>
      <c r="C23" s="1271" t="s">
        <v>1173</v>
      </c>
      <c r="D23" s="1271"/>
      <c r="E23" s="1271"/>
      <c r="F23" s="1271"/>
      <c r="G23" s="1271"/>
      <c r="H23" s="89"/>
    </row>
    <row r="24" spans="1:8" ht="39.9" customHeight="1">
      <c r="A24" s="86"/>
      <c r="B24" s="87"/>
      <c r="C24" s="1272" t="s">
        <v>169</v>
      </c>
      <c r="D24" s="1272"/>
      <c r="E24" s="1272"/>
      <c r="F24" s="1272"/>
      <c r="G24" s="1272"/>
      <c r="H24" s="89"/>
    </row>
    <row r="25" spans="1:8" ht="20.100000000000001" customHeight="1" thickBot="1">
      <c r="A25" s="86"/>
      <c r="B25" s="87"/>
      <c r="C25" s="79" t="s">
        <v>170</v>
      </c>
      <c r="H25" s="89"/>
    </row>
    <row r="26" spans="1:8" ht="20.100000000000001" customHeight="1" thickBot="1">
      <c r="A26" s="86"/>
      <c r="B26" s="87"/>
      <c r="C26" s="110"/>
      <c r="E26" s="111"/>
      <c r="G26" s="112"/>
      <c r="H26" s="89"/>
    </row>
    <row r="27" spans="1:8" ht="20.100000000000001" customHeight="1">
      <c r="A27" s="86"/>
      <c r="B27" s="87"/>
      <c r="C27" s="95" t="s">
        <v>171</v>
      </c>
      <c r="E27" s="95" t="s">
        <v>172</v>
      </c>
      <c r="G27" s="95" t="s">
        <v>173</v>
      </c>
      <c r="H27" s="89"/>
    </row>
    <row r="28" spans="1:8" ht="39.9" customHeight="1" thickBot="1">
      <c r="A28" s="86"/>
      <c r="B28" s="87"/>
      <c r="C28" s="1271" t="s">
        <v>174</v>
      </c>
      <c r="D28" s="1271"/>
      <c r="E28" s="1271"/>
      <c r="F28" s="1271"/>
      <c r="G28" s="1271"/>
      <c r="H28" s="89"/>
    </row>
    <row r="29" spans="1:8" ht="39.9" customHeight="1" thickBot="1">
      <c r="A29" s="86"/>
      <c r="B29" s="87"/>
      <c r="C29" s="1273" t="s">
        <v>175</v>
      </c>
      <c r="D29" s="1274"/>
      <c r="E29" s="1274"/>
      <c r="F29" s="1274"/>
      <c r="G29" s="1275"/>
      <c r="H29" s="89"/>
    </row>
    <row r="30" spans="1:8" ht="5.0999999999999996" customHeight="1">
      <c r="A30" s="86"/>
      <c r="B30" s="87"/>
      <c r="C30" s="109"/>
      <c r="D30" s="109"/>
      <c r="E30" s="109"/>
      <c r="F30" s="109"/>
      <c r="G30" s="109"/>
      <c r="H30" s="89"/>
    </row>
    <row r="31" spans="1:8" ht="20.100000000000001" customHeight="1">
      <c r="A31" s="103"/>
      <c r="B31" s="113" t="s">
        <v>162</v>
      </c>
      <c r="C31" s="114" t="s">
        <v>176</v>
      </c>
      <c r="D31" s="115"/>
      <c r="E31" s="115"/>
      <c r="F31" s="115"/>
      <c r="G31" s="115"/>
      <c r="H31" s="107"/>
    </row>
    <row r="32" spans="1:8" ht="20.100000000000001" customHeight="1">
      <c r="A32" s="86"/>
      <c r="B32" s="95"/>
      <c r="C32" s="102" t="s">
        <v>177</v>
      </c>
      <c r="D32" s="116"/>
      <c r="E32" s="116"/>
      <c r="F32" s="116"/>
      <c r="G32" s="116"/>
      <c r="H32" s="89"/>
    </row>
    <row r="33" spans="1:9" ht="39.9" customHeight="1">
      <c r="A33" s="86"/>
      <c r="B33" s="95"/>
      <c r="C33" s="1270" t="s">
        <v>178</v>
      </c>
      <c r="D33" s="1270"/>
      <c r="E33" s="1270"/>
      <c r="F33" s="1270"/>
      <c r="G33" s="1270"/>
      <c r="H33" s="89"/>
    </row>
    <row r="34" spans="1:9" ht="39.9" customHeight="1">
      <c r="A34" s="86"/>
      <c r="B34" s="95"/>
      <c r="C34" s="1271" t="s">
        <v>179</v>
      </c>
      <c r="D34" s="1271"/>
      <c r="E34" s="1271"/>
      <c r="F34" s="1271"/>
      <c r="G34" s="1271"/>
      <c r="H34" s="89"/>
    </row>
    <row r="35" spans="1:9" ht="5.0999999999999996" customHeight="1">
      <c r="A35" s="86"/>
      <c r="B35" s="87"/>
      <c r="C35" s="109"/>
      <c r="D35" s="109"/>
      <c r="E35" s="109"/>
      <c r="F35" s="109"/>
      <c r="G35" s="109"/>
      <c r="H35" s="89"/>
    </row>
    <row r="36" spans="1:9">
      <c r="I36" s="117"/>
    </row>
  </sheetData>
  <sheetProtection selectLockedCells="1"/>
  <mergeCells count="16">
    <mergeCell ref="C16:G16"/>
    <mergeCell ref="A1:H1"/>
    <mergeCell ref="B2:G2"/>
    <mergeCell ref="C8:G8"/>
    <mergeCell ref="C9:G9"/>
    <mergeCell ref="C10:G10"/>
    <mergeCell ref="C15:G15"/>
    <mergeCell ref="C33:G33"/>
    <mergeCell ref="C34:G34"/>
    <mergeCell ref="C18:G18"/>
    <mergeCell ref="C19:G19"/>
    <mergeCell ref="C20:G20"/>
    <mergeCell ref="C23:G23"/>
    <mergeCell ref="C28:G28"/>
    <mergeCell ref="C29:G29"/>
    <mergeCell ref="C24:G24"/>
  </mergeCells>
  <phoneticPr fontId="8"/>
  <dataValidations count="2">
    <dataValidation type="list" allowBlank="1" showInputMessage="1" showErrorMessage="1" sqref="G26" xr:uid="{00000000-0002-0000-0100-000000000000}">
      <formula1>"はい,いいえ"</formula1>
    </dataValidation>
    <dataValidation type="decimal" imeMode="disabled" operator="greaterThanOrEqual" allowBlank="1" showInputMessage="1" showErrorMessage="1" error="数値を入力してください" prompt="数値を入力" sqref="E26" xr:uid="{00000000-0002-0000-0100-000001000000}">
      <formula1>0</formula1>
    </dataValidation>
  </dataValidations>
  <printOptions horizontalCentered="1"/>
  <pageMargins left="0.39370078740157483" right="0.39370078740157483" top="0.59055118110236227" bottom="0.59055118110236227" header="0.35433070866141736" footer="0.27559055118110237"/>
  <pageSetup paperSize="9" scale="80" orientation="portrait" cellComments="asDisplayed" r:id="rId1"/>
  <headerFooter>
    <oddHeader>&amp;Rver.2.0</oddHeader>
    <oddFooter>&amp;C&amp;P/&amp;N&amp;R&amp;A</oddFooter>
  </headerFooter>
  <rowBreaks count="1" manualBreakCount="1">
    <brk id="16"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theme="0"/>
    <pageSetUpPr fitToPage="1"/>
  </sheetPr>
  <dimension ref="A1:O44"/>
  <sheetViews>
    <sheetView showGridLines="0" view="pageBreakPreview" zoomScaleNormal="100" zoomScaleSheetLayoutView="100" workbookViewId="0">
      <selection activeCell="E11" sqref="E11"/>
    </sheetView>
  </sheetViews>
  <sheetFormatPr defaultColWidth="8.88671875" defaultRowHeight="20.100000000000001" customHeight="1"/>
  <cols>
    <col min="1" max="1" width="3.6640625" style="350" customWidth="1"/>
    <col min="2" max="2" width="34" style="350" customWidth="1"/>
    <col min="3" max="3" width="15.109375" style="350" customWidth="1"/>
    <col min="4" max="4" width="17.6640625" style="350" customWidth="1"/>
    <col min="5" max="5" width="10.33203125" style="350" customWidth="1"/>
    <col min="6" max="6" width="5.6640625" style="350" customWidth="1"/>
    <col min="7" max="7" width="7.88671875" style="350" customWidth="1"/>
    <col min="8" max="8" width="20.88671875" style="350" customWidth="1"/>
    <col min="9" max="9" width="10.6640625" style="350" customWidth="1"/>
    <col min="10" max="10" width="2.6640625" style="350" customWidth="1"/>
    <col min="11" max="11" width="6" style="350" hidden="1" customWidth="1"/>
    <col min="12" max="12" width="2.44140625" style="143" customWidth="1"/>
    <col min="13" max="13" width="82.77734375" style="290" bestFit="1" customWidth="1"/>
    <col min="14" max="14" width="0" style="350" hidden="1" customWidth="1"/>
    <col min="15" max="15" width="9.109375" style="350" hidden="1" customWidth="1"/>
    <col min="16" max="17" width="6.21875" style="350" customWidth="1"/>
    <col min="18" max="16384" width="8.88671875" style="350"/>
  </cols>
  <sheetData>
    <row r="1" spans="1:13" s="527" customFormat="1" ht="20.25" customHeight="1" thickBot="1">
      <c r="A1" s="1344" t="s">
        <v>955</v>
      </c>
      <c r="B1" s="1344"/>
      <c r="C1" s="1344"/>
      <c r="D1" s="1344"/>
      <c r="E1" s="1344"/>
      <c r="F1" s="1344"/>
      <c r="G1" s="1344"/>
      <c r="H1" s="1344"/>
      <c r="I1" s="1344"/>
      <c r="L1" s="55"/>
      <c r="M1" s="163"/>
    </row>
    <row r="2" spans="1:13" s="527" customFormat="1" ht="24.9" customHeight="1" thickTop="1" thickBot="1">
      <c r="A2" s="1458" t="s">
        <v>822</v>
      </c>
      <c r="B2" s="1458"/>
      <c r="C2" s="1458"/>
      <c r="D2" s="1458"/>
      <c r="E2" s="1458"/>
      <c r="F2" s="1458"/>
      <c r="G2" s="1458"/>
      <c r="H2" s="1459"/>
      <c r="I2" s="351" t="str">
        <f>IF(COUNTIF(K:K,"×")&gt;=1,"未入力あり","入力済")</f>
        <v>未入力あり</v>
      </c>
      <c r="J2" s="1406"/>
      <c r="K2" s="392"/>
      <c r="L2" s="55"/>
      <c r="M2" s="163"/>
    </row>
    <row r="3" spans="1:13" ht="4.6500000000000004" customHeight="1" thickTop="1">
      <c r="F3" s="528"/>
      <c r="G3" s="528"/>
      <c r="H3" s="528"/>
      <c r="J3" s="1406"/>
      <c r="K3" s="392"/>
      <c r="L3" s="386"/>
    </row>
    <row r="4" spans="1:13" ht="20.100000000000001" customHeight="1">
      <c r="E4" s="394" t="s">
        <v>728</v>
      </c>
      <c r="F4" s="1669">
        <f>表紙!E3</f>
        <v>0</v>
      </c>
      <c r="G4" s="1670"/>
      <c r="H4" s="1670"/>
      <c r="I4" s="1671"/>
      <c r="J4" s="1406"/>
      <c r="K4" s="392"/>
      <c r="L4" s="55"/>
    </row>
    <row r="5" spans="1:13" ht="20.100000000000001" customHeight="1">
      <c r="E5" s="1019" t="s">
        <v>823</v>
      </c>
      <c r="F5" s="145" t="s">
        <v>1515</v>
      </c>
      <c r="G5" s="145"/>
      <c r="H5" s="411"/>
      <c r="I5" s="529"/>
      <c r="J5" s="529"/>
      <c r="K5" s="529"/>
      <c r="M5" s="148" t="s">
        <v>238</v>
      </c>
    </row>
    <row r="6" spans="1:13" ht="72" customHeight="1">
      <c r="A6" s="1675" t="s">
        <v>956</v>
      </c>
      <c r="B6" s="1675"/>
      <c r="C6" s="1675"/>
      <c r="D6" s="1675"/>
      <c r="E6" s="1675"/>
      <c r="F6" s="1675"/>
      <c r="G6" s="1675"/>
      <c r="H6" s="1675"/>
      <c r="I6" s="1675"/>
      <c r="J6" s="530"/>
      <c r="K6" s="530"/>
      <c r="M6" s="50"/>
    </row>
    <row r="7" spans="1:13" ht="81" customHeight="1">
      <c r="A7" s="1682" t="s">
        <v>1603</v>
      </c>
      <c r="B7" s="1682"/>
      <c r="C7" s="1682"/>
      <c r="D7" s="1682"/>
      <c r="E7" s="1682"/>
      <c r="F7" s="1682"/>
      <c r="G7" s="1682"/>
      <c r="H7" s="1683"/>
      <c r="I7" s="530"/>
      <c r="J7" s="530"/>
      <c r="M7" s="50"/>
    </row>
    <row r="8" spans="1:13" ht="42.75" customHeight="1">
      <c r="A8" s="1035"/>
      <c r="B8" s="1036" t="s">
        <v>1604</v>
      </c>
      <c r="C8" s="1684" t="s">
        <v>958</v>
      </c>
      <c r="D8" s="1685"/>
      <c r="E8" s="1037" t="s">
        <v>957</v>
      </c>
      <c r="F8" s="1678" t="s">
        <v>959</v>
      </c>
      <c r="G8" s="1679"/>
      <c r="H8" s="1037" t="s">
        <v>960</v>
      </c>
      <c r="M8" s="132"/>
    </row>
    <row r="9" spans="1:13" s="534" customFormat="1" ht="15" customHeight="1">
      <c r="A9" s="531" t="s">
        <v>961</v>
      </c>
      <c r="B9" s="532" t="s">
        <v>962</v>
      </c>
      <c r="C9" s="1676" t="s">
        <v>963</v>
      </c>
      <c r="D9" s="1677"/>
      <c r="E9" s="533">
        <v>3</v>
      </c>
      <c r="F9" s="1680">
        <v>2</v>
      </c>
      <c r="G9" s="1681"/>
      <c r="H9" s="533">
        <v>3</v>
      </c>
      <c r="K9" s="350"/>
      <c r="L9" s="535"/>
      <c r="M9" s="50"/>
    </row>
    <row r="10" spans="1:13" s="534" customFormat="1" ht="15" customHeight="1" thickBot="1">
      <c r="A10" s="536" t="s">
        <v>961</v>
      </c>
      <c r="B10" s="537" t="s">
        <v>964</v>
      </c>
      <c r="C10" s="1676" t="s">
        <v>965</v>
      </c>
      <c r="D10" s="1677"/>
      <c r="E10" s="533">
        <v>2</v>
      </c>
      <c r="F10" s="1680">
        <v>1</v>
      </c>
      <c r="G10" s="1681"/>
      <c r="H10" s="533">
        <v>2</v>
      </c>
      <c r="K10" s="350"/>
      <c r="L10" s="535"/>
      <c r="M10" s="50"/>
    </row>
    <row r="11" spans="1:13" ht="22.5" customHeight="1" thickBot="1">
      <c r="A11" s="413">
        <v>1</v>
      </c>
      <c r="B11" s="538" t="s">
        <v>966</v>
      </c>
      <c r="C11" s="1655" t="s">
        <v>963</v>
      </c>
      <c r="D11" s="1656"/>
      <c r="E11" s="34"/>
      <c r="F11" s="1651"/>
      <c r="G11" s="1652"/>
      <c r="H11" s="34"/>
      <c r="K11" s="350" t="str">
        <f>IF(AND(E11&lt;&gt;"",F11&lt;&gt;"",H11&lt;&gt;""),"○","×")</f>
        <v>×</v>
      </c>
      <c r="M11" s="50"/>
    </row>
    <row r="12" spans="1:13" ht="22.5" customHeight="1" thickBot="1">
      <c r="A12" s="413">
        <v>2</v>
      </c>
      <c r="B12" s="538" t="s">
        <v>966</v>
      </c>
      <c r="C12" s="1655" t="s">
        <v>965</v>
      </c>
      <c r="D12" s="1656"/>
      <c r="E12" s="34"/>
      <c r="F12" s="1651"/>
      <c r="G12" s="1652"/>
      <c r="H12" s="34"/>
      <c r="K12" s="350" t="str">
        <f t="shared" ref="K12:K19" si="0">IF(AND(E12&lt;&gt;"",F12&lt;&gt;"",H12&lt;&gt;""),"○","×")</f>
        <v>×</v>
      </c>
      <c r="M12" s="50"/>
    </row>
    <row r="13" spans="1:13" ht="22.5" customHeight="1" thickBot="1">
      <c r="A13" s="413">
        <v>3</v>
      </c>
      <c r="B13" s="538" t="s">
        <v>966</v>
      </c>
      <c r="C13" s="1655" t="s">
        <v>967</v>
      </c>
      <c r="D13" s="1656"/>
      <c r="E13" s="34"/>
      <c r="F13" s="1651"/>
      <c r="G13" s="1652"/>
      <c r="H13" s="34"/>
      <c r="K13" s="350" t="str">
        <f t="shared" si="0"/>
        <v>×</v>
      </c>
      <c r="M13" s="50"/>
    </row>
    <row r="14" spans="1:13" ht="22.5" customHeight="1" thickBot="1">
      <c r="A14" s="413">
        <v>4</v>
      </c>
      <c r="B14" s="538" t="s">
        <v>968</v>
      </c>
      <c r="C14" s="1655" t="s">
        <v>963</v>
      </c>
      <c r="D14" s="1656"/>
      <c r="E14" s="34"/>
      <c r="F14" s="1651"/>
      <c r="G14" s="1652"/>
      <c r="H14" s="34"/>
      <c r="K14" s="350" t="str">
        <f t="shared" si="0"/>
        <v>×</v>
      </c>
      <c r="M14" s="50"/>
    </row>
    <row r="15" spans="1:13" ht="22.5" customHeight="1" thickBot="1">
      <c r="A15" s="413">
        <v>5</v>
      </c>
      <c r="B15" s="538" t="s">
        <v>968</v>
      </c>
      <c r="C15" s="1655" t="s">
        <v>965</v>
      </c>
      <c r="D15" s="1656"/>
      <c r="E15" s="34"/>
      <c r="F15" s="1651"/>
      <c r="G15" s="1652"/>
      <c r="H15" s="34"/>
      <c r="K15" s="350" t="str">
        <f>IF(AND(E15&lt;&gt;"",F15&lt;&gt;"",H15&lt;&gt;""),"○","×")</f>
        <v>×</v>
      </c>
      <c r="M15" s="50"/>
    </row>
    <row r="16" spans="1:13" ht="22.5" customHeight="1" thickBot="1">
      <c r="A16" s="413">
        <v>6</v>
      </c>
      <c r="B16" s="538" t="s">
        <v>968</v>
      </c>
      <c r="C16" s="1655" t="s">
        <v>967</v>
      </c>
      <c r="D16" s="1656"/>
      <c r="E16" s="34"/>
      <c r="F16" s="1651"/>
      <c r="G16" s="1652"/>
      <c r="H16" s="34"/>
      <c r="K16" s="350" t="str">
        <f t="shared" si="0"/>
        <v>×</v>
      </c>
      <c r="M16" s="50"/>
    </row>
    <row r="17" spans="1:13" ht="22.5" customHeight="1" thickBot="1">
      <c r="A17" s="413">
        <v>7</v>
      </c>
      <c r="B17" s="538" t="s">
        <v>969</v>
      </c>
      <c r="C17" s="1655" t="s">
        <v>963</v>
      </c>
      <c r="D17" s="1656"/>
      <c r="E17" s="34"/>
      <c r="F17" s="1651"/>
      <c r="G17" s="1652"/>
      <c r="H17" s="34"/>
      <c r="K17" s="350" t="str">
        <f t="shared" si="0"/>
        <v>×</v>
      </c>
      <c r="M17" s="50"/>
    </row>
    <row r="18" spans="1:13" ht="22.5" customHeight="1" thickBot="1">
      <c r="A18" s="413">
        <v>8</v>
      </c>
      <c r="B18" s="539" t="s">
        <v>969</v>
      </c>
      <c r="C18" s="1655" t="s">
        <v>965</v>
      </c>
      <c r="D18" s="1656"/>
      <c r="E18" s="34"/>
      <c r="F18" s="1651"/>
      <c r="G18" s="1652"/>
      <c r="H18" s="34"/>
      <c r="K18" s="350" t="str">
        <f t="shared" si="0"/>
        <v>×</v>
      </c>
      <c r="M18" s="50"/>
    </row>
    <row r="19" spans="1:13" ht="22.5" customHeight="1" thickBot="1">
      <c r="A19" s="413">
        <v>9</v>
      </c>
      <c r="B19" s="539" t="s">
        <v>969</v>
      </c>
      <c r="C19" s="1673" t="s">
        <v>967</v>
      </c>
      <c r="D19" s="1674"/>
      <c r="E19" s="34"/>
      <c r="F19" s="1651"/>
      <c r="G19" s="1652"/>
      <c r="H19" s="34"/>
      <c r="K19" s="350" t="str">
        <f t="shared" si="0"/>
        <v>×</v>
      </c>
      <c r="M19" s="50"/>
    </row>
    <row r="20" spans="1:13" ht="22.5" customHeight="1" thickBot="1">
      <c r="A20" s="413">
        <v>10</v>
      </c>
      <c r="B20" s="73"/>
      <c r="C20" s="1653"/>
      <c r="D20" s="1654"/>
      <c r="E20" s="34"/>
      <c r="F20" s="1651"/>
      <c r="G20" s="1652"/>
      <c r="H20" s="34"/>
      <c r="M20" s="50"/>
    </row>
    <row r="21" spans="1:13" ht="22.5" customHeight="1" thickBot="1">
      <c r="A21" s="413">
        <v>11</v>
      </c>
      <c r="B21" s="73"/>
      <c r="C21" s="1653"/>
      <c r="D21" s="1654"/>
      <c r="E21" s="34"/>
      <c r="F21" s="1651"/>
      <c r="G21" s="1652"/>
      <c r="H21" s="34"/>
      <c r="M21" s="50"/>
    </row>
    <row r="22" spans="1:13" ht="22.5" customHeight="1" thickBot="1">
      <c r="A22" s="413">
        <v>12</v>
      </c>
      <c r="B22" s="73"/>
      <c r="C22" s="1653"/>
      <c r="D22" s="1654"/>
      <c r="E22" s="34"/>
      <c r="F22" s="1651"/>
      <c r="G22" s="1652"/>
      <c r="H22" s="34"/>
      <c r="M22" s="50"/>
    </row>
    <row r="23" spans="1:13" ht="22.5" customHeight="1" thickBot="1">
      <c r="A23" s="413">
        <v>13</v>
      </c>
      <c r="B23" s="73"/>
      <c r="C23" s="1653"/>
      <c r="D23" s="1654"/>
      <c r="E23" s="34"/>
      <c r="F23" s="1651"/>
      <c r="G23" s="1652"/>
      <c r="H23" s="34"/>
      <c r="M23" s="50"/>
    </row>
    <row r="24" spans="1:13" ht="22.5" customHeight="1" thickBot="1">
      <c r="A24" s="413">
        <v>14</v>
      </c>
      <c r="B24" s="73"/>
      <c r="C24" s="1653"/>
      <c r="D24" s="1654"/>
      <c r="E24" s="34"/>
      <c r="F24" s="1651"/>
      <c r="G24" s="1652"/>
      <c r="H24" s="34"/>
      <c r="M24" s="50"/>
    </row>
    <row r="25" spans="1:13" ht="22.5" customHeight="1" thickBot="1">
      <c r="A25" s="413">
        <v>15</v>
      </c>
      <c r="B25" s="73"/>
      <c r="C25" s="1653"/>
      <c r="D25" s="1654"/>
      <c r="E25" s="34"/>
      <c r="F25" s="1651"/>
      <c r="G25" s="1652"/>
      <c r="H25" s="34"/>
      <c r="M25" s="50"/>
    </row>
    <row r="26" spans="1:13" ht="22.5" customHeight="1" thickBot="1">
      <c r="A26" s="413">
        <v>16</v>
      </c>
      <c r="B26" s="73"/>
      <c r="C26" s="1653"/>
      <c r="D26" s="1654"/>
      <c r="E26" s="34"/>
      <c r="F26" s="1651"/>
      <c r="G26" s="1652"/>
      <c r="H26" s="34"/>
      <c r="M26" s="50"/>
    </row>
    <row r="27" spans="1:13" ht="22.5" customHeight="1" thickBot="1">
      <c r="A27" s="413">
        <v>17</v>
      </c>
      <c r="B27" s="73"/>
      <c r="C27" s="1653"/>
      <c r="D27" s="1654"/>
      <c r="E27" s="34"/>
      <c r="F27" s="1651"/>
      <c r="G27" s="1652"/>
      <c r="H27" s="34"/>
      <c r="M27" s="50"/>
    </row>
    <row r="28" spans="1:13" ht="22.5" customHeight="1" thickBot="1">
      <c r="A28" s="413">
        <v>18</v>
      </c>
      <c r="B28" s="73"/>
      <c r="C28" s="1653"/>
      <c r="D28" s="1654"/>
      <c r="E28" s="34"/>
      <c r="F28" s="1651"/>
      <c r="G28" s="1652"/>
      <c r="H28" s="34"/>
      <c r="M28" s="50"/>
    </row>
    <row r="29" spans="1:13" ht="22.5" customHeight="1" thickBot="1">
      <c r="A29" s="413">
        <v>19</v>
      </c>
      <c r="B29" s="73"/>
      <c r="C29" s="1653"/>
      <c r="D29" s="1654"/>
      <c r="E29" s="34"/>
      <c r="F29" s="1651"/>
      <c r="G29" s="1652"/>
      <c r="H29" s="34"/>
      <c r="M29" s="50"/>
    </row>
    <row r="30" spans="1:13" ht="22.5" customHeight="1" thickBot="1">
      <c r="A30" s="413">
        <v>20</v>
      </c>
      <c r="B30" s="73"/>
      <c r="C30" s="1653"/>
      <c r="D30" s="1654"/>
      <c r="E30" s="34"/>
      <c r="F30" s="1651"/>
      <c r="G30" s="1652"/>
      <c r="H30" s="34"/>
      <c r="M30" s="129"/>
    </row>
    <row r="31" spans="1:13" ht="33" customHeight="1">
      <c r="A31" s="1672" t="s">
        <v>970</v>
      </c>
      <c r="B31" s="1672"/>
      <c r="C31" s="1672"/>
      <c r="D31" s="1672"/>
      <c r="E31" s="1672"/>
      <c r="F31" s="1672"/>
      <c r="G31" s="1672"/>
      <c r="H31" s="1672"/>
      <c r="I31" s="1672"/>
      <c r="J31" s="540"/>
      <c r="L31" s="369" t="s">
        <v>971</v>
      </c>
      <c r="M31" s="50"/>
    </row>
    <row r="32" spans="1:13" ht="18" customHeight="1">
      <c r="A32" s="541" t="s">
        <v>972</v>
      </c>
      <c r="B32" s="542"/>
      <c r="C32" s="542"/>
      <c r="D32" s="542"/>
      <c r="E32" s="542"/>
      <c r="F32" s="542"/>
      <c r="G32" s="542"/>
      <c r="H32" s="542"/>
      <c r="I32" s="542"/>
      <c r="J32" s="540"/>
      <c r="L32" s="369"/>
      <c r="M32" s="50"/>
    </row>
    <row r="33" spans="1:13" ht="18" customHeight="1">
      <c r="A33" s="541" t="s">
        <v>973</v>
      </c>
      <c r="B33" s="542"/>
      <c r="C33" s="542"/>
      <c r="D33" s="542"/>
      <c r="E33" s="542"/>
      <c r="F33" s="542"/>
      <c r="G33" s="542"/>
      <c r="H33" s="542"/>
      <c r="I33" s="542"/>
      <c r="L33" s="369"/>
      <c r="M33" s="50"/>
    </row>
    <row r="34" spans="1:13" ht="20.100000000000001" customHeight="1" thickBot="1">
      <c r="A34" s="1657" t="s">
        <v>974</v>
      </c>
      <c r="B34" s="1658"/>
      <c r="C34" s="1658"/>
      <c r="D34" s="1658"/>
      <c r="E34" s="1658"/>
      <c r="F34" s="1658"/>
      <c r="G34" s="1658"/>
      <c r="H34" s="1659"/>
      <c r="M34" s="50"/>
    </row>
    <row r="35" spans="1:13" ht="20.100000000000001" customHeight="1">
      <c r="A35" s="1660"/>
      <c r="B35" s="1661"/>
      <c r="C35" s="1661"/>
      <c r="D35" s="1661"/>
      <c r="E35" s="1661"/>
      <c r="F35" s="1661"/>
      <c r="G35" s="1661"/>
      <c r="H35" s="1662"/>
      <c r="K35" s="350" t="str">
        <f>IF(A35="","×","○")</f>
        <v>×</v>
      </c>
      <c r="M35" s="50"/>
    </row>
    <row r="36" spans="1:13" ht="20.100000000000001" customHeight="1">
      <c r="A36" s="1663"/>
      <c r="B36" s="1664"/>
      <c r="C36" s="1664"/>
      <c r="D36" s="1664"/>
      <c r="E36" s="1664"/>
      <c r="F36" s="1664"/>
      <c r="G36" s="1664"/>
      <c r="H36" s="1665"/>
      <c r="M36" s="50"/>
    </row>
    <row r="37" spans="1:13" ht="20.100000000000001" customHeight="1">
      <c r="A37" s="1663"/>
      <c r="B37" s="1664"/>
      <c r="C37" s="1664"/>
      <c r="D37" s="1664"/>
      <c r="E37" s="1664"/>
      <c r="F37" s="1664"/>
      <c r="G37" s="1664"/>
      <c r="H37" s="1665"/>
      <c r="M37" s="50"/>
    </row>
    <row r="38" spans="1:13" ht="20.100000000000001" customHeight="1" thickBot="1">
      <c r="A38" s="1666"/>
      <c r="B38" s="1667"/>
      <c r="C38" s="1667"/>
      <c r="D38" s="1667"/>
      <c r="E38" s="1667"/>
      <c r="F38" s="1667"/>
      <c r="G38" s="1667"/>
      <c r="H38" s="1668"/>
      <c r="M38" s="50"/>
    </row>
    <row r="39" spans="1:13" ht="24" customHeight="1">
      <c r="A39" s="1672" t="s">
        <v>975</v>
      </c>
      <c r="B39" s="1672"/>
      <c r="C39" s="1672"/>
      <c r="D39" s="1672"/>
      <c r="E39" s="1672"/>
      <c r="F39" s="1672"/>
      <c r="G39" s="1672"/>
      <c r="H39" s="1672"/>
      <c r="I39" s="1672"/>
      <c r="J39" s="540"/>
      <c r="L39" s="369" t="s">
        <v>971</v>
      </c>
      <c r="M39" s="50"/>
    </row>
    <row r="40" spans="1:13" ht="20.100000000000001" customHeight="1" thickBot="1">
      <c r="A40" s="1657" t="s">
        <v>976</v>
      </c>
      <c r="B40" s="1658"/>
      <c r="C40" s="1658"/>
      <c r="D40" s="1658"/>
      <c r="E40" s="1658"/>
      <c r="F40" s="1658"/>
      <c r="G40" s="1658"/>
      <c r="H40" s="1659"/>
      <c r="M40" s="50"/>
    </row>
    <row r="41" spans="1:13" ht="20.100000000000001" customHeight="1">
      <c r="A41" s="1660"/>
      <c r="B41" s="1661"/>
      <c r="C41" s="1661"/>
      <c r="D41" s="1661"/>
      <c r="E41" s="1661"/>
      <c r="F41" s="1661"/>
      <c r="G41" s="1661"/>
      <c r="H41" s="1662"/>
      <c r="K41" s="350" t="str">
        <f>IF(A41="","×","○")</f>
        <v>×</v>
      </c>
      <c r="M41" s="50"/>
    </row>
    <row r="42" spans="1:13" ht="20.100000000000001" customHeight="1">
      <c r="A42" s="1663"/>
      <c r="B42" s="1664"/>
      <c r="C42" s="1664"/>
      <c r="D42" s="1664"/>
      <c r="E42" s="1664"/>
      <c r="F42" s="1664"/>
      <c r="G42" s="1664"/>
      <c r="H42" s="1665"/>
      <c r="M42" s="50"/>
    </row>
    <row r="43" spans="1:13" ht="20.100000000000001" customHeight="1">
      <c r="A43" s="1663"/>
      <c r="B43" s="1664"/>
      <c r="C43" s="1664"/>
      <c r="D43" s="1664"/>
      <c r="E43" s="1664"/>
      <c r="F43" s="1664"/>
      <c r="G43" s="1664"/>
      <c r="H43" s="1665"/>
      <c r="M43" s="50"/>
    </row>
    <row r="44" spans="1:13" ht="20.100000000000001" customHeight="1" thickBot="1">
      <c r="A44" s="1666"/>
      <c r="B44" s="1667"/>
      <c r="C44" s="1667"/>
      <c r="D44" s="1667"/>
      <c r="E44" s="1667"/>
      <c r="F44" s="1667"/>
      <c r="G44" s="1667"/>
      <c r="H44" s="1668"/>
      <c r="M44" s="119"/>
    </row>
  </sheetData>
  <sheetProtection algorithmName="SHA-512" hashValue="BLnpx1HLs0LBP990VYcPVUmjagSMmFZoAQwPIHbKs9JliUsb9CmntSSAuUpEz3onp8FC+imR1fmfDQPKCiLVwg==" saltValue="CJY3Yyvuz7TAUqRvxVjAJA==" spinCount="100000" sheet="1" selectLockedCells="1"/>
  <mergeCells count="58">
    <mergeCell ref="A1:I1"/>
    <mergeCell ref="A6:I6"/>
    <mergeCell ref="C10:D10"/>
    <mergeCell ref="F8:G8"/>
    <mergeCell ref="F9:G9"/>
    <mergeCell ref="F10:G10"/>
    <mergeCell ref="A7:H7"/>
    <mergeCell ref="C9:D9"/>
    <mergeCell ref="C8:D8"/>
    <mergeCell ref="A40:H40"/>
    <mergeCell ref="A41:H44"/>
    <mergeCell ref="J2:J4"/>
    <mergeCell ref="A2:H2"/>
    <mergeCell ref="F4:I4"/>
    <mergeCell ref="A35:H38"/>
    <mergeCell ref="A39:I39"/>
    <mergeCell ref="C24:D24"/>
    <mergeCell ref="C25:D25"/>
    <mergeCell ref="A31:I31"/>
    <mergeCell ref="A34:H34"/>
    <mergeCell ref="C19:D19"/>
    <mergeCell ref="C26:D26"/>
    <mergeCell ref="C30:D30"/>
    <mergeCell ref="F24:G24"/>
    <mergeCell ref="F25:G25"/>
    <mergeCell ref="F26:G26"/>
    <mergeCell ref="F29:G29"/>
    <mergeCell ref="F30:G30"/>
    <mergeCell ref="C28:D28"/>
    <mergeCell ref="F28:G28"/>
    <mergeCell ref="C27:D27"/>
    <mergeCell ref="F27:G27"/>
    <mergeCell ref="C29:D29"/>
    <mergeCell ref="C13:D13"/>
    <mergeCell ref="F11:G11"/>
    <mergeCell ref="F12:G12"/>
    <mergeCell ref="F13:G13"/>
    <mergeCell ref="C20:D20"/>
    <mergeCell ref="C12:D12"/>
    <mergeCell ref="C11:D11"/>
    <mergeCell ref="C21:D21"/>
    <mergeCell ref="C22:D22"/>
    <mergeCell ref="C23:D23"/>
    <mergeCell ref="C14:D14"/>
    <mergeCell ref="C18:D18"/>
    <mergeCell ref="C17:D17"/>
    <mergeCell ref="C16:D16"/>
    <mergeCell ref="C15:D15"/>
    <mergeCell ref="F22:G22"/>
    <mergeCell ref="F23:G23"/>
    <mergeCell ref="F14:G14"/>
    <mergeCell ref="F15:G15"/>
    <mergeCell ref="F16:G16"/>
    <mergeCell ref="F17:G17"/>
    <mergeCell ref="F18:G18"/>
    <mergeCell ref="F19:G19"/>
    <mergeCell ref="F20:G20"/>
    <mergeCell ref="F21:G21"/>
  </mergeCells>
  <phoneticPr fontId="8"/>
  <conditionalFormatting sqref="L3">
    <cfRule type="cellIs" dxfId="4" priority="1" stopIfTrue="1" operator="equal">
      <formula>"未入力あり"</formula>
    </cfRule>
  </conditionalFormatting>
  <dataValidations xWindow="605" yWindow="635" count="5">
    <dataValidation allowBlank="1" showInputMessage="1" showErrorMessage="1" prompt="表紙シートの病院名を反映" sqref="F4:I4" xr:uid="{00000000-0002-0000-1300-000000000000}"/>
    <dataValidation type="list" allowBlank="1" showInputMessage="1" showErrorMessage="1" sqref="B11:B19" xr:uid="{00000000-0002-0000-1300-000001000000}">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E11:F30 H11:H30" xr:uid="{00000000-0002-0000-1300-000002000000}">
      <formula1>0</formula1>
    </dataValidation>
    <dataValidation type="list" allowBlank="1" showInputMessage="1" showErrorMessage="1" sqref="C9:D10 C20:D30" xr:uid="{00000000-0002-0000-1300-000003000000}">
      <formula1>"専従,専任,その他"</formula1>
    </dataValidation>
    <dataValidation type="list" allowBlank="1" showInputMessage="1" showErrorMessage="1" sqref="B20:B30" xr:uid="{00000000-0002-0000-1300-000004000000}">
      <formula1>"保健師,薬剤師,医師,管理栄養士,栄養士,臨床検査技師,医療心理に携わる者,事務員,ピアサポーター,社会保険労務士"</formula1>
    </dataValidation>
  </dataValidations>
  <printOptions horizontalCentered="1"/>
  <pageMargins left="0.39370078740157483" right="0.39370078740157483" top="0.59055118110236227" bottom="0.59055118110236227" header="0.35433070866141736" footer="0.27559055118110237"/>
  <pageSetup paperSize="9" scale="74" fitToHeight="0" orientation="portrait" cellComments="asDisplayed" r:id="rId1"/>
  <headerFooter>
    <oddFooter>&amp;C&amp;P/&amp;N&amp;R&amp;A</oddFooter>
  </headerFooter>
  <rowBreaks count="1" manualBreakCount="1">
    <brk id="30"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theme="0"/>
    <pageSetUpPr fitToPage="1"/>
  </sheetPr>
  <dimension ref="A1:O56"/>
  <sheetViews>
    <sheetView view="pageBreakPreview" zoomScaleNormal="85" zoomScaleSheetLayoutView="100" workbookViewId="0">
      <selection activeCell="E7" sqref="E7:F7"/>
    </sheetView>
  </sheetViews>
  <sheetFormatPr defaultColWidth="9" defaultRowHeight="20.100000000000001" customHeight="1"/>
  <cols>
    <col min="1" max="1" width="3.6640625" style="529" customWidth="1"/>
    <col min="2" max="2" width="22.6640625" style="529" customWidth="1"/>
    <col min="3" max="3" width="16.88671875" style="529" customWidth="1"/>
    <col min="4" max="4" width="42.33203125" style="529" customWidth="1"/>
    <col min="5" max="5" width="3.33203125" style="529" customWidth="1"/>
    <col min="6" max="6" width="37.88671875" style="529" customWidth="1"/>
    <col min="7" max="7" width="19.88671875" style="529" customWidth="1"/>
    <col min="8" max="8" width="11.88671875" style="529" customWidth="1"/>
    <col min="9" max="9" width="2.6640625" style="529" customWidth="1"/>
    <col min="10" max="10" width="6" style="529" hidden="1" customWidth="1"/>
    <col min="11" max="11" width="2.21875" style="529" customWidth="1"/>
    <col min="12" max="12" width="1.33203125" style="543" customWidth="1"/>
    <col min="13" max="13" width="82.77734375" style="544" bestFit="1" customWidth="1"/>
    <col min="14" max="14" width="0" style="529" hidden="1" customWidth="1"/>
    <col min="15" max="15" width="5" style="529" hidden="1" customWidth="1"/>
    <col min="16" max="16384" width="9" style="529"/>
  </cols>
  <sheetData>
    <row r="1" spans="1:15" ht="34.5" customHeight="1" thickBot="1">
      <c r="A1" s="1343" t="s">
        <v>977</v>
      </c>
      <c r="B1" s="1343"/>
      <c r="C1" s="1343"/>
      <c r="D1" s="1343"/>
      <c r="E1" s="1343"/>
      <c r="F1" s="1343"/>
      <c r="G1" s="1343"/>
      <c r="H1" s="1343"/>
      <c r="K1" s="33"/>
    </row>
    <row r="2" spans="1:15" ht="31.5" customHeight="1" thickTop="1" thickBot="1">
      <c r="A2" s="1300" t="s">
        <v>822</v>
      </c>
      <c r="B2" s="1300"/>
      <c r="C2" s="1300"/>
      <c r="D2" s="1300"/>
      <c r="E2" s="1300"/>
      <c r="F2" s="1300"/>
      <c r="G2" s="1356"/>
      <c r="H2" s="351" t="str">
        <f>IF(COUNTIF(J7:J46,"×")&gt;=1,"未入力あり","入力済")</f>
        <v>未入力あり</v>
      </c>
      <c r="I2" s="1687"/>
      <c r="J2" s="545"/>
      <c r="K2" s="33"/>
      <c r="M2" s="57"/>
    </row>
    <row r="3" spans="1:15" ht="5.0999999999999996" customHeight="1" thickTop="1">
      <c r="I3" s="1687"/>
      <c r="J3" s="545"/>
      <c r="K3" s="160"/>
    </row>
    <row r="4" spans="1:15" ht="20.100000000000001" customHeight="1">
      <c r="D4" s="394" t="s">
        <v>728</v>
      </c>
      <c r="E4" s="1669">
        <f>表紙!$E$3</f>
        <v>0</v>
      </c>
      <c r="F4" s="1670"/>
      <c r="G4" s="1670"/>
      <c r="H4" s="1671"/>
      <c r="I4" s="1687"/>
      <c r="J4" s="545"/>
      <c r="K4" s="33"/>
    </row>
    <row r="5" spans="1:15" ht="20.100000000000001" customHeight="1">
      <c r="D5" s="1019" t="s">
        <v>823</v>
      </c>
      <c r="E5" s="165" t="s">
        <v>1511</v>
      </c>
      <c r="F5" s="354"/>
      <c r="I5" s="1687"/>
      <c r="J5" s="545"/>
      <c r="M5" s="148" t="s">
        <v>238</v>
      </c>
    </row>
    <row r="6" spans="1:15" s="381" customFormat="1" ht="18" customHeight="1" thickBot="1">
      <c r="A6" s="1407" t="s">
        <v>978</v>
      </c>
      <c r="B6" s="1407"/>
      <c r="C6" s="1407"/>
      <c r="D6" s="1407"/>
      <c r="E6" s="1407"/>
      <c r="F6" s="1407"/>
      <c r="G6" s="1407"/>
      <c r="H6" s="1407"/>
      <c r="I6" s="1687"/>
      <c r="J6" s="545"/>
      <c r="L6" s="386"/>
      <c r="M6" s="50"/>
    </row>
    <row r="7" spans="1:15" s="381" customFormat="1" ht="31.2" customHeight="1" thickBot="1">
      <c r="A7" s="1030" t="s">
        <v>979</v>
      </c>
      <c r="B7" s="1030"/>
      <c r="C7" s="1030"/>
      <c r="D7" s="547"/>
      <c r="E7" s="1702"/>
      <c r="F7" s="1703"/>
      <c r="G7" s="1701" t="str">
        <f>G12</f>
        <v>（期間：令和４年１月１日～12月31日）</v>
      </c>
      <c r="H7" s="1407"/>
      <c r="J7" s="381" t="str">
        <f>IF(E7="","×","○")</f>
        <v>×</v>
      </c>
      <c r="L7" s="386"/>
      <c r="M7" s="50"/>
      <c r="N7" s="407">
        <v>0</v>
      </c>
      <c r="O7" s="408">
        <v>100</v>
      </c>
    </row>
    <row r="8" spans="1:15" s="381" customFormat="1" ht="53.25" customHeight="1" thickBot="1">
      <c r="A8" s="1224" t="s">
        <v>980</v>
      </c>
      <c r="B8" s="1224"/>
      <c r="C8" s="1224"/>
      <c r="D8" s="547"/>
      <c r="E8" s="1699"/>
      <c r="F8" s="1700"/>
      <c r="G8" s="547" t="s">
        <v>981</v>
      </c>
      <c r="H8" s="547"/>
      <c r="J8" s="381" t="str">
        <f>IF(E8="","×","○")</f>
        <v>×</v>
      </c>
      <c r="L8" s="386"/>
      <c r="M8" s="50"/>
    </row>
    <row r="9" spans="1:15" s="381" customFormat="1" ht="18" customHeight="1" thickBot="1">
      <c r="A9" s="1224" t="s">
        <v>982</v>
      </c>
      <c r="B9" s="1224"/>
      <c r="C9" s="1224"/>
      <c r="D9" s="547"/>
      <c r="E9" s="1221"/>
      <c r="F9" s="1221"/>
      <c r="G9" s="547"/>
      <c r="H9" s="547"/>
      <c r="L9" s="386"/>
      <c r="M9" s="50"/>
    </row>
    <row r="10" spans="1:15" s="381" customFormat="1" ht="20.25" customHeight="1" thickBot="1">
      <c r="A10" s="1407" t="s">
        <v>983</v>
      </c>
      <c r="B10" s="1706"/>
      <c r="C10" s="1706"/>
      <c r="D10" s="1707"/>
      <c r="E10" s="1704"/>
      <c r="F10" s="1705"/>
      <c r="G10" s="547" t="s">
        <v>984</v>
      </c>
      <c r="H10" s="547"/>
      <c r="J10" s="381" t="str">
        <f>IF(E10="","×","○")</f>
        <v>×</v>
      </c>
      <c r="L10" s="386"/>
      <c r="M10" s="50"/>
    </row>
    <row r="11" spans="1:15" s="381" customFormat="1" ht="32.25" customHeight="1" thickBot="1">
      <c r="A11" s="1224" t="s">
        <v>985</v>
      </c>
      <c r="B11" s="1224"/>
      <c r="C11" s="1224"/>
      <c r="D11" s="1224"/>
      <c r="E11" s="1699"/>
      <c r="F11" s="1700"/>
      <c r="G11" s="547" t="s">
        <v>986</v>
      </c>
      <c r="H11" s="547"/>
      <c r="J11" s="381" t="str">
        <f>IF(AND(E10="はい",E11=""),"×","○")</f>
        <v>○</v>
      </c>
      <c r="L11" s="386"/>
      <c r="M11" s="50"/>
    </row>
    <row r="12" spans="1:15" s="381" customFormat="1" ht="28.5" customHeight="1" thickBot="1">
      <c r="A12" s="1224" t="s">
        <v>987</v>
      </c>
      <c r="B12" s="1224"/>
      <c r="C12" s="1224"/>
      <c r="D12" s="1224"/>
      <c r="E12" s="1702"/>
      <c r="F12" s="1703"/>
      <c r="G12" s="1701" t="str">
        <f>G18</f>
        <v>（期間：令和４年１月１日～12月31日）</v>
      </c>
      <c r="H12" s="1407"/>
      <c r="J12" s="381" t="str">
        <f>IF(AND(E10="はい",E12=""),"×","○")</f>
        <v>○</v>
      </c>
      <c r="L12" s="386"/>
      <c r="M12" s="132"/>
      <c r="N12" s="407">
        <v>0</v>
      </c>
      <c r="O12" s="408">
        <v>1000</v>
      </c>
    </row>
    <row r="13" spans="1:15" s="381" customFormat="1" ht="18" customHeight="1" thickBot="1">
      <c r="A13" s="1224" t="s">
        <v>1605</v>
      </c>
      <c r="B13" s="1224"/>
      <c r="C13" s="1224"/>
      <c r="D13" s="547"/>
      <c r="E13" s="1221"/>
      <c r="F13" s="1221"/>
      <c r="G13" s="547"/>
      <c r="H13" s="547"/>
      <c r="L13" s="386"/>
      <c r="M13" s="50"/>
    </row>
    <row r="14" spans="1:15" s="381" customFormat="1" ht="18" customHeight="1" thickBot="1">
      <c r="A14" s="1224" t="s">
        <v>988</v>
      </c>
      <c r="B14" s="1224"/>
      <c r="C14" s="1224"/>
      <c r="D14" s="547"/>
      <c r="E14" s="1699"/>
      <c r="F14" s="1700"/>
      <c r="G14" s="547" t="s">
        <v>986</v>
      </c>
      <c r="H14" s="547"/>
      <c r="J14" s="381" t="str">
        <f>IF(E14="","×","○")</f>
        <v>×</v>
      </c>
      <c r="L14" s="386"/>
      <c r="M14" s="129"/>
    </row>
    <row r="15" spans="1:15" s="381" customFormat="1" ht="18" customHeight="1" thickBot="1">
      <c r="A15" s="1224" t="s">
        <v>989</v>
      </c>
      <c r="B15" s="1224"/>
      <c r="C15" s="1224"/>
      <c r="D15" s="547"/>
      <c r="E15" s="1704"/>
      <c r="F15" s="1705"/>
      <c r="G15" s="547" t="s">
        <v>984</v>
      </c>
      <c r="H15" s="547"/>
      <c r="J15" s="381" t="str">
        <f t="shared" ref="J15:J16" si="0">IF(E15="","×","○")</f>
        <v>×</v>
      </c>
      <c r="L15" s="386"/>
      <c r="M15" s="129"/>
    </row>
    <row r="16" spans="1:15" s="381" customFormat="1" ht="18" customHeight="1" thickBot="1">
      <c r="A16" s="1224" t="s">
        <v>990</v>
      </c>
      <c r="B16" s="1224"/>
      <c r="C16" s="1224"/>
      <c r="D16" s="547"/>
      <c r="E16" s="1704"/>
      <c r="F16" s="1705"/>
      <c r="G16" s="547" t="s">
        <v>984</v>
      </c>
      <c r="H16" s="547"/>
      <c r="J16" s="381" t="str">
        <f t="shared" si="0"/>
        <v>×</v>
      </c>
      <c r="L16" s="386"/>
      <c r="M16" s="129"/>
    </row>
    <row r="17" spans="1:15" s="381" customFormat="1" ht="18" customHeight="1" thickBot="1">
      <c r="A17" s="1224" t="s">
        <v>1606</v>
      </c>
      <c r="B17" s="1224"/>
      <c r="C17" s="1224"/>
      <c r="D17" s="547"/>
      <c r="E17" s="1708"/>
      <c r="F17" s="1708"/>
      <c r="G17" s="1030"/>
      <c r="H17" s="547"/>
      <c r="L17" s="386"/>
      <c r="M17" s="129"/>
    </row>
    <row r="18" spans="1:15" s="381" customFormat="1" ht="18" customHeight="1" thickBot="1">
      <c r="A18" s="1224" t="s">
        <v>1607</v>
      </c>
      <c r="B18" s="1224"/>
      <c r="C18" s="1224"/>
      <c r="D18" s="547"/>
      <c r="E18" s="1702"/>
      <c r="F18" s="1703"/>
      <c r="G18" s="1030" t="s">
        <v>1518</v>
      </c>
      <c r="H18" s="547"/>
      <c r="J18" s="381" t="str">
        <f>IF(E18="","×","○")</f>
        <v>×</v>
      </c>
      <c r="L18" s="386"/>
      <c r="M18" s="129"/>
      <c r="N18" s="407">
        <v>0</v>
      </c>
      <c r="O18" s="408">
        <v>100</v>
      </c>
    </row>
    <row r="19" spans="1:15" s="381" customFormat="1" ht="18" customHeight="1" thickBot="1">
      <c r="A19" s="1224" t="s">
        <v>1608</v>
      </c>
      <c r="B19" s="1224"/>
      <c r="C19" s="1224"/>
      <c r="D19" s="547"/>
      <c r="E19" s="1702"/>
      <c r="F19" s="1703"/>
      <c r="G19" s="1030" t="str">
        <f>G18</f>
        <v>（期間：令和４年１月１日～12月31日）</v>
      </c>
      <c r="H19" s="547"/>
      <c r="J19" s="381" t="str">
        <f>IF(E19="","×","○")</f>
        <v>×</v>
      </c>
      <c r="L19" s="386"/>
      <c r="M19" s="129"/>
      <c r="N19" s="407">
        <v>0</v>
      </c>
      <c r="O19" s="408">
        <v>100</v>
      </c>
    </row>
    <row r="20" spans="1:15" s="381" customFormat="1" ht="18" customHeight="1" thickBot="1">
      <c r="A20" s="1224" t="s">
        <v>991</v>
      </c>
      <c r="B20" s="1224"/>
      <c r="C20" s="1224"/>
      <c r="D20" s="547"/>
      <c r="E20" s="1704"/>
      <c r="F20" s="1705"/>
      <c r="G20" s="547" t="s">
        <v>984</v>
      </c>
      <c r="H20" s="547"/>
      <c r="J20" s="381" t="str">
        <f>IF(E20="","×","○")</f>
        <v>×</v>
      </c>
      <c r="L20" s="386"/>
      <c r="M20" s="50"/>
    </row>
    <row r="21" spans="1:15" s="381" customFormat="1" ht="51" customHeight="1" thickBot="1">
      <c r="A21" s="1224" t="s">
        <v>992</v>
      </c>
      <c r="B21" s="1224"/>
      <c r="C21" s="1224"/>
      <c r="D21" s="547"/>
      <c r="E21" s="1699"/>
      <c r="F21" s="1700"/>
      <c r="G21" s="547" t="s">
        <v>986</v>
      </c>
      <c r="H21" s="547"/>
      <c r="J21" s="381" t="str">
        <f>IF(AND(E20="はい",E21=""),"×","○")</f>
        <v>○</v>
      </c>
      <c r="L21" s="386"/>
      <c r="M21" s="50"/>
    </row>
    <row r="22" spans="1:15" s="381" customFormat="1" ht="18" customHeight="1" thickBot="1">
      <c r="A22" s="1224" t="s">
        <v>993</v>
      </c>
      <c r="B22" s="1224"/>
      <c r="C22" s="1224"/>
      <c r="D22" s="547"/>
      <c r="E22" s="1704"/>
      <c r="F22" s="1705"/>
      <c r="G22" s="547" t="s">
        <v>984</v>
      </c>
      <c r="H22" s="547"/>
      <c r="J22" s="381" t="str">
        <f>IF(E22="","×","○")</f>
        <v>×</v>
      </c>
      <c r="L22" s="386"/>
      <c r="M22" s="50"/>
    </row>
    <row r="23" spans="1:15" s="381" customFormat="1" ht="55.5" customHeight="1" thickBot="1">
      <c r="A23" s="1224" t="s">
        <v>994</v>
      </c>
      <c r="B23" s="1224"/>
      <c r="C23" s="1224"/>
      <c r="D23" s="547"/>
      <c r="E23" s="1699"/>
      <c r="F23" s="1700"/>
      <c r="G23" s="547" t="s">
        <v>986</v>
      </c>
      <c r="H23" s="547"/>
      <c r="J23" s="381" t="str">
        <f>IF(AND(E22="はい",E23=""),"×","○")</f>
        <v>○</v>
      </c>
      <c r="L23" s="386"/>
      <c r="M23" s="50"/>
    </row>
    <row r="24" spans="1:15" s="381" customFormat="1" ht="18" customHeight="1" thickBot="1">
      <c r="A24" s="383" t="s">
        <v>995</v>
      </c>
      <c r="B24" s="383"/>
      <c r="C24" s="383"/>
      <c r="D24" s="546"/>
      <c r="E24" s="1709"/>
      <c r="F24" s="1705"/>
      <c r="G24" s="546" t="s">
        <v>984</v>
      </c>
      <c r="H24" s="546"/>
      <c r="J24" s="381" t="str">
        <f t="shared" ref="J24:J28" si="1">IF(E24="","×","○")</f>
        <v>×</v>
      </c>
      <c r="L24" s="386"/>
      <c r="M24" s="50"/>
    </row>
    <row r="25" spans="1:15" s="381" customFormat="1" ht="18" customHeight="1" thickBot="1">
      <c r="A25" s="383" t="s">
        <v>996</v>
      </c>
      <c r="B25" s="383"/>
      <c r="C25" s="383"/>
      <c r="D25" s="546"/>
      <c r="E25" s="1709"/>
      <c r="F25" s="1705"/>
      <c r="G25" s="546" t="s">
        <v>984</v>
      </c>
      <c r="H25" s="546"/>
      <c r="J25" s="381" t="str">
        <f t="shared" si="1"/>
        <v>×</v>
      </c>
      <c r="L25" s="386"/>
      <c r="M25" s="50"/>
    </row>
    <row r="26" spans="1:15" s="381" customFormat="1" ht="18" customHeight="1" thickBot="1">
      <c r="A26" s="383" t="s">
        <v>997</v>
      </c>
      <c r="B26" s="383"/>
      <c r="C26" s="383"/>
      <c r="D26" s="546"/>
      <c r="E26" s="1709"/>
      <c r="F26" s="1705"/>
      <c r="G26" s="546" t="s">
        <v>984</v>
      </c>
      <c r="H26" s="546"/>
      <c r="J26" s="381" t="str">
        <f t="shared" si="1"/>
        <v>×</v>
      </c>
      <c r="L26" s="386"/>
      <c r="M26" s="50"/>
    </row>
    <row r="27" spans="1:15" ht="20.100000000000001" customHeight="1" thickBot="1">
      <c r="A27" s="381" t="s">
        <v>998</v>
      </c>
      <c r="B27" s="381"/>
      <c r="C27" s="350"/>
      <c r="D27" s="350"/>
      <c r="E27" s="1222"/>
      <c r="F27" s="1222"/>
      <c r="M27" s="140"/>
    </row>
    <row r="28" spans="1:15" ht="20.100000000000001" customHeight="1" thickBot="1">
      <c r="A28" s="381"/>
      <c r="B28" s="381" t="s">
        <v>999</v>
      </c>
      <c r="C28" s="350"/>
      <c r="D28" s="350"/>
      <c r="E28" s="1709"/>
      <c r="F28" s="1705"/>
      <c r="G28" s="381" t="s">
        <v>984</v>
      </c>
      <c r="J28" s="381" t="str">
        <f t="shared" si="1"/>
        <v>×</v>
      </c>
      <c r="M28" s="140"/>
    </row>
    <row r="29" spans="1:15" s="381" customFormat="1" ht="18" customHeight="1" thickBot="1">
      <c r="A29" s="383" t="s">
        <v>1000</v>
      </c>
      <c r="B29" s="383"/>
      <c r="C29" s="383"/>
      <c r="D29" s="546"/>
      <c r="E29" s="1223"/>
      <c r="F29" s="1223"/>
      <c r="G29" s="546"/>
      <c r="H29" s="546"/>
      <c r="L29" s="386"/>
      <c r="M29" s="50"/>
    </row>
    <row r="30" spans="1:15" s="381" customFormat="1" ht="18" customHeight="1" thickBot="1">
      <c r="A30" s="383" t="s">
        <v>1001</v>
      </c>
      <c r="B30" s="383"/>
      <c r="C30" s="383"/>
      <c r="D30" s="546"/>
      <c r="E30" s="1548"/>
      <c r="F30" s="1549"/>
      <c r="G30" s="381" t="str">
        <f>G18</f>
        <v>（期間：令和４年１月１日～12月31日）</v>
      </c>
      <c r="H30" s="546"/>
      <c r="J30" s="381" t="str">
        <f>IF(E30="","×","○")</f>
        <v>×</v>
      </c>
      <c r="L30" s="386"/>
      <c r="M30" s="50"/>
      <c r="N30" s="407">
        <v>0</v>
      </c>
      <c r="O30" s="408">
        <v>100</v>
      </c>
    </row>
    <row r="31" spans="1:15" s="381" customFormat="1" ht="18" customHeight="1" thickBot="1">
      <c r="A31" s="383" t="s">
        <v>1002</v>
      </c>
      <c r="B31" s="383"/>
      <c r="C31" s="383"/>
      <c r="D31" s="546"/>
      <c r="E31" s="1548"/>
      <c r="F31" s="1549"/>
      <c r="G31" s="381" t="str">
        <f>G30</f>
        <v>（期間：令和４年１月１日～12月31日）</v>
      </c>
      <c r="H31" s="546"/>
      <c r="J31" s="381" t="str">
        <f>IF(E31="","×","○")</f>
        <v>×</v>
      </c>
      <c r="L31" s="386"/>
      <c r="M31" s="50"/>
      <c r="N31" s="407">
        <v>0</v>
      </c>
      <c r="O31" s="408">
        <v>100</v>
      </c>
    </row>
    <row r="32" spans="1:15" s="381" customFormat="1" ht="18" customHeight="1" thickBot="1">
      <c r="A32" s="383"/>
      <c r="B32" s="383" t="s">
        <v>1003</v>
      </c>
      <c r="C32" s="383"/>
      <c r="D32" s="546"/>
      <c r="E32" s="1548"/>
      <c r="F32" s="1549"/>
      <c r="G32" s="381" t="str">
        <f>G31</f>
        <v>（期間：令和４年１月１日～12月31日）</v>
      </c>
      <c r="H32" s="546"/>
      <c r="J32" s="381" t="str">
        <f>IF(E32="","×","○")</f>
        <v>×</v>
      </c>
      <c r="L32" s="386"/>
      <c r="M32" s="50"/>
      <c r="N32" s="407">
        <v>0</v>
      </c>
      <c r="O32" s="408">
        <v>100</v>
      </c>
    </row>
    <row r="33" spans="1:15" s="381" customFormat="1" ht="18" customHeight="1" thickBot="1">
      <c r="A33" s="383" t="s">
        <v>1004</v>
      </c>
      <c r="B33" s="383"/>
      <c r="C33" s="383"/>
      <c r="D33" s="546"/>
      <c r="E33" s="1548"/>
      <c r="F33" s="1549"/>
      <c r="G33" s="381" t="str">
        <f>G32</f>
        <v>（期間：令和４年１月１日～12月31日）</v>
      </c>
      <c r="H33" s="546"/>
      <c r="J33" s="381" t="str">
        <f>IF(E33="","×","○")</f>
        <v>×</v>
      </c>
      <c r="L33" s="386"/>
      <c r="M33" s="50"/>
      <c r="N33" s="407">
        <v>0</v>
      </c>
      <c r="O33" s="408">
        <v>100</v>
      </c>
    </row>
    <row r="34" spans="1:15" s="381" customFormat="1" ht="16.5" customHeight="1" thickBot="1">
      <c r="A34" s="1686" t="s">
        <v>1005</v>
      </c>
      <c r="B34" s="1686"/>
      <c r="C34" s="1686"/>
      <c r="D34" s="1686"/>
      <c r="E34" s="1686"/>
      <c r="F34" s="1686"/>
      <c r="G34" s="1686"/>
      <c r="H34" s="1686"/>
      <c r="L34" s="386"/>
      <c r="M34" s="50"/>
    </row>
    <row r="35" spans="1:15" s="381" customFormat="1" ht="18" customHeight="1" thickBot="1">
      <c r="A35" s="383" t="s">
        <v>1006</v>
      </c>
      <c r="B35" s="383"/>
      <c r="C35" s="383"/>
      <c r="D35" s="546"/>
      <c r="E35" s="1548"/>
      <c r="F35" s="1549"/>
      <c r="G35" s="546"/>
      <c r="H35" s="546"/>
      <c r="J35" s="381" t="str">
        <f>IF(E35="","×","○")</f>
        <v>×</v>
      </c>
      <c r="L35" s="386"/>
      <c r="M35" s="50"/>
      <c r="N35" s="407">
        <v>0</v>
      </c>
      <c r="O35" s="408">
        <v>100</v>
      </c>
    </row>
    <row r="36" spans="1:15" s="381" customFormat="1" ht="18" customHeight="1">
      <c r="A36" s="383"/>
      <c r="B36" s="383"/>
      <c r="C36" s="383"/>
      <c r="D36" s="546"/>
      <c r="E36" s="548"/>
      <c r="F36" s="548"/>
      <c r="G36" s="546"/>
      <c r="H36" s="546"/>
      <c r="L36" s="386"/>
      <c r="M36" s="50"/>
    </row>
    <row r="37" spans="1:15" s="381" customFormat="1" ht="13.5" customHeight="1">
      <c r="A37" s="1639" t="s">
        <v>1007</v>
      </c>
      <c r="B37" s="1639"/>
      <c r="C37" s="1639"/>
      <c r="D37" s="1639"/>
      <c r="E37" s="1639"/>
      <c r="F37" s="1639"/>
      <c r="G37" s="1639"/>
      <c r="L37" s="386"/>
      <c r="M37" s="50"/>
    </row>
    <row r="38" spans="1:15" s="381" customFormat="1" ht="13.5" customHeight="1">
      <c r="A38" s="1639" t="s">
        <v>1008</v>
      </c>
      <c r="B38" s="1639"/>
      <c r="C38" s="1639"/>
      <c r="D38" s="1639"/>
      <c r="E38" s="1639"/>
      <c r="F38" s="1639"/>
      <c r="G38" s="1639"/>
      <c r="L38" s="386"/>
      <c r="M38" s="50"/>
    </row>
    <row r="39" spans="1:15" s="381" customFormat="1" ht="13.5" customHeight="1">
      <c r="A39" s="1639" t="s">
        <v>1009</v>
      </c>
      <c r="B39" s="1639"/>
      <c r="C39" s="1639"/>
      <c r="D39" s="1639"/>
      <c r="E39" s="1639"/>
      <c r="F39" s="1639"/>
      <c r="G39" s="1639"/>
      <c r="L39" s="386"/>
      <c r="M39" s="50"/>
    </row>
    <row r="40" spans="1:15" s="381" customFormat="1" ht="13.5" customHeight="1">
      <c r="A40" s="1639" t="s">
        <v>1010</v>
      </c>
      <c r="B40" s="1639"/>
      <c r="C40" s="1639"/>
      <c r="D40" s="1639"/>
      <c r="E40" s="1639"/>
      <c r="F40" s="1639"/>
      <c r="G40" s="1639"/>
      <c r="L40" s="386"/>
      <c r="M40" s="50"/>
    </row>
    <row r="41" spans="1:15" ht="18" customHeight="1">
      <c r="A41" s="1611"/>
      <c r="B41" s="1526" t="s">
        <v>1011</v>
      </c>
      <c r="C41" s="1526"/>
      <c r="D41" s="1609" t="s">
        <v>1012</v>
      </c>
      <c r="E41" s="1688"/>
      <c r="F41" s="1688"/>
      <c r="G41" s="1689"/>
      <c r="H41" s="1692" t="s">
        <v>1013</v>
      </c>
      <c r="M41" s="50"/>
    </row>
    <row r="42" spans="1:15" ht="27.9" customHeight="1">
      <c r="A42" s="1611"/>
      <c r="B42" s="549" t="s">
        <v>1014</v>
      </c>
      <c r="C42" s="550" t="s">
        <v>1015</v>
      </c>
      <c r="D42" s="1610"/>
      <c r="E42" s="1690"/>
      <c r="F42" s="1690"/>
      <c r="G42" s="1691"/>
      <c r="H42" s="1692"/>
      <c r="M42" s="50"/>
    </row>
    <row r="43" spans="1:15" ht="18" customHeight="1">
      <c r="A43" s="551" t="s">
        <v>961</v>
      </c>
      <c r="B43" s="552" t="s">
        <v>1016</v>
      </c>
      <c r="C43" s="553" t="s">
        <v>1017</v>
      </c>
      <c r="D43" s="1693" t="s">
        <v>1018</v>
      </c>
      <c r="E43" s="1694"/>
      <c r="F43" s="1694"/>
      <c r="G43" s="1695"/>
      <c r="H43" s="551" t="s">
        <v>1019</v>
      </c>
      <c r="M43" s="50"/>
    </row>
    <row r="44" spans="1:15" ht="27.9" customHeight="1">
      <c r="A44" s="551" t="s">
        <v>961</v>
      </c>
      <c r="B44" s="552" t="s">
        <v>1016</v>
      </c>
      <c r="C44" s="553" t="s">
        <v>473</v>
      </c>
      <c r="D44" s="1693" t="s">
        <v>1020</v>
      </c>
      <c r="E44" s="1694"/>
      <c r="F44" s="1694"/>
      <c r="G44" s="1695"/>
      <c r="H44" s="551" t="s">
        <v>1019</v>
      </c>
      <c r="M44" s="50"/>
    </row>
    <row r="45" spans="1:15" ht="27.9" customHeight="1" thickBot="1">
      <c r="A45" s="551" t="s">
        <v>961</v>
      </c>
      <c r="B45" s="554" t="s">
        <v>1016</v>
      </c>
      <c r="C45" s="555" t="s">
        <v>1021</v>
      </c>
      <c r="D45" s="1696" t="s">
        <v>1022</v>
      </c>
      <c r="E45" s="1697"/>
      <c r="F45" s="1697"/>
      <c r="G45" s="1698"/>
      <c r="H45" s="556" t="s">
        <v>1023</v>
      </c>
      <c r="M45" s="50"/>
    </row>
    <row r="46" spans="1:15" ht="31.5" customHeight="1" thickBot="1">
      <c r="A46" s="364">
        <v>1</v>
      </c>
      <c r="B46" s="29"/>
      <c r="C46" s="29"/>
      <c r="D46" s="1341"/>
      <c r="E46" s="1420"/>
      <c r="F46" s="1420"/>
      <c r="G46" s="1342"/>
      <c r="H46" s="18"/>
      <c r="J46" s="381" t="str">
        <f>IF(AND(E35&gt;0,OR(B46="",C46="",D46="",H46="")),"×","〇")</f>
        <v>〇</v>
      </c>
      <c r="M46" s="50"/>
    </row>
    <row r="47" spans="1:15" ht="31.5" customHeight="1" thickBot="1">
      <c r="A47" s="364">
        <v>2</v>
      </c>
      <c r="B47" s="29"/>
      <c r="C47" s="29"/>
      <c r="D47" s="1341"/>
      <c r="E47" s="1420"/>
      <c r="F47" s="1420"/>
      <c r="G47" s="1342"/>
      <c r="H47" s="18"/>
      <c r="J47" s="485"/>
      <c r="M47" s="50"/>
    </row>
    <row r="48" spans="1:15" ht="31.5" customHeight="1" thickBot="1">
      <c r="A48" s="364">
        <v>3</v>
      </c>
      <c r="B48" s="29"/>
      <c r="C48" s="29"/>
      <c r="D48" s="1341"/>
      <c r="E48" s="1420"/>
      <c r="F48" s="1420"/>
      <c r="G48" s="1342"/>
      <c r="H48" s="18"/>
      <c r="M48" s="50"/>
    </row>
    <row r="49" spans="1:13" ht="31.5" customHeight="1" thickBot="1">
      <c r="A49" s="364">
        <v>4</v>
      </c>
      <c r="B49" s="29"/>
      <c r="C49" s="29"/>
      <c r="D49" s="1341"/>
      <c r="E49" s="1420"/>
      <c r="F49" s="1420"/>
      <c r="G49" s="1342"/>
      <c r="H49" s="18"/>
      <c r="M49" s="50"/>
    </row>
    <row r="50" spans="1:13" ht="31.5" customHeight="1" thickBot="1">
      <c r="A50" s="364">
        <v>5</v>
      </c>
      <c r="B50" s="29"/>
      <c r="C50" s="29"/>
      <c r="D50" s="1341"/>
      <c r="E50" s="1420"/>
      <c r="F50" s="1420"/>
      <c r="G50" s="1342"/>
      <c r="H50" s="18"/>
      <c r="M50" s="50"/>
    </row>
    <row r="51" spans="1:13" ht="31.5" customHeight="1" thickBot="1">
      <c r="A51" s="364">
        <v>6</v>
      </c>
      <c r="B51" s="29"/>
      <c r="C51" s="29"/>
      <c r="D51" s="1341"/>
      <c r="E51" s="1420"/>
      <c r="F51" s="1420"/>
      <c r="G51" s="1342"/>
      <c r="H51" s="18"/>
      <c r="M51" s="50"/>
    </row>
    <row r="52" spans="1:13" ht="31.5" customHeight="1" thickBot="1">
      <c r="A52" s="364">
        <v>7</v>
      </c>
      <c r="B52" s="29"/>
      <c r="C52" s="29"/>
      <c r="D52" s="1341"/>
      <c r="E52" s="1420"/>
      <c r="F52" s="1420"/>
      <c r="G52" s="1342"/>
      <c r="H52" s="18"/>
      <c r="M52" s="50"/>
    </row>
    <row r="53" spans="1:13" ht="31.5" customHeight="1" thickBot="1">
      <c r="A53" s="364">
        <v>8</v>
      </c>
      <c r="B53" s="29"/>
      <c r="C53" s="29"/>
      <c r="D53" s="1341"/>
      <c r="E53" s="1420"/>
      <c r="F53" s="1420"/>
      <c r="G53" s="1342"/>
      <c r="H53" s="18"/>
      <c r="M53" s="50"/>
    </row>
    <row r="54" spans="1:13" ht="31.5" customHeight="1" thickBot="1">
      <c r="A54" s="364">
        <v>9</v>
      </c>
      <c r="B54" s="29"/>
      <c r="C54" s="29"/>
      <c r="D54" s="1341"/>
      <c r="E54" s="1420"/>
      <c r="F54" s="1420"/>
      <c r="G54" s="1342"/>
      <c r="H54" s="18"/>
      <c r="M54" s="50"/>
    </row>
    <row r="55" spans="1:13" ht="31.5" customHeight="1" thickBot="1">
      <c r="A55" s="364">
        <v>10</v>
      </c>
      <c r="B55" s="29"/>
      <c r="C55" s="29"/>
      <c r="D55" s="1341"/>
      <c r="E55" s="1420"/>
      <c r="F55" s="1420"/>
      <c r="G55" s="1342"/>
      <c r="H55" s="18"/>
      <c r="M55" s="50"/>
    </row>
    <row r="56" spans="1:13" ht="31.5" customHeight="1" thickBot="1">
      <c r="A56" s="364">
        <v>11</v>
      </c>
      <c r="B56" s="29"/>
      <c r="C56" s="29"/>
      <c r="D56" s="1341"/>
      <c r="E56" s="1420"/>
      <c r="F56" s="1420"/>
      <c r="G56" s="1342"/>
      <c r="H56" s="18"/>
      <c r="M56" s="119"/>
    </row>
  </sheetData>
  <sheetProtection algorithmName="SHA-512" hashValue="WXfh9cBXaoF7jvGSr5+FjiySlu4aJdqyNrfWNnN0NYDR4n3wlm7lVljCl2f3ZD3mICPUJ2IHvrh9kZLtvVvw1Q==" saltValue="QGelY5I2HsWRxa9Fmijx8A==" spinCount="100000" sheet="1" selectLockedCells="1"/>
  <mergeCells count="55">
    <mergeCell ref="E19:F19"/>
    <mergeCell ref="E28:F28"/>
    <mergeCell ref="E26:F26"/>
    <mergeCell ref="E24:F24"/>
    <mergeCell ref="E20:F20"/>
    <mergeCell ref="E22:F22"/>
    <mergeCell ref="E25:F25"/>
    <mergeCell ref="G12:H12"/>
    <mergeCell ref="A1:H1"/>
    <mergeCell ref="E12:F12"/>
    <mergeCell ref="E23:F23"/>
    <mergeCell ref="E14:F14"/>
    <mergeCell ref="E16:F16"/>
    <mergeCell ref="A2:G2"/>
    <mergeCell ref="A6:H6"/>
    <mergeCell ref="E7:F7"/>
    <mergeCell ref="E8:F8"/>
    <mergeCell ref="A10:D10"/>
    <mergeCell ref="E10:F10"/>
    <mergeCell ref="E17:F17"/>
    <mergeCell ref="E21:F21"/>
    <mergeCell ref="E15:F15"/>
    <mergeCell ref="E18:F18"/>
    <mergeCell ref="I2:I6"/>
    <mergeCell ref="D51:G51"/>
    <mergeCell ref="D52:G52"/>
    <mergeCell ref="A41:A42"/>
    <mergeCell ref="B41:C41"/>
    <mergeCell ref="D41:G42"/>
    <mergeCell ref="H41:H42"/>
    <mergeCell ref="D43:G43"/>
    <mergeCell ref="A39:G39"/>
    <mergeCell ref="E4:H4"/>
    <mergeCell ref="D44:G44"/>
    <mergeCell ref="D45:G45"/>
    <mergeCell ref="D46:G46"/>
    <mergeCell ref="D47:G47"/>
    <mergeCell ref="E11:F11"/>
    <mergeCell ref="G7:H7"/>
    <mergeCell ref="D55:G55"/>
    <mergeCell ref="D56:G56"/>
    <mergeCell ref="D54:G54"/>
    <mergeCell ref="E30:F30"/>
    <mergeCell ref="E31:F31"/>
    <mergeCell ref="E32:F32"/>
    <mergeCell ref="E33:F33"/>
    <mergeCell ref="D53:G53"/>
    <mergeCell ref="D48:G48"/>
    <mergeCell ref="D49:G49"/>
    <mergeCell ref="D50:G50"/>
    <mergeCell ref="E35:F35"/>
    <mergeCell ref="A37:G37"/>
    <mergeCell ref="A38:G38"/>
    <mergeCell ref="A34:H34"/>
    <mergeCell ref="A40:G40"/>
  </mergeCells>
  <phoneticPr fontId="8"/>
  <conditionalFormatting sqref="K3">
    <cfRule type="cellIs" dxfId="3" priority="1" stopIfTrue="1" operator="equal">
      <formula>"未入力あり"</formula>
    </cfRule>
  </conditionalFormatting>
  <dataValidations count="5">
    <dataValidation type="list" allowBlank="1" showInputMessage="1" showErrorMessage="1" sqref="E10:F10 E15:F16 E20:F20 E22:F22 E24:F26 E28:F28" xr:uid="{00000000-0002-0000-1400-000000000000}">
      <formula1>"はい,いいえ"</formula1>
    </dataValidation>
    <dataValidation type="list" allowBlank="1" showInputMessage="1" showErrorMessage="1" sqref="H46:H56" xr:uid="{00000000-0002-0000-1400-000001000000}">
      <formula1>"可,不可"</formula1>
    </dataValidation>
    <dataValidation allowBlank="1" showInputMessage="1" showErrorMessage="1" prompt="表紙シートの病院名を反映" sqref="E4:H4" xr:uid="{00000000-0002-0000-1400-000002000000}"/>
    <dataValidation type="whole" operator="greaterThanOrEqual" allowBlank="1" showInputMessage="1" showErrorMessage="1" prompt="整数で入力_x000a_" sqref="E17:F17 E36:F36" xr:uid="{00000000-0002-0000-1400-000003000000}">
      <formula1>0</formula1>
    </dataValidation>
    <dataValidation type="whole" errorStyle="warning" allowBlank="1" showInputMessage="1" showErrorMessage="1" errorTitle="入力値を要確認！" error="想定を超えた数値が入力されています。ご確認ください。" prompt="整数で入力" sqref="E7:F7 E12:F12 E18:F19 E30:F33 E35:F35" xr:uid="{00000000-0002-0000-1400-000004000000}">
      <formula1>N7</formula1>
      <formula2>O7</formula2>
    </dataValidation>
  </dataValidations>
  <printOptions horizontalCentered="1"/>
  <pageMargins left="0.39370078740157483" right="0.39370078740157483" top="0.59055118110236227" bottom="0.59055118110236227" header="0.35433070866141736" footer="0.27559055118110237"/>
  <pageSetup paperSize="9" scale="59" fitToHeight="0" orientation="portrait" cellComments="asDisplayed" r:id="rId1"/>
  <headerFooter>
    <oddFooter>&amp;C&amp;P/&amp;N&amp;R&amp;A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pageSetUpPr fitToPage="1"/>
  </sheetPr>
  <dimension ref="A1:AD62"/>
  <sheetViews>
    <sheetView view="pageBreakPreview" topLeftCell="A10" zoomScaleNormal="100" zoomScaleSheetLayoutView="100" workbookViewId="0">
      <selection activeCell="W15" sqref="W15"/>
    </sheetView>
  </sheetViews>
  <sheetFormatPr defaultColWidth="9" defaultRowHeight="12"/>
  <cols>
    <col min="1" max="1" width="3.6640625" style="381" customWidth="1"/>
    <col min="2" max="2" width="28.6640625" style="381" customWidth="1"/>
    <col min="3" max="3" width="10.6640625" style="381" customWidth="1"/>
    <col min="4" max="4" width="12.6640625" style="381" customWidth="1"/>
    <col min="5" max="13" width="2.6640625" style="381" customWidth="1"/>
    <col min="14" max="14" width="1.6640625" style="381" customWidth="1"/>
    <col min="15" max="22" width="2.6640625" style="381" customWidth="1"/>
    <col min="23" max="23" width="9.33203125" style="381" customWidth="1"/>
    <col min="24" max="24" width="15" style="381" customWidth="1"/>
    <col min="25" max="25" width="2.21875" style="381" hidden="1" customWidth="1"/>
    <col min="26" max="26" width="2.21875" style="381" customWidth="1"/>
    <col min="27" max="27" width="82.77734375" style="144" bestFit="1" customWidth="1"/>
    <col min="28" max="16384" width="9" style="381"/>
  </cols>
  <sheetData>
    <row r="1" spans="1:30" ht="19.5" customHeight="1" thickBot="1">
      <c r="A1" s="1561" t="s">
        <v>1024</v>
      </c>
      <c r="B1" s="1561"/>
      <c r="C1" s="1561"/>
      <c r="D1" s="1561"/>
      <c r="E1" s="1561"/>
      <c r="F1" s="1561"/>
      <c r="G1" s="1561"/>
      <c r="H1" s="1561"/>
      <c r="I1" s="1561"/>
      <c r="J1" s="1561"/>
      <c r="K1" s="1561"/>
      <c r="L1" s="1561"/>
      <c r="M1" s="1561"/>
      <c r="N1" s="1561"/>
      <c r="O1" s="1561"/>
      <c r="P1" s="1561"/>
      <c r="Q1" s="1561"/>
      <c r="R1" s="1561"/>
      <c r="S1" s="1561"/>
      <c r="T1" s="1561"/>
      <c r="U1" s="1561"/>
      <c r="V1" s="1561"/>
      <c r="W1" s="1561"/>
      <c r="Y1" s="33"/>
      <c r="Z1" s="33"/>
    </row>
    <row r="2" spans="1:30" ht="24.9" customHeight="1" thickBot="1">
      <c r="A2" s="1458" t="s">
        <v>777</v>
      </c>
      <c r="B2" s="1458"/>
      <c r="C2" s="1458"/>
      <c r="D2" s="1458"/>
      <c r="E2" s="1458"/>
      <c r="F2" s="1458"/>
      <c r="G2" s="1458"/>
      <c r="H2" s="1458"/>
      <c r="I2" s="1458"/>
      <c r="J2" s="1458"/>
      <c r="K2" s="1458"/>
      <c r="L2" s="1458"/>
      <c r="M2" s="1458"/>
      <c r="N2" s="1458"/>
      <c r="O2" s="1458"/>
      <c r="P2" s="1458"/>
      <c r="Q2" s="1458"/>
      <c r="R2" s="1458"/>
      <c r="S2" s="1458"/>
      <c r="T2" s="1458"/>
      <c r="U2" s="1458"/>
      <c r="V2" s="1458"/>
      <c r="W2" s="557" t="str">
        <f>IF(COUNTIF(Y15:Y43,"×")&gt;=1,"未入力あり","入力済")</f>
        <v>未入力あり</v>
      </c>
      <c r="X2" s="1687"/>
      <c r="Y2" s="33"/>
      <c r="Z2" s="33"/>
    </row>
    <row r="3" spans="1:30" ht="5.0999999999999996" customHeight="1">
      <c r="A3" s="378"/>
      <c r="B3" s="378"/>
      <c r="C3" s="378"/>
      <c r="D3" s="378"/>
      <c r="E3" s="378"/>
      <c r="F3" s="378"/>
      <c r="G3" s="378"/>
      <c r="H3" s="378"/>
      <c r="I3" s="378"/>
      <c r="J3" s="378"/>
      <c r="K3" s="378"/>
      <c r="L3" s="378"/>
      <c r="M3" s="378"/>
      <c r="N3" s="378"/>
      <c r="O3" s="378"/>
      <c r="P3" s="378"/>
      <c r="Q3" s="378"/>
      <c r="R3" s="378"/>
      <c r="S3" s="378"/>
      <c r="T3" s="378"/>
      <c r="U3" s="378"/>
      <c r="V3" s="558"/>
      <c r="W3" s="378"/>
      <c r="X3" s="1687"/>
      <c r="Y3" s="160"/>
      <c r="Z3" s="160"/>
    </row>
    <row r="4" spans="1:30" ht="20.25" customHeight="1">
      <c r="A4" s="378"/>
      <c r="B4" s="378"/>
      <c r="C4" s="378"/>
      <c r="D4" s="378"/>
      <c r="E4" s="559" t="s">
        <v>870</v>
      </c>
      <c r="F4" s="1730">
        <f>表紙!E3</f>
        <v>0</v>
      </c>
      <c r="G4" s="1731"/>
      <c r="H4" s="1731"/>
      <c r="I4" s="1731"/>
      <c r="J4" s="1731"/>
      <c r="K4" s="1731"/>
      <c r="L4" s="1731"/>
      <c r="M4" s="1731"/>
      <c r="N4" s="1731"/>
      <c r="O4" s="1731"/>
      <c r="P4" s="1731"/>
      <c r="Q4" s="1731"/>
      <c r="R4" s="1731"/>
      <c r="S4" s="1731"/>
      <c r="T4" s="1731"/>
      <c r="U4" s="1731"/>
      <c r="V4" s="1731"/>
      <c r="W4" s="1732"/>
      <c r="X4" s="1687"/>
      <c r="Y4" s="33"/>
      <c r="Z4" s="33"/>
    </row>
    <row r="5" spans="1:30" ht="20.25" customHeight="1">
      <c r="A5" s="378"/>
      <c r="B5" s="386"/>
      <c r="C5" s="386"/>
      <c r="D5" s="386"/>
      <c r="E5" s="1034" t="s">
        <v>823</v>
      </c>
      <c r="F5" s="143" t="s">
        <v>1511</v>
      </c>
      <c r="G5" s="523"/>
      <c r="H5" s="523"/>
      <c r="I5" s="523"/>
      <c r="J5" s="523"/>
      <c r="K5" s="523"/>
      <c r="L5" s="523"/>
      <c r="M5" s="386"/>
      <c r="N5" s="464"/>
      <c r="O5" s="464"/>
      <c r="P5" s="464"/>
      <c r="Q5" s="464"/>
      <c r="R5" s="464"/>
      <c r="S5" s="464"/>
      <c r="T5" s="464"/>
      <c r="U5" s="464"/>
      <c r="V5" s="464"/>
      <c r="W5" s="464"/>
      <c r="X5" s="1687"/>
      <c r="Y5" s="383"/>
      <c r="Z5" s="383"/>
      <c r="AA5" s="148" t="s">
        <v>238</v>
      </c>
    </row>
    <row r="6" spans="1:30" s="529" customFormat="1" ht="42" customHeight="1">
      <c r="A6" s="560"/>
      <c r="B6" s="1728" t="s">
        <v>1025</v>
      </c>
      <c r="C6" s="1729"/>
      <c r="D6" s="1729"/>
      <c r="E6" s="1729"/>
      <c r="F6" s="1729"/>
      <c r="G6" s="1729"/>
      <c r="H6" s="1729"/>
      <c r="I6" s="1729"/>
      <c r="J6" s="1729"/>
      <c r="K6" s="1729"/>
      <c r="L6" s="1729"/>
      <c r="M6" s="1729"/>
      <c r="N6" s="1729"/>
      <c r="O6" s="1729"/>
      <c r="P6" s="1729"/>
      <c r="Q6" s="1729"/>
      <c r="R6" s="1729"/>
      <c r="S6" s="1729"/>
      <c r="T6" s="1729"/>
      <c r="U6" s="1729"/>
      <c r="V6" s="1729"/>
      <c r="W6" s="1729"/>
      <c r="AA6" s="50"/>
      <c r="AC6" s="560"/>
      <c r="AD6" s="561"/>
    </row>
    <row r="7" spans="1:30" s="529" customFormat="1" ht="20.100000000000001" customHeight="1">
      <c r="A7" s="560"/>
      <c r="B7" s="562" t="s">
        <v>1026</v>
      </c>
      <c r="C7" s="563" t="s">
        <v>1027</v>
      </c>
      <c r="D7" s="563" t="s">
        <v>1028</v>
      </c>
      <c r="E7" s="1726" t="s">
        <v>1029</v>
      </c>
      <c r="F7" s="1726"/>
      <c r="G7" s="1726"/>
      <c r="H7" s="1726"/>
      <c r="I7" s="1726"/>
      <c r="J7" s="1726"/>
      <c r="K7" s="1726"/>
      <c r="L7" s="1726"/>
      <c r="M7" s="1726"/>
      <c r="N7" s="1726" t="s">
        <v>1030</v>
      </c>
      <c r="O7" s="1726"/>
      <c r="P7" s="1726"/>
      <c r="Q7" s="1726"/>
      <c r="R7" s="1726"/>
      <c r="S7" s="1726"/>
      <c r="T7" s="1726"/>
      <c r="U7" s="1726"/>
      <c r="V7" s="1726"/>
      <c r="W7" s="564"/>
      <c r="X7" s="564"/>
      <c r="Y7" s="564"/>
      <c r="Z7" s="564"/>
      <c r="AA7" s="50"/>
      <c r="AB7" s="564"/>
      <c r="AC7" s="564"/>
      <c r="AD7" s="561"/>
    </row>
    <row r="8" spans="1:30" s="529" customFormat="1" ht="99.9" customHeight="1">
      <c r="A8" s="560"/>
      <c r="B8" s="565" t="s">
        <v>1031</v>
      </c>
      <c r="C8" s="566" t="s">
        <v>1032</v>
      </c>
      <c r="D8" s="566" t="s">
        <v>1033</v>
      </c>
      <c r="E8" s="1733" t="s">
        <v>1034</v>
      </c>
      <c r="F8" s="1734"/>
      <c r="G8" s="1734"/>
      <c r="H8" s="1734"/>
      <c r="I8" s="1734"/>
      <c r="J8" s="1734"/>
      <c r="K8" s="1734"/>
      <c r="L8" s="1734"/>
      <c r="M8" s="1735"/>
      <c r="N8" s="1713" t="s">
        <v>1035</v>
      </c>
      <c r="O8" s="1713"/>
      <c r="P8" s="1713"/>
      <c r="Q8" s="1713"/>
      <c r="R8" s="1713"/>
      <c r="S8" s="1713"/>
      <c r="T8" s="1713"/>
      <c r="U8" s="1713"/>
      <c r="V8" s="1713"/>
      <c r="W8" s="564"/>
      <c r="X8" s="564"/>
      <c r="Y8" s="564"/>
      <c r="Z8" s="564"/>
      <c r="AA8" s="50"/>
      <c r="AB8" s="564"/>
      <c r="AC8" s="564"/>
      <c r="AD8" s="561"/>
    </row>
    <row r="9" spans="1:30" s="529" customFormat="1" ht="50.1" customHeight="1">
      <c r="A9" s="560"/>
      <c r="B9" s="562" t="s">
        <v>1036</v>
      </c>
      <c r="C9" s="567" t="s">
        <v>1037</v>
      </c>
      <c r="D9" s="562" t="s">
        <v>1038</v>
      </c>
      <c r="E9" s="1726" t="s">
        <v>1039</v>
      </c>
      <c r="F9" s="1726"/>
      <c r="G9" s="1726"/>
      <c r="H9" s="1726"/>
      <c r="I9" s="1726"/>
      <c r="J9" s="1726"/>
      <c r="K9" s="1726"/>
      <c r="L9" s="1726"/>
      <c r="M9" s="1726"/>
      <c r="N9" s="1726" t="s">
        <v>1040</v>
      </c>
      <c r="O9" s="1726"/>
      <c r="P9" s="1726"/>
      <c r="Q9" s="1726"/>
      <c r="R9" s="1726"/>
      <c r="S9" s="1726"/>
      <c r="T9" s="1726"/>
      <c r="U9" s="1726"/>
      <c r="V9" s="1726"/>
      <c r="W9" s="564"/>
      <c r="X9" s="564"/>
      <c r="Y9" s="564"/>
      <c r="Z9" s="564"/>
      <c r="AA9" s="50"/>
      <c r="AB9" s="564"/>
      <c r="AC9" s="564"/>
      <c r="AD9" s="561"/>
    </row>
    <row r="10" spans="1:30" s="529" customFormat="1" ht="50.1" customHeight="1">
      <c r="A10" s="560"/>
      <c r="B10" s="1713" t="s">
        <v>1041</v>
      </c>
      <c r="C10" s="1710" t="s">
        <v>1042</v>
      </c>
      <c r="D10" s="1710" t="s">
        <v>1043</v>
      </c>
      <c r="E10" s="1713" t="s">
        <v>1044</v>
      </c>
      <c r="F10" s="1713"/>
      <c r="G10" s="1713"/>
      <c r="H10" s="1713"/>
      <c r="I10" s="1713"/>
      <c r="J10" s="1713"/>
      <c r="K10" s="1713"/>
      <c r="L10" s="1713"/>
      <c r="M10" s="1715"/>
      <c r="N10" s="1713" t="s">
        <v>1045</v>
      </c>
      <c r="O10" s="1713"/>
      <c r="P10" s="1713"/>
      <c r="Q10" s="1713"/>
      <c r="R10" s="1713"/>
      <c r="S10" s="1713"/>
      <c r="T10" s="1713"/>
      <c r="U10" s="1713"/>
      <c r="V10" s="1713"/>
      <c r="W10" s="564"/>
      <c r="X10" s="564"/>
      <c r="Y10" s="564"/>
      <c r="Z10" s="564"/>
      <c r="AA10" s="50"/>
      <c r="AB10" s="564"/>
      <c r="AC10" s="564"/>
      <c r="AD10" s="561"/>
    </row>
    <row r="11" spans="1:30" s="529" customFormat="1" ht="20.100000000000001" customHeight="1">
      <c r="A11" s="560"/>
      <c r="B11" s="1713"/>
      <c r="C11" s="1711"/>
      <c r="D11" s="1711"/>
      <c r="E11" s="1726" t="s">
        <v>1046</v>
      </c>
      <c r="F11" s="1726"/>
      <c r="G11" s="1726"/>
      <c r="H11" s="1726"/>
      <c r="I11" s="1726"/>
      <c r="J11" s="1726"/>
      <c r="K11" s="1726"/>
      <c r="L11" s="1726"/>
      <c r="M11" s="1726"/>
      <c r="N11" s="1713"/>
      <c r="O11" s="1713"/>
      <c r="P11" s="1713"/>
      <c r="Q11" s="1713"/>
      <c r="R11" s="1713"/>
      <c r="S11" s="1713"/>
      <c r="T11" s="1713"/>
      <c r="U11" s="1713"/>
      <c r="V11" s="1713"/>
      <c r="W11" s="564"/>
      <c r="X11" s="564"/>
      <c r="Y11" s="564"/>
      <c r="Z11" s="564"/>
      <c r="AA11" s="50"/>
      <c r="AB11" s="564"/>
      <c r="AC11" s="564"/>
      <c r="AD11" s="561"/>
    </row>
    <row r="12" spans="1:30" s="529" customFormat="1" ht="50.1" customHeight="1">
      <c r="A12" s="560"/>
      <c r="B12" s="1713"/>
      <c r="C12" s="1712"/>
      <c r="D12" s="1712"/>
      <c r="E12" s="1715" t="s">
        <v>1047</v>
      </c>
      <c r="F12" s="1715"/>
      <c r="G12" s="1715"/>
      <c r="H12" s="1715"/>
      <c r="I12" s="1715"/>
      <c r="J12" s="1715"/>
      <c r="K12" s="1715"/>
      <c r="L12" s="1715"/>
      <c r="M12" s="1715"/>
      <c r="N12" s="1713"/>
      <c r="O12" s="1713"/>
      <c r="P12" s="1713"/>
      <c r="Q12" s="1713"/>
      <c r="R12" s="1713"/>
      <c r="S12" s="1713"/>
      <c r="T12" s="1713"/>
      <c r="U12" s="1713"/>
      <c r="V12" s="1713"/>
      <c r="W12" s="564"/>
      <c r="X12" s="564"/>
      <c r="Y12" s="564"/>
      <c r="Z12" s="564"/>
      <c r="AA12" s="50"/>
      <c r="AB12" s="564"/>
      <c r="AC12" s="564"/>
      <c r="AD12" s="561"/>
    </row>
    <row r="13" spans="1:30" ht="10.5" customHeight="1">
      <c r="A13" s="378"/>
      <c r="B13" s="378"/>
      <c r="C13" s="378"/>
      <c r="D13" s="378"/>
      <c r="E13" s="378"/>
      <c r="F13" s="378"/>
      <c r="G13" s="378"/>
      <c r="H13" s="378"/>
      <c r="I13" s="378"/>
      <c r="J13" s="378"/>
      <c r="K13" s="378"/>
      <c r="L13" s="378"/>
      <c r="M13" s="378"/>
      <c r="N13" s="378"/>
      <c r="O13" s="378"/>
      <c r="P13" s="378"/>
      <c r="Q13" s="378"/>
      <c r="R13" s="378"/>
      <c r="S13" s="378"/>
      <c r="T13" s="378"/>
      <c r="U13" s="378"/>
      <c r="V13" s="378"/>
      <c r="W13" s="378"/>
      <c r="AA13" s="50"/>
    </row>
    <row r="14" spans="1:30" ht="20.25" customHeight="1" thickBot="1">
      <c r="A14" s="568" t="s">
        <v>1048</v>
      </c>
      <c r="B14" s="1714" t="s">
        <v>1049</v>
      </c>
      <c r="C14" s="1714"/>
      <c r="D14" s="1714"/>
      <c r="E14" s="1714"/>
      <c r="F14" s="1714"/>
      <c r="G14" s="1714"/>
      <c r="H14" s="1714"/>
      <c r="I14" s="1714"/>
      <c r="J14" s="1714"/>
      <c r="K14" s="1714"/>
      <c r="L14" s="1714"/>
      <c r="M14" s="1714"/>
      <c r="N14" s="1714"/>
      <c r="O14" s="1714"/>
      <c r="P14" s="1714"/>
      <c r="Q14" s="1714"/>
      <c r="R14" s="1714"/>
      <c r="S14" s="1714"/>
      <c r="T14" s="1714"/>
      <c r="U14" s="1714"/>
      <c r="V14" s="1714"/>
      <c r="W14" s="1714"/>
      <c r="AA14" s="50"/>
    </row>
    <row r="15" spans="1:30" ht="25.5" customHeight="1" thickBot="1">
      <c r="A15" s="1225">
        <v>1</v>
      </c>
      <c r="B15" s="1226" t="s">
        <v>1050</v>
      </c>
      <c r="C15" s="1227"/>
      <c r="D15" s="1228"/>
      <c r="E15" s="1228"/>
      <c r="F15" s="1228"/>
      <c r="G15" s="1228"/>
      <c r="H15" s="1228"/>
      <c r="I15" s="1228"/>
      <c r="J15" s="1228"/>
      <c r="K15" s="1228"/>
      <c r="L15" s="1228"/>
      <c r="M15" s="1228"/>
      <c r="N15" s="1228"/>
      <c r="O15" s="1228"/>
      <c r="P15" s="1228"/>
      <c r="Q15" s="1228"/>
      <c r="R15" s="1228"/>
      <c r="S15" s="1228"/>
      <c r="T15" s="1228"/>
      <c r="U15" s="1228"/>
      <c r="V15" s="1228"/>
      <c r="W15" s="18"/>
      <c r="Y15" s="381" t="str">
        <f>IF(W15="","×","○")</f>
        <v>×</v>
      </c>
      <c r="AA15" s="50"/>
    </row>
    <row r="16" spans="1:30" ht="25.5" customHeight="1" thickBot="1">
      <c r="A16" s="1229">
        <v>2</v>
      </c>
      <c r="B16" s="1462" t="s">
        <v>1051</v>
      </c>
      <c r="C16" s="1463"/>
      <c r="D16" s="1492"/>
      <c r="E16" s="1493"/>
      <c r="F16" s="1493"/>
      <c r="G16" s="1493"/>
      <c r="H16" s="1493"/>
      <c r="I16" s="1493"/>
      <c r="J16" s="1493"/>
      <c r="K16" s="1493"/>
      <c r="L16" s="1493"/>
      <c r="M16" s="1493"/>
      <c r="N16" s="1493"/>
      <c r="O16" s="1493"/>
      <c r="P16" s="1493"/>
      <c r="Q16" s="1493"/>
      <c r="R16" s="1493"/>
      <c r="S16" s="1493"/>
      <c r="T16" s="1493"/>
      <c r="U16" s="1493"/>
      <c r="V16" s="1493"/>
      <c r="W16" s="1497"/>
      <c r="Y16" s="383" t="str">
        <f>IF(AND($W$15="はい",D16=""),"×","○")</f>
        <v>○</v>
      </c>
      <c r="Z16" s="383"/>
      <c r="AA16" s="50"/>
    </row>
    <row r="17" spans="1:27" ht="25.5" customHeight="1" thickBot="1">
      <c r="A17" s="1229">
        <v>3</v>
      </c>
      <c r="B17" s="1452" t="s">
        <v>1052</v>
      </c>
      <c r="C17" s="1745"/>
      <c r="D17" s="1746"/>
      <c r="E17" s="1746"/>
      <c r="F17" s="1746"/>
      <c r="G17" s="1746"/>
      <c r="H17" s="1746"/>
      <c r="I17" s="1746"/>
      <c r="J17" s="1746"/>
      <c r="K17" s="1746"/>
      <c r="L17" s="1746"/>
      <c r="M17" s="1746"/>
      <c r="N17" s="1552"/>
      <c r="O17" s="1553"/>
      <c r="P17" s="1553"/>
      <c r="Q17" s="1553"/>
      <c r="R17" s="1553"/>
      <c r="S17" s="1553"/>
      <c r="T17" s="1553"/>
      <c r="U17" s="1553"/>
      <c r="V17" s="1716"/>
      <c r="W17" s="1717"/>
      <c r="Y17" s="383" t="str">
        <f>IF(AND($W$15="はい",N17=""),"×","○")</f>
        <v>○</v>
      </c>
      <c r="Z17" s="383"/>
      <c r="AA17" s="50"/>
    </row>
    <row r="18" spans="1:27" ht="50.1" customHeight="1" thickBot="1">
      <c r="A18" s="1229">
        <v>4</v>
      </c>
      <c r="B18" s="1462" t="s">
        <v>1053</v>
      </c>
      <c r="C18" s="1463"/>
      <c r="D18" s="1341"/>
      <c r="E18" s="1420"/>
      <c r="F18" s="1420"/>
      <c r="G18" s="1420"/>
      <c r="H18" s="1420"/>
      <c r="I18" s="1420"/>
      <c r="J18" s="1420"/>
      <c r="K18" s="1420"/>
      <c r="L18" s="1420"/>
      <c r="M18" s="1420"/>
      <c r="N18" s="1420"/>
      <c r="O18" s="1420"/>
      <c r="P18" s="1420"/>
      <c r="Q18" s="1420"/>
      <c r="R18" s="1420"/>
      <c r="S18" s="1420"/>
      <c r="T18" s="1420"/>
      <c r="U18" s="1420"/>
      <c r="V18" s="1420"/>
      <c r="W18" s="1342"/>
      <c r="Y18" s="383" t="str">
        <f>IF(AND($W$15="はい",D18=""),"×","○")</f>
        <v>○</v>
      </c>
      <c r="Z18" s="383"/>
      <c r="AA18" s="50"/>
    </row>
    <row r="19" spans="1:27" ht="25.5" customHeight="1" thickBot="1">
      <c r="A19" s="1230">
        <v>5</v>
      </c>
      <c r="B19" s="1727" t="s">
        <v>1054</v>
      </c>
      <c r="C19" s="1722"/>
      <c r="D19" s="1723"/>
      <c r="E19" s="1723"/>
      <c r="F19" s="1723"/>
      <c r="G19" s="1723"/>
      <c r="H19" s="1723"/>
      <c r="I19" s="1723"/>
      <c r="J19" s="1723"/>
      <c r="K19" s="1723"/>
      <c r="L19" s="1723"/>
      <c r="M19" s="1723"/>
      <c r="N19" s="1723"/>
      <c r="O19" s="1723"/>
      <c r="P19" s="1723"/>
      <c r="Q19" s="1723"/>
      <c r="R19" s="1723"/>
      <c r="S19" s="1723"/>
      <c r="T19" s="1723"/>
      <c r="U19" s="1723"/>
      <c r="V19" s="1723"/>
      <c r="W19" s="18"/>
      <c r="Y19" s="383" t="str">
        <f>IF(AND($W$15="はい",W19=""),"×","○")</f>
        <v>○</v>
      </c>
      <c r="Z19" s="383"/>
      <c r="AA19" s="50"/>
    </row>
    <row r="20" spans="1:27" ht="20.25" customHeight="1">
      <c r="A20" s="1231"/>
      <c r="B20" s="1231"/>
      <c r="C20" s="1231"/>
      <c r="D20" s="1231"/>
      <c r="E20" s="1231"/>
      <c r="F20" s="1231"/>
      <c r="G20" s="1231"/>
      <c r="H20" s="1231"/>
      <c r="I20" s="1231"/>
      <c r="J20" s="1231"/>
      <c r="K20" s="1231"/>
      <c r="L20" s="1231"/>
      <c r="M20" s="1231"/>
      <c r="N20" s="1231"/>
      <c r="O20" s="1231"/>
      <c r="P20" s="1231"/>
      <c r="Q20" s="1231"/>
      <c r="R20" s="1231"/>
      <c r="S20" s="1231"/>
      <c r="T20" s="1231"/>
      <c r="U20" s="1231"/>
      <c r="V20" s="1231"/>
      <c r="W20" s="1231"/>
      <c r="AA20" s="50"/>
    </row>
    <row r="21" spans="1:27" ht="25.5" customHeight="1" thickBot="1">
      <c r="A21" s="1232" t="s">
        <v>1055</v>
      </c>
      <c r="B21" s="1233" t="s">
        <v>1056</v>
      </c>
      <c r="C21" s="1233"/>
      <c r="D21" s="1233"/>
      <c r="E21" s="1233"/>
      <c r="F21" s="1233"/>
      <c r="G21" s="1233"/>
      <c r="H21" s="1233"/>
      <c r="I21" s="1233"/>
      <c r="J21" s="1233"/>
      <c r="K21" s="1233"/>
      <c r="L21" s="1233"/>
      <c r="M21" s="1233"/>
      <c r="N21" s="1233"/>
      <c r="O21" s="1233"/>
      <c r="P21" s="1233"/>
      <c r="Q21" s="1233"/>
      <c r="R21" s="1233"/>
      <c r="S21" s="1233"/>
      <c r="T21" s="1233"/>
      <c r="U21" s="1233"/>
      <c r="V21" s="1233"/>
      <c r="W21" s="1233"/>
      <c r="AA21" s="50"/>
    </row>
    <row r="22" spans="1:27" ht="33" customHeight="1" thickBot="1">
      <c r="A22" s="1225">
        <v>1</v>
      </c>
      <c r="B22" s="1747" t="s">
        <v>1057</v>
      </c>
      <c r="C22" s="1748"/>
      <c r="D22" s="18"/>
      <c r="E22" s="1234" t="s">
        <v>1058</v>
      </c>
      <c r="F22" s="1234"/>
      <c r="G22" s="1234"/>
      <c r="H22" s="1234"/>
      <c r="I22" s="1234"/>
      <c r="J22" s="1235"/>
      <c r="K22" s="1750" t="s">
        <v>1059</v>
      </c>
      <c r="L22" s="1750"/>
      <c r="M22" s="1750"/>
      <c r="N22" s="1750"/>
      <c r="O22" s="1750"/>
      <c r="P22" s="1750"/>
      <c r="Q22" s="1750"/>
      <c r="R22" s="1750"/>
      <c r="S22" s="1750"/>
      <c r="T22" s="1750"/>
      <c r="U22" s="1750"/>
      <c r="V22" s="1750"/>
      <c r="W22" s="1751"/>
      <c r="Y22" s="381" t="str">
        <f>IF(D22="","×","○")</f>
        <v>×</v>
      </c>
      <c r="AA22" s="50"/>
    </row>
    <row r="23" spans="1:27" ht="28.5" customHeight="1" thickBot="1">
      <c r="A23" s="1229">
        <v>2</v>
      </c>
      <c r="B23" s="1456" t="s">
        <v>1060</v>
      </c>
      <c r="C23" s="1749"/>
      <c r="D23" s="19"/>
      <c r="E23" s="1236" t="s">
        <v>1058</v>
      </c>
      <c r="F23" s="1236"/>
      <c r="G23" s="1236"/>
      <c r="H23" s="1236"/>
      <c r="I23" s="1236"/>
      <c r="J23" s="1237"/>
      <c r="K23" s="1752"/>
      <c r="L23" s="1752"/>
      <c r="M23" s="1752"/>
      <c r="N23" s="1752"/>
      <c r="O23" s="1752"/>
      <c r="P23" s="1752"/>
      <c r="Q23" s="1752"/>
      <c r="R23" s="1752"/>
      <c r="S23" s="1752"/>
      <c r="T23" s="1752"/>
      <c r="U23" s="1752"/>
      <c r="V23" s="1752"/>
      <c r="W23" s="1753"/>
      <c r="Y23" s="383" t="str">
        <f>IF(AND($D$22="はい",D23=""),"×","○")</f>
        <v>○</v>
      </c>
      <c r="Z23" s="383"/>
      <c r="AA23" s="50"/>
    </row>
    <row r="24" spans="1:27" ht="25.5" customHeight="1" thickBot="1">
      <c r="A24" s="1229">
        <v>3</v>
      </c>
      <c r="B24" s="1462" t="s">
        <v>1051</v>
      </c>
      <c r="C24" s="1463"/>
      <c r="D24" s="1492"/>
      <c r="E24" s="1493"/>
      <c r="F24" s="1493"/>
      <c r="G24" s="1493"/>
      <c r="H24" s="1493"/>
      <c r="I24" s="1493"/>
      <c r="J24" s="1493"/>
      <c r="K24" s="1493"/>
      <c r="L24" s="1493"/>
      <c r="M24" s="1493"/>
      <c r="N24" s="1493"/>
      <c r="O24" s="1493"/>
      <c r="P24" s="1493"/>
      <c r="Q24" s="1493"/>
      <c r="R24" s="1493"/>
      <c r="S24" s="1493"/>
      <c r="T24" s="1493"/>
      <c r="U24" s="1493"/>
      <c r="V24" s="1493"/>
      <c r="W24" s="1497"/>
      <c r="Y24" s="383" t="str">
        <f>IF(AND($D$22="はい",D24=""),"×","○")</f>
        <v>○</v>
      </c>
      <c r="Z24" s="383"/>
      <c r="AA24" s="50"/>
    </row>
    <row r="25" spans="1:27" ht="25.5" customHeight="1" thickBot="1">
      <c r="A25" s="1229">
        <v>4</v>
      </c>
      <c r="B25" s="1462" t="s">
        <v>1061</v>
      </c>
      <c r="C25" s="1463"/>
      <c r="D25" s="1341"/>
      <c r="E25" s="1420"/>
      <c r="F25" s="1420"/>
      <c r="G25" s="1420"/>
      <c r="H25" s="1420"/>
      <c r="I25" s="1420"/>
      <c r="J25" s="1420"/>
      <c r="K25" s="1420"/>
      <c r="L25" s="1420"/>
      <c r="M25" s="1420"/>
      <c r="N25" s="1420"/>
      <c r="O25" s="1420"/>
      <c r="P25" s="1420"/>
      <c r="Q25" s="1420"/>
      <c r="R25" s="1420"/>
      <c r="S25" s="1420"/>
      <c r="T25" s="1420"/>
      <c r="U25" s="1420"/>
      <c r="V25" s="1420"/>
      <c r="W25" s="1342"/>
      <c r="Y25" s="383" t="str">
        <f>IF(AND($D$22="はい",D25=""),"×","○")</f>
        <v>○</v>
      </c>
      <c r="Z25" s="383"/>
      <c r="AA25" s="50"/>
    </row>
    <row r="26" spans="1:27" ht="25.5" customHeight="1" thickBot="1">
      <c r="A26" s="1229">
        <v>5</v>
      </c>
      <c r="B26" s="1456" t="s">
        <v>1062</v>
      </c>
      <c r="C26" s="1457"/>
      <c r="D26" s="1341"/>
      <c r="E26" s="1420"/>
      <c r="F26" s="1420"/>
      <c r="G26" s="1420"/>
      <c r="H26" s="1420"/>
      <c r="I26" s="1420"/>
      <c r="J26" s="1420"/>
      <c r="K26" s="1420"/>
      <c r="L26" s="1420"/>
      <c r="M26" s="1420"/>
      <c r="N26" s="1420"/>
      <c r="O26" s="1420"/>
      <c r="P26" s="1420"/>
      <c r="Q26" s="1420"/>
      <c r="R26" s="1420"/>
      <c r="S26" s="1420"/>
      <c r="T26" s="1420"/>
      <c r="U26" s="1420"/>
      <c r="V26" s="1420"/>
      <c r="W26" s="1342"/>
      <c r="Y26" s="383" t="str">
        <f>IF(AND($D$22="はい",D26=""),"×","○")</f>
        <v>○</v>
      </c>
      <c r="Z26" s="383"/>
      <c r="AA26" s="50"/>
    </row>
    <row r="27" spans="1:27" ht="42.6" customHeight="1" thickBot="1">
      <c r="A27" s="1229">
        <v>6</v>
      </c>
      <c r="B27" s="1724" t="s">
        <v>1063</v>
      </c>
      <c r="C27" s="1725"/>
      <c r="D27" s="20"/>
      <c r="E27" s="1238" t="s">
        <v>1064</v>
      </c>
      <c r="F27" s="1239"/>
      <c r="G27" s="1239"/>
      <c r="H27" s="1239"/>
      <c r="I27" s="1239"/>
      <c r="J27" s="1239"/>
      <c r="K27" s="1239"/>
      <c r="L27" s="1239"/>
      <c r="M27" s="1239"/>
      <c r="N27" s="1239"/>
      <c r="O27" s="1239"/>
      <c r="P27" s="1239"/>
      <c r="Q27" s="1239"/>
      <c r="R27" s="1239"/>
      <c r="S27" s="1239"/>
      <c r="T27" s="1239"/>
      <c r="U27" s="1239"/>
      <c r="V27" s="1239"/>
      <c r="W27" s="1240"/>
      <c r="Y27" s="383" t="str">
        <f>IF(AND($D$22="はい",D27=""),"×","○")</f>
        <v>○</v>
      </c>
      <c r="Z27" s="383"/>
      <c r="AA27" s="50"/>
    </row>
    <row r="28" spans="1:27" ht="24.9" customHeight="1" thickBot="1">
      <c r="A28" s="1230">
        <v>7</v>
      </c>
      <c r="B28" s="1721" t="s">
        <v>1065</v>
      </c>
      <c r="C28" s="1722"/>
      <c r="D28" s="1723"/>
      <c r="E28" s="1723"/>
      <c r="F28" s="1723"/>
      <c r="G28" s="1723"/>
      <c r="H28" s="1723"/>
      <c r="I28" s="1723"/>
      <c r="J28" s="1723"/>
      <c r="K28" s="1723"/>
      <c r="L28" s="1723"/>
      <c r="M28" s="1723"/>
      <c r="N28" s="1723"/>
      <c r="O28" s="1723"/>
      <c r="P28" s="1723"/>
      <c r="Q28" s="1723"/>
      <c r="R28" s="1723"/>
      <c r="S28" s="1723"/>
      <c r="T28" s="1723"/>
      <c r="U28" s="1723"/>
      <c r="V28" s="1723"/>
      <c r="W28" s="18"/>
      <c r="Y28" s="383" t="str">
        <f>IF(AND($D$22="はい",W28=""),"×","○")</f>
        <v>○</v>
      </c>
      <c r="Z28" s="383"/>
      <c r="AA28" s="50"/>
    </row>
    <row r="29" spans="1:27" ht="20.25" customHeight="1">
      <c r="A29" s="1231"/>
      <c r="B29" s="1231"/>
      <c r="C29" s="1231"/>
      <c r="D29" s="1231"/>
      <c r="E29" s="1231"/>
      <c r="F29" s="1231"/>
      <c r="G29" s="1231"/>
      <c r="H29" s="1231"/>
      <c r="I29" s="1231"/>
      <c r="J29" s="1231"/>
      <c r="K29" s="1231"/>
      <c r="L29" s="1231"/>
      <c r="M29" s="1231"/>
      <c r="N29" s="1231"/>
      <c r="O29" s="1231"/>
      <c r="P29" s="1231"/>
      <c r="Q29" s="1231"/>
      <c r="R29" s="1231"/>
      <c r="S29" s="1231"/>
      <c r="T29" s="1231"/>
      <c r="U29" s="1231"/>
      <c r="V29" s="1231"/>
      <c r="W29" s="1231"/>
      <c r="AA29" s="50"/>
    </row>
    <row r="30" spans="1:27" ht="25.5" customHeight="1" thickBot="1">
      <c r="A30" s="1232" t="s">
        <v>1066</v>
      </c>
      <c r="B30" s="1233" t="s">
        <v>1067</v>
      </c>
      <c r="C30" s="1241"/>
      <c r="D30" s="1241"/>
      <c r="E30" s="1241"/>
      <c r="F30" s="1241"/>
      <c r="G30" s="1241"/>
      <c r="H30" s="1241"/>
      <c r="I30" s="1241"/>
      <c r="J30" s="1241"/>
      <c r="K30" s="1241"/>
      <c r="L30" s="1241"/>
      <c r="M30" s="1241"/>
      <c r="N30" s="1241"/>
      <c r="O30" s="1241"/>
      <c r="P30" s="1241"/>
      <c r="Q30" s="1241"/>
      <c r="R30" s="1241"/>
      <c r="S30" s="1241"/>
      <c r="T30" s="1241"/>
      <c r="U30" s="1241"/>
      <c r="V30" s="1241"/>
      <c r="W30" s="1241"/>
      <c r="AA30" s="50"/>
    </row>
    <row r="31" spans="1:27" ht="24" customHeight="1" thickBot="1">
      <c r="A31" s="1225">
        <v>1</v>
      </c>
      <c r="B31" s="1718" t="s">
        <v>1068</v>
      </c>
      <c r="C31" s="1719"/>
      <c r="D31" s="1720"/>
      <c r="E31" s="1720"/>
      <c r="F31" s="1720"/>
      <c r="G31" s="1720"/>
      <c r="H31" s="1720"/>
      <c r="I31" s="1720"/>
      <c r="J31" s="1720"/>
      <c r="K31" s="1720"/>
      <c r="L31" s="1720"/>
      <c r="M31" s="1720"/>
      <c r="N31" s="1720"/>
      <c r="O31" s="1720"/>
      <c r="P31" s="1720"/>
      <c r="Q31" s="1720"/>
      <c r="R31" s="1720"/>
      <c r="S31" s="1720"/>
      <c r="T31" s="1720"/>
      <c r="U31" s="1720"/>
      <c r="V31" s="1720"/>
      <c r="W31" s="18"/>
      <c r="Y31" s="381" t="str">
        <f>IF(W31="","×","○")</f>
        <v>×</v>
      </c>
      <c r="AA31" s="50"/>
    </row>
    <row r="32" spans="1:27" ht="24" customHeight="1" thickBot="1">
      <c r="A32" s="1229">
        <v>2</v>
      </c>
      <c r="B32" s="1462" t="s">
        <v>1051</v>
      </c>
      <c r="C32" s="1463"/>
      <c r="D32" s="1492"/>
      <c r="E32" s="1493"/>
      <c r="F32" s="1493"/>
      <c r="G32" s="1493"/>
      <c r="H32" s="1493"/>
      <c r="I32" s="1493"/>
      <c r="J32" s="1493"/>
      <c r="K32" s="1493"/>
      <c r="L32" s="1493"/>
      <c r="M32" s="1493"/>
      <c r="N32" s="1493"/>
      <c r="O32" s="1493"/>
      <c r="P32" s="1493"/>
      <c r="Q32" s="1493"/>
      <c r="R32" s="1493"/>
      <c r="S32" s="1493"/>
      <c r="T32" s="1493"/>
      <c r="U32" s="1493"/>
      <c r="V32" s="1493"/>
      <c r="W32" s="1497"/>
      <c r="Y32" s="383" t="str">
        <f>IF(AND($W$31="はい",D32=""),"×","○")</f>
        <v>○</v>
      </c>
      <c r="Z32" s="383"/>
      <c r="AA32" s="50"/>
    </row>
    <row r="33" spans="1:27" ht="25.5" customHeight="1" thickBot="1">
      <c r="A33" s="1230">
        <v>3</v>
      </c>
      <c r="B33" s="1721" t="s">
        <v>1065</v>
      </c>
      <c r="C33" s="1722"/>
      <c r="D33" s="1723"/>
      <c r="E33" s="1723"/>
      <c r="F33" s="1723"/>
      <c r="G33" s="1723"/>
      <c r="H33" s="1723"/>
      <c r="I33" s="1723"/>
      <c r="J33" s="1723"/>
      <c r="K33" s="1723"/>
      <c r="L33" s="1723"/>
      <c r="M33" s="1723"/>
      <c r="N33" s="1723"/>
      <c r="O33" s="1723"/>
      <c r="P33" s="1723"/>
      <c r="Q33" s="1723"/>
      <c r="R33" s="1723"/>
      <c r="S33" s="1723"/>
      <c r="T33" s="1723"/>
      <c r="U33" s="1723"/>
      <c r="V33" s="1723"/>
      <c r="W33" s="18"/>
      <c r="Y33" s="383" t="str">
        <f>IF(AND($W$31="はい",W33=""),"×","○")</f>
        <v>○</v>
      </c>
      <c r="Z33" s="383"/>
      <c r="AA33" s="50"/>
    </row>
    <row r="34" spans="1:27" ht="20.25" customHeight="1">
      <c r="A34" s="1231"/>
      <c r="B34" s="1231"/>
      <c r="C34" s="1231"/>
      <c r="D34" s="1231"/>
      <c r="E34" s="1231"/>
      <c r="F34" s="1231"/>
      <c r="G34" s="1231"/>
      <c r="H34" s="1231"/>
      <c r="I34" s="1231"/>
      <c r="J34" s="1231"/>
      <c r="K34" s="1231"/>
      <c r="L34" s="1231"/>
      <c r="M34" s="1231"/>
      <c r="N34" s="1231"/>
      <c r="O34" s="1231"/>
      <c r="P34" s="1231"/>
      <c r="Q34" s="1231"/>
      <c r="R34" s="1231"/>
      <c r="S34" s="1231"/>
      <c r="T34" s="1231"/>
      <c r="U34" s="1231"/>
      <c r="V34" s="1231"/>
      <c r="W34" s="1231"/>
      <c r="AA34" s="50"/>
    </row>
    <row r="35" spans="1:27" ht="25.5" customHeight="1" thickBot="1">
      <c r="A35" s="1232" t="s">
        <v>1069</v>
      </c>
      <c r="B35" s="1233" t="s">
        <v>1070</v>
      </c>
      <c r="C35" s="1233"/>
      <c r="D35" s="1233"/>
      <c r="E35" s="1233"/>
      <c r="F35" s="1233"/>
      <c r="G35" s="1233"/>
      <c r="H35" s="1233"/>
      <c r="I35" s="1233"/>
      <c r="J35" s="1233"/>
      <c r="K35" s="1233"/>
      <c r="L35" s="1233"/>
      <c r="M35" s="1233"/>
      <c r="N35" s="1233"/>
      <c r="O35" s="1233"/>
      <c r="P35" s="1233"/>
      <c r="Q35" s="1233"/>
      <c r="R35" s="1233"/>
      <c r="S35" s="1233"/>
      <c r="T35" s="1233"/>
      <c r="U35" s="1233"/>
      <c r="V35" s="1233"/>
      <c r="W35" s="1233"/>
      <c r="AA35" s="50"/>
    </row>
    <row r="36" spans="1:27" ht="25.5" customHeight="1" thickBot="1">
      <c r="A36" s="1225">
        <v>1</v>
      </c>
      <c r="B36" s="1718" t="s">
        <v>1071</v>
      </c>
      <c r="C36" s="1719"/>
      <c r="D36" s="1720"/>
      <c r="E36" s="1720"/>
      <c r="F36" s="1720"/>
      <c r="G36" s="1720"/>
      <c r="H36" s="1720"/>
      <c r="I36" s="1720"/>
      <c r="J36" s="1720"/>
      <c r="K36" s="1720"/>
      <c r="L36" s="1720"/>
      <c r="M36" s="1720"/>
      <c r="N36" s="1720"/>
      <c r="O36" s="1720"/>
      <c r="P36" s="1720"/>
      <c r="Q36" s="1720"/>
      <c r="R36" s="1720"/>
      <c r="S36" s="1720"/>
      <c r="T36" s="1720"/>
      <c r="U36" s="1720"/>
      <c r="V36" s="1720"/>
      <c r="W36" s="18"/>
      <c r="Y36" s="381" t="str">
        <f>IF(W36="","×","○")</f>
        <v>×</v>
      </c>
      <c r="AA36" s="50"/>
    </row>
    <row r="37" spans="1:27" ht="25.5" customHeight="1" thickBot="1">
      <c r="A37" s="1229">
        <v>2</v>
      </c>
      <c r="B37" s="1462" t="s">
        <v>1051</v>
      </c>
      <c r="C37" s="1463"/>
      <c r="D37" s="1492"/>
      <c r="E37" s="1493"/>
      <c r="F37" s="1493"/>
      <c r="G37" s="1493"/>
      <c r="H37" s="1493"/>
      <c r="I37" s="1493"/>
      <c r="J37" s="1493"/>
      <c r="K37" s="1493"/>
      <c r="L37" s="1493"/>
      <c r="M37" s="1493"/>
      <c r="N37" s="1493"/>
      <c r="O37" s="1493"/>
      <c r="P37" s="1493"/>
      <c r="Q37" s="1493"/>
      <c r="R37" s="1493"/>
      <c r="S37" s="1493"/>
      <c r="T37" s="1493"/>
      <c r="U37" s="1493"/>
      <c r="V37" s="1493"/>
      <c r="W37" s="1497"/>
      <c r="Y37" s="383" t="str">
        <f>IF(AND($W$36="はい",D37=""),"×","○")</f>
        <v>○</v>
      </c>
      <c r="Z37" s="383"/>
      <c r="AA37" s="50"/>
    </row>
    <row r="38" spans="1:27" ht="20.25" customHeight="1" thickBot="1">
      <c r="A38" s="1230">
        <v>3</v>
      </c>
      <c r="B38" s="1721" t="s">
        <v>1065</v>
      </c>
      <c r="C38" s="1722"/>
      <c r="D38" s="1723"/>
      <c r="E38" s="1723"/>
      <c r="F38" s="1723"/>
      <c r="G38" s="1723"/>
      <c r="H38" s="1723"/>
      <c r="I38" s="1723"/>
      <c r="J38" s="1723"/>
      <c r="K38" s="1723"/>
      <c r="L38" s="1723"/>
      <c r="M38" s="1723"/>
      <c r="N38" s="1723"/>
      <c r="O38" s="1723"/>
      <c r="P38" s="1723"/>
      <c r="Q38" s="1723"/>
      <c r="R38" s="1723"/>
      <c r="S38" s="1723"/>
      <c r="T38" s="1723"/>
      <c r="U38" s="1723"/>
      <c r="V38" s="1723"/>
      <c r="W38" s="18"/>
      <c r="Y38" s="383" t="str">
        <f>IF(AND($W$36="はい",W38=""),"×","○")</f>
        <v>○</v>
      </c>
      <c r="Z38" s="383"/>
      <c r="AA38" s="50"/>
    </row>
    <row r="39" spans="1:27" ht="20.25" customHeight="1">
      <c r="A39" s="1231"/>
      <c r="B39" s="1231"/>
      <c r="C39" s="1231"/>
      <c r="D39" s="1231"/>
      <c r="E39" s="1231"/>
      <c r="F39" s="1231"/>
      <c r="G39" s="1231"/>
      <c r="H39" s="1231"/>
      <c r="I39" s="1231"/>
      <c r="J39" s="1231"/>
      <c r="K39" s="1231"/>
      <c r="L39" s="1231"/>
      <c r="M39" s="1231"/>
      <c r="N39" s="1231"/>
      <c r="O39" s="1231"/>
      <c r="P39" s="1231"/>
      <c r="Q39" s="1231"/>
      <c r="R39" s="1231"/>
      <c r="S39" s="1231"/>
      <c r="T39" s="1231"/>
      <c r="U39" s="1231"/>
      <c r="V39" s="1231"/>
      <c r="W39" s="1231"/>
      <c r="AA39" s="50"/>
    </row>
    <row r="40" spans="1:27" ht="25.5" customHeight="1" thickBot="1">
      <c r="A40" s="1232" t="s">
        <v>1072</v>
      </c>
      <c r="B40" s="1233" t="s">
        <v>1073</v>
      </c>
      <c r="C40" s="1206"/>
      <c r="D40" s="1206"/>
      <c r="E40" s="1206"/>
      <c r="F40" s="1206"/>
      <c r="G40" s="1206"/>
      <c r="H40" s="1206"/>
      <c r="I40" s="1206"/>
      <c r="J40" s="1206"/>
      <c r="K40" s="1206"/>
      <c r="L40" s="1206"/>
      <c r="M40" s="1206"/>
      <c r="N40" s="1206"/>
      <c r="O40" s="1206"/>
      <c r="P40" s="1206"/>
      <c r="Q40" s="1206"/>
      <c r="R40" s="1206"/>
      <c r="S40" s="1206"/>
      <c r="T40" s="1206"/>
      <c r="U40" s="1206"/>
      <c r="V40" s="1206"/>
      <c r="W40" s="1206"/>
      <c r="AA40" s="50"/>
    </row>
    <row r="41" spans="1:27" ht="25.5" customHeight="1" thickBot="1">
      <c r="A41" s="1225">
        <v>1</v>
      </c>
      <c r="B41" s="1718" t="s">
        <v>1074</v>
      </c>
      <c r="C41" s="1719"/>
      <c r="D41" s="1720"/>
      <c r="E41" s="1720"/>
      <c r="F41" s="1720"/>
      <c r="G41" s="1720"/>
      <c r="H41" s="1720"/>
      <c r="I41" s="1720"/>
      <c r="J41" s="1720"/>
      <c r="K41" s="1720"/>
      <c r="L41" s="1720"/>
      <c r="M41" s="1720"/>
      <c r="N41" s="1720"/>
      <c r="O41" s="1720"/>
      <c r="P41" s="1720"/>
      <c r="Q41" s="1720"/>
      <c r="R41" s="1720"/>
      <c r="S41" s="1720"/>
      <c r="T41" s="1720"/>
      <c r="U41" s="1720"/>
      <c r="V41" s="1720"/>
      <c r="W41" s="18"/>
      <c r="Y41" s="381" t="str">
        <f>IF(W41="","×","○")</f>
        <v>×</v>
      </c>
      <c r="AA41" s="50"/>
    </row>
    <row r="42" spans="1:27" ht="25.5" customHeight="1" thickBot="1">
      <c r="A42" s="1229">
        <v>2</v>
      </c>
      <c r="B42" s="1456" t="s">
        <v>1051</v>
      </c>
      <c r="C42" s="1457"/>
      <c r="D42" s="1492"/>
      <c r="E42" s="1493"/>
      <c r="F42" s="1493"/>
      <c r="G42" s="1493"/>
      <c r="H42" s="1493"/>
      <c r="I42" s="1493"/>
      <c r="J42" s="1493"/>
      <c r="K42" s="1493"/>
      <c r="L42" s="1493"/>
      <c r="M42" s="1493"/>
      <c r="N42" s="1493"/>
      <c r="O42" s="1493"/>
      <c r="P42" s="1493"/>
      <c r="Q42" s="1493"/>
      <c r="R42" s="1493"/>
      <c r="S42" s="1493"/>
      <c r="T42" s="1493"/>
      <c r="U42" s="1493"/>
      <c r="V42" s="1493"/>
      <c r="W42" s="1497"/>
      <c r="Y42" s="383" t="str">
        <f>IF(AND($W$41="はい",D42=""),"×","○")</f>
        <v>○</v>
      </c>
      <c r="Z42" s="383"/>
      <c r="AA42" s="50"/>
    </row>
    <row r="43" spans="1:27" ht="18" customHeight="1" thickBot="1">
      <c r="A43" s="1230">
        <v>3</v>
      </c>
      <c r="B43" s="1721" t="s">
        <v>1065</v>
      </c>
      <c r="C43" s="1722"/>
      <c r="D43" s="1723"/>
      <c r="E43" s="1723"/>
      <c r="F43" s="1723"/>
      <c r="G43" s="1723"/>
      <c r="H43" s="1723"/>
      <c r="I43" s="1723"/>
      <c r="J43" s="1723"/>
      <c r="K43" s="1723"/>
      <c r="L43" s="1723"/>
      <c r="M43" s="1723"/>
      <c r="N43" s="1723"/>
      <c r="O43" s="1723"/>
      <c r="P43" s="1723"/>
      <c r="Q43" s="1723"/>
      <c r="R43" s="1723"/>
      <c r="S43" s="1723"/>
      <c r="T43" s="1723"/>
      <c r="U43" s="1723"/>
      <c r="V43" s="1723"/>
      <c r="W43" s="18"/>
      <c r="Y43" s="383" t="str">
        <f>IF(AND($W$41="はい",W43=""),"×","○")</f>
        <v>○</v>
      </c>
      <c r="Z43" s="383"/>
      <c r="AA43" s="50"/>
    </row>
    <row r="44" spans="1:27" ht="20.25" customHeight="1">
      <c r="A44" s="1231"/>
      <c r="B44" s="1231"/>
      <c r="C44" s="1231"/>
      <c r="D44" s="1231"/>
      <c r="E44" s="1231"/>
      <c r="F44" s="1231"/>
      <c r="G44" s="1231"/>
      <c r="H44" s="1231"/>
      <c r="I44" s="1231"/>
      <c r="J44" s="1231"/>
      <c r="K44" s="1231"/>
      <c r="L44" s="1231"/>
      <c r="M44" s="1231"/>
      <c r="N44" s="1231"/>
      <c r="O44" s="1231"/>
      <c r="P44" s="1231"/>
      <c r="Q44" s="1231"/>
      <c r="R44" s="1231"/>
      <c r="S44" s="1231"/>
      <c r="T44" s="1231"/>
      <c r="U44" s="1231"/>
      <c r="V44" s="1231"/>
      <c r="W44" s="1231"/>
      <c r="AA44" s="50"/>
    </row>
    <row r="45" spans="1:27" ht="14.4">
      <c r="A45" s="1232" t="s">
        <v>1075</v>
      </c>
      <c r="B45" s="1233" t="s">
        <v>1076</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AA45" s="50"/>
    </row>
    <row r="46" spans="1:27" ht="14.25" customHeight="1" thickBot="1">
      <c r="A46" s="1242">
        <v>1</v>
      </c>
      <c r="B46" s="1243" t="s">
        <v>1077</v>
      </c>
      <c r="C46" s="1244"/>
      <c r="D46" s="1244"/>
      <c r="E46" s="1244"/>
      <c r="F46" s="1244"/>
      <c r="G46" s="1244"/>
      <c r="H46" s="1244"/>
      <c r="I46" s="1244"/>
      <c r="J46" s="1244"/>
      <c r="K46" s="1244"/>
      <c r="L46" s="1244"/>
      <c r="M46" s="1244"/>
      <c r="N46" s="1244"/>
      <c r="O46" s="1244"/>
      <c r="P46" s="1244"/>
      <c r="Q46" s="1244"/>
      <c r="R46" s="1244"/>
      <c r="S46" s="1244"/>
      <c r="T46" s="1244"/>
      <c r="U46" s="1244"/>
      <c r="V46" s="1244"/>
      <c r="W46" s="1245"/>
      <c r="AA46" s="50"/>
    </row>
    <row r="47" spans="1:27" ht="14.25" customHeight="1">
      <c r="A47" s="1736"/>
      <c r="B47" s="1737"/>
      <c r="C47" s="1737"/>
      <c r="D47" s="1737"/>
      <c r="E47" s="1737"/>
      <c r="F47" s="1737"/>
      <c r="G47" s="1737"/>
      <c r="H47" s="1737"/>
      <c r="I47" s="1737"/>
      <c r="J47" s="1737"/>
      <c r="K47" s="1737"/>
      <c r="L47" s="1737"/>
      <c r="M47" s="1737"/>
      <c r="N47" s="1737"/>
      <c r="O47" s="1737"/>
      <c r="P47" s="1737"/>
      <c r="Q47" s="1737"/>
      <c r="R47" s="1737"/>
      <c r="S47" s="1737"/>
      <c r="T47" s="1737"/>
      <c r="U47" s="1737"/>
      <c r="V47" s="1737"/>
      <c r="W47" s="1738"/>
      <c r="AA47" s="50"/>
    </row>
    <row r="48" spans="1:27">
      <c r="A48" s="1739"/>
      <c r="B48" s="1740"/>
      <c r="C48" s="1740"/>
      <c r="D48" s="1740"/>
      <c r="E48" s="1740"/>
      <c r="F48" s="1740"/>
      <c r="G48" s="1740"/>
      <c r="H48" s="1740"/>
      <c r="I48" s="1740"/>
      <c r="J48" s="1740"/>
      <c r="K48" s="1740"/>
      <c r="L48" s="1740"/>
      <c r="M48" s="1740"/>
      <c r="N48" s="1740"/>
      <c r="O48" s="1740"/>
      <c r="P48" s="1740"/>
      <c r="Q48" s="1740"/>
      <c r="R48" s="1740"/>
      <c r="S48" s="1740"/>
      <c r="T48" s="1740"/>
      <c r="U48" s="1740"/>
      <c r="V48" s="1740"/>
      <c r="W48" s="1741"/>
      <c r="AA48" s="50"/>
    </row>
    <row r="49" spans="1:27">
      <c r="A49" s="1739"/>
      <c r="B49" s="1740"/>
      <c r="C49" s="1740"/>
      <c r="D49" s="1740"/>
      <c r="E49" s="1740"/>
      <c r="F49" s="1740"/>
      <c r="G49" s="1740"/>
      <c r="H49" s="1740"/>
      <c r="I49" s="1740"/>
      <c r="J49" s="1740"/>
      <c r="K49" s="1740"/>
      <c r="L49" s="1740"/>
      <c r="M49" s="1740"/>
      <c r="N49" s="1740"/>
      <c r="O49" s="1740"/>
      <c r="P49" s="1740"/>
      <c r="Q49" s="1740"/>
      <c r="R49" s="1740"/>
      <c r="S49" s="1740"/>
      <c r="T49" s="1740"/>
      <c r="U49" s="1740"/>
      <c r="V49" s="1740"/>
      <c r="W49" s="1741"/>
      <c r="AA49" s="50"/>
    </row>
    <row r="50" spans="1:27">
      <c r="A50" s="1739"/>
      <c r="B50" s="1740"/>
      <c r="C50" s="1740"/>
      <c r="D50" s="1740"/>
      <c r="E50" s="1740"/>
      <c r="F50" s="1740"/>
      <c r="G50" s="1740"/>
      <c r="H50" s="1740"/>
      <c r="I50" s="1740"/>
      <c r="J50" s="1740"/>
      <c r="K50" s="1740"/>
      <c r="L50" s="1740"/>
      <c r="M50" s="1740"/>
      <c r="N50" s="1740"/>
      <c r="O50" s="1740"/>
      <c r="P50" s="1740"/>
      <c r="Q50" s="1740"/>
      <c r="R50" s="1740"/>
      <c r="S50" s="1740"/>
      <c r="T50" s="1740"/>
      <c r="U50" s="1740"/>
      <c r="V50" s="1740"/>
      <c r="W50" s="1741"/>
      <c r="AA50" s="50"/>
    </row>
    <row r="51" spans="1:27">
      <c r="A51" s="1739"/>
      <c r="B51" s="1740"/>
      <c r="C51" s="1740"/>
      <c r="D51" s="1740"/>
      <c r="E51" s="1740"/>
      <c r="F51" s="1740"/>
      <c r="G51" s="1740"/>
      <c r="H51" s="1740"/>
      <c r="I51" s="1740"/>
      <c r="J51" s="1740"/>
      <c r="K51" s="1740"/>
      <c r="L51" s="1740"/>
      <c r="M51" s="1740"/>
      <c r="N51" s="1740"/>
      <c r="O51" s="1740"/>
      <c r="P51" s="1740"/>
      <c r="Q51" s="1740"/>
      <c r="R51" s="1740"/>
      <c r="S51" s="1740"/>
      <c r="T51" s="1740"/>
      <c r="U51" s="1740"/>
      <c r="V51" s="1740"/>
      <c r="W51" s="1741"/>
      <c r="AA51" s="50"/>
    </row>
    <row r="52" spans="1:27">
      <c r="A52" s="1739"/>
      <c r="B52" s="1740"/>
      <c r="C52" s="1740"/>
      <c r="D52" s="1740"/>
      <c r="E52" s="1740"/>
      <c r="F52" s="1740"/>
      <c r="G52" s="1740"/>
      <c r="H52" s="1740"/>
      <c r="I52" s="1740"/>
      <c r="J52" s="1740"/>
      <c r="K52" s="1740"/>
      <c r="L52" s="1740"/>
      <c r="M52" s="1740"/>
      <c r="N52" s="1740"/>
      <c r="O52" s="1740"/>
      <c r="P52" s="1740"/>
      <c r="Q52" s="1740"/>
      <c r="R52" s="1740"/>
      <c r="S52" s="1740"/>
      <c r="T52" s="1740"/>
      <c r="U52" s="1740"/>
      <c r="V52" s="1740"/>
      <c r="W52" s="1741"/>
      <c r="AA52" s="50"/>
    </row>
    <row r="53" spans="1:27">
      <c r="A53" s="1739"/>
      <c r="B53" s="1740"/>
      <c r="C53" s="1740"/>
      <c r="D53" s="1740"/>
      <c r="E53" s="1740"/>
      <c r="F53" s="1740"/>
      <c r="G53" s="1740"/>
      <c r="H53" s="1740"/>
      <c r="I53" s="1740"/>
      <c r="J53" s="1740"/>
      <c r="K53" s="1740"/>
      <c r="L53" s="1740"/>
      <c r="M53" s="1740"/>
      <c r="N53" s="1740"/>
      <c r="O53" s="1740"/>
      <c r="P53" s="1740"/>
      <c r="Q53" s="1740"/>
      <c r="R53" s="1740"/>
      <c r="S53" s="1740"/>
      <c r="T53" s="1740"/>
      <c r="U53" s="1740"/>
      <c r="V53" s="1740"/>
      <c r="W53" s="1741"/>
      <c r="AA53" s="50"/>
    </row>
    <row r="54" spans="1:27">
      <c r="A54" s="1739"/>
      <c r="B54" s="1740"/>
      <c r="C54" s="1740"/>
      <c r="D54" s="1740"/>
      <c r="E54" s="1740"/>
      <c r="F54" s="1740"/>
      <c r="G54" s="1740"/>
      <c r="H54" s="1740"/>
      <c r="I54" s="1740"/>
      <c r="J54" s="1740"/>
      <c r="K54" s="1740"/>
      <c r="L54" s="1740"/>
      <c r="M54" s="1740"/>
      <c r="N54" s="1740"/>
      <c r="O54" s="1740"/>
      <c r="P54" s="1740"/>
      <c r="Q54" s="1740"/>
      <c r="R54" s="1740"/>
      <c r="S54" s="1740"/>
      <c r="T54" s="1740"/>
      <c r="U54" s="1740"/>
      <c r="V54" s="1740"/>
      <c r="W54" s="1741"/>
      <c r="AA54" s="50"/>
    </row>
    <row r="55" spans="1:27">
      <c r="A55" s="1739"/>
      <c r="B55" s="1740"/>
      <c r="C55" s="1740"/>
      <c r="D55" s="1740"/>
      <c r="E55" s="1740"/>
      <c r="F55" s="1740"/>
      <c r="G55" s="1740"/>
      <c r="H55" s="1740"/>
      <c r="I55" s="1740"/>
      <c r="J55" s="1740"/>
      <c r="K55" s="1740"/>
      <c r="L55" s="1740"/>
      <c r="M55" s="1740"/>
      <c r="N55" s="1740"/>
      <c r="O55" s="1740"/>
      <c r="P55" s="1740"/>
      <c r="Q55" s="1740"/>
      <c r="R55" s="1740"/>
      <c r="S55" s="1740"/>
      <c r="T55" s="1740"/>
      <c r="U55" s="1740"/>
      <c r="V55" s="1740"/>
      <c r="W55" s="1741"/>
      <c r="AA55" s="50"/>
    </row>
    <row r="56" spans="1:27">
      <c r="A56" s="1739"/>
      <c r="B56" s="1740"/>
      <c r="C56" s="1740"/>
      <c r="D56" s="1740"/>
      <c r="E56" s="1740"/>
      <c r="F56" s="1740"/>
      <c r="G56" s="1740"/>
      <c r="H56" s="1740"/>
      <c r="I56" s="1740"/>
      <c r="J56" s="1740"/>
      <c r="K56" s="1740"/>
      <c r="L56" s="1740"/>
      <c r="M56" s="1740"/>
      <c r="N56" s="1740"/>
      <c r="O56" s="1740"/>
      <c r="P56" s="1740"/>
      <c r="Q56" s="1740"/>
      <c r="R56" s="1740"/>
      <c r="S56" s="1740"/>
      <c r="T56" s="1740"/>
      <c r="U56" s="1740"/>
      <c r="V56" s="1740"/>
      <c r="W56" s="1741"/>
      <c r="AA56" s="50"/>
    </row>
    <row r="57" spans="1:27">
      <c r="A57" s="1739"/>
      <c r="B57" s="1740"/>
      <c r="C57" s="1740"/>
      <c r="D57" s="1740"/>
      <c r="E57" s="1740"/>
      <c r="F57" s="1740"/>
      <c r="G57" s="1740"/>
      <c r="H57" s="1740"/>
      <c r="I57" s="1740"/>
      <c r="J57" s="1740"/>
      <c r="K57" s="1740"/>
      <c r="L57" s="1740"/>
      <c r="M57" s="1740"/>
      <c r="N57" s="1740"/>
      <c r="O57" s="1740"/>
      <c r="P57" s="1740"/>
      <c r="Q57" s="1740"/>
      <c r="R57" s="1740"/>
      <c r="S57" s="1740"/>
      <c r="T57" s="1740"/>
      <c r="U57" s="1740"/>
      <c r="V57" s="1740"/>
      <c r="W57" s="1741"/>
      <c r="AA57" s="50"/>
    </row>
    <row r="58" spans="1:27">
      <c r="A58" s="1739"/>
      <c r="B58" s="1740"/>
      <c r="C58" s="1740"/>
      <c r="D58" s="1740"/>
      <c r="E58" s="1740"/>
      <c r="F58" s="1740"/>
      <c r="G58" s="1740"/>
      <c r="H58" s="1740"/>
      <c r="I58" s="1740"/>
      <c r="J58" s="1740"/>
      <c r="K58" s="1740"/>
      <c r="L58" s="1740"/>
      <c r="M58" s="1740"/>
      <c r="N58" s="1740"/>
      <c r="O58" s="1740"/>
      <c r="P58" s="1740"/>
      <c r="Q58" s="1740"/>
      <c r="R58" s="1740"/>
      <c r="S58" s="1740"/>
      <c r="T58" s="1740"/>
      <c r="U58" s="1740"/>
      <c r="V58" s="1740"/>
      <c r="W58" s="1741"/>
      <c r="AA58" s="50"/>
    </row>
    <row r="59" spans="1:27">
      <c r="A59" s="1739"/>
      <c r="B59" s="1740"/>
      <c r="C59" s="1740"/>
      <c r="D59" s="1740"/>
      <c r="E59" s="1740"/>
      <c r="F59" s="1740"/>
      <c r="G59" s="1740"/>
      <c r="H59" s="1740"/>
      <c r="I59" s="1740"/>
      <c r="J59" s="1740"/>
      <c r="K59" s="1740"/>
      <c r="L59" s="1740"/>
      <c r="M59" s="1740"/>
      <c r="N59" s="1740"/>
      <c r="O59" s="1740"/>
      <c r="P59" s="1740"/>
      <c r="Q59" s="1740"/>
      <c r="R59" s="1740"/>
      <c r="S59" s="1740"/>
      <c r="T59" s="1740"/>
      <c r="U59" s="1740"/>
      <c r="V59" s="1740"/>
      <c r="W59" s="1741"/>
      <c r="AA59" s="50"/>
    </row>
    <row r="60" spans="1:27">
      <c r="A60" s="1739"/>
      <c r="B60" s="1740"/>
      <c r="C60" s="1740"/>
      <c r="D60" s="1740"/>
      <c r="E60" s="1740"/>
      <c r="F60" s="1740"/>
      <c r="G60" s="1740"/>
      <c r="H60" s="1740"/>
      <c r="I60" s="1740"/>
      <c r="J60" s="1740"/>
      <c r="K60" s="1740"/>
      <c r="L60" s="1740"/>
      <c r="M60" s="1740"/>
      <c r="N60" s="1740"/>
      <c r="O60" s="1740"/>
      <c r="P60" s="1740"/>
      <c r="Q60" s="1740"/>
      <c r="R60" s="1740"/>
      <c r="S60" s="1740"/>
      <c r="T60" s="1740"/>
      <c r="U60" s="1740"/>
      <c r="V60" s="1740"/>
      <c r="W60" s="1741"/>
      <c r="AA60" s="50"/>
    </row>
    <row r="61" spans="1:27">
      <c r="A61" s="1739"/>
      <c r="B61" s="1740"/>
      <c r="C61" s="1740"/>
      <c r="D61" s="1740"/>
      <c r="E61" s="1740"/>
      <c r="F61" s="1740"/>
      <c r="G61" s="1740"/>
      <c r="H61" s="1740"/>
      <c r="I61" s="1740"/>
      <c r="J61" s="1740"/>
      <c r="K61" s="1740"/>
      <c r="L61" s="1740"/>
      <c r="M61" s="1740"/>
      <c r="N61" s="1740"/>
      <c r="O61" s="1740"/>
      <c r="P61" s="1740"/>
      <c r="Q61" s="1740"/>
      <c r="R61" s="1740"/>
      <c r="S61" s="1740"/>
      <c r="T61" s="1740"/>
      <c r="U61" s="1740"/>
      <c r="V61" s="1740"/>
      <c r="W61" s="1741"/>
      <c r="AA61" s="50"/>
    </row>
    <row r="62" spans="1:27" ht="12.6" thickBot="1">
      <c r="A62" s="1742"/>
      <c r="B62" s="1743"/>
      <c r="C62" s="1743"/>
      <c r="D62" s="1743"/>
      <c r="E62" s="1743"/>
      <c r="F62" s="1743"/>
      <c r="G62" s="1743"/>
      <c r="H62" s="1743"/>
      <c r="I62" s="1743"/>
      <c r="J62" s="1743"/>
      <c r="K62" s="1743"/>
      <c r="L62" s="1743"/>
      <c r="M62" s="1743"/>
      <c r="N62" s="1743"/>
      <c r="O62" s="1743"/>
      <c r="P62" s="1743"/>
      <c r="Q62" s="1743"/>
      <c r="R62" s="1743"/>
      <c r="S62" s="1743"/>
      <c r="T62" s="1743"/>
      <c r="U62" s="1743"/>
      <c r="V62" s="1743"/>
      <c r="W62" s="1744"/>
      <c r="AA62" s="119"/>
    </row>
  </sheetData>
  <sheetProtection algorithmName="SHA-512" hashValue="/zzdpIhx5E7dad97kb34tQKLd2bE8BRdh1MGSdJPgAvZkJiTa+qtgZKSNl8b8jMAx1RyWYFCKNcdbQ8gbe8iZQ==" saltValue="0m70UFzKxNVWX5eAvrHlmw==" spinCount="100000" sheet="1" selectLockedCells="1"/>
  <mergeCells count="50">
    <mergeCell ref="A47:W62"/>
    <mergeCell ref="B43:V43"/>
    <mergeCell ref="B17:M17"/>
    <mergeCell ref="B41:V41"/>
    <mergeCell ref="B42:C42"/>
    <mergeCell ref="D42:W42"/>
    <mergeCell ref="D24:W24"/>
    <mergeCell ref="B38:V38"/>
    <mergeCell ref="B37:C37"/>
    <mergeCell ref="D37:W37"/>
    <mergeCell ref="B26:C26"/>
    <mergeCell ref="B24:C24"/>
    <mergeCell ref="B25:C25"/>
    <mergeCell ref="B22:C22"/>
    <mergeCell ref="B23:C23"/>
    <mergeCell ref="K22:W23"/>
    <mergeCell ref="A1:W1"/>
    <mergeCell ref="E9:M9"/>
    <mergeCell ref="N9:V9"/>
    <mergeCell ref="N7:V7"/>
    <mergeCell ref="N8:V8"/>
    <mergeCell ref="A2:V2"/>
    <mergeCell ref="B6:W6"/>
    <mergeCell ref="E7:M7"/>
    <mergeCell ref="F4:W4"/>
    <mergeCell ref="E8:M8"/>
    <mergeCell ref="X2:X5"/>
    <mergeCell ref="B31:V31"/>
    <mergeCell ref="D32:W32"/>
    <mergeCell ref="B32:C32"/>
    <mergeCell ref="B36:V36"/>
    <mergeCell ref="B33:V33"/>
    <mergeCell ref="B28:V28"/>
    <mergeCell ref="D26:W26"/>
    <mergeCell ref="B27:C27"/>
    <mergeCell ref="D25:W25"/>
    <mergeCell ref="B18:C18"/>
    <mergeCell ref="E11:M11"/>
    <mergeCell ref="C10:C12"/>
    <mergeCell ref="D16:W16"/>
    <mergeCell ref="E10:M10"/>
    <mergeCell ref="B19:V19"/>
    <mergeCell ref="D18:W18"/>
    <mergeCell ref="D10:D12"/>
    <mergeCell ref="N10:V12"/>
    <mergeCell ref="B14:W14"/>
    <mergeCell ref="E12:M12"/>
    <mergeCell ref="B10:B12"/>
    <mergeCell ref="B16:C16"/>
    <mergeCell ref="N17:W17"/>
  </mergeCells>
  <phoneticPr fontId="8"/>
  <conditionalFormatting sqref="Y3:Z3">
    <cfRule type="cellIs" dxfId="2" priority="1" stopIfTrue="1" operator="equal">
      <formula>"未入力あり"</formula>
    </cfRule>
  </conditionalFormatting>
  <dataValidations xWindow="645" yWindow="623" count="5">
    <dataValidation allowBlank="1" showInputMessage="1" showErrorMessage="1" prompt="表紙シートの病院名を反映" sqref="F4:W4" xr:uid="{00000000-0002-0000-1500-000000000000}"/>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8:W18 D25:W25" xr:uid="{00000000-0002-0000-1500-000001000000}"/>
    <dataValidation type="list" allowBlank="1" showInputMessage="1" showErrorMessage="1" sqref="D27" xr:uid="{00000000-0002-0000-1500-000002000000}">
      <formula1>"対応している,対応していない"</formula1>
    </dataValidation>
    <dataValidation type="list" allowBlank="1" showInputMessage="1" showErrorMessage="1" sqref="N17:W17" xr:uid="{00000000-0002-0000-1500-000003000000}">
      <formula1>"コロストーマ,ウロストーマ,コロストーマとウロストーマ"</formula1>
    </dataValidation>
    <dataValidation type="list" allowBlank="1" showInputMessage="1" showErrorMessage="1" sqref="W43 W38 W31 W28 W19 W33 W36 W15 D22:D23 W41" xr:uid="{00000000-0002-0000-1500-000004000000}">
      <formula1>"はい,いいえ"</formula1>
    </dataValidation>
  </dataValidation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1"/>
  <headerFooter>
    <oddFooter>&amp;C&amp;P/&amp;N&amp;R&amp;A</oddFooter>
  </headerFooter>
  <rowBreaks count="1" manualBreakCount="1">
    <brk id="34" max="2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theme="0"/>
    <pageSetUpPr fitToPage="1"/>
  </sheetPr>
  <dimension ref="A1:K27"/>
  <sheetViews>
    <sheetView view="pageBreakPreview" zoomScale="115" zoomScaleNormal="100" zoomScaleSheetLayoutView="115" workbookViewId="0">
      <selection activeCell="B12" sqref="B12"/>
    </sheetView>
  </sheetViews>
  <sheetFormatPr defaultColWidth="8.88671875" defaultRowHeight="13.2"/>
  <cols>
    <col min="1" max="1" width="3.6640625" style="350" customWidth="1"/>
    <col min="2" max="2" width="12.6640625" style="350" customWidth="1"/>
    <col min="3" max="4" width="8.6640625" style="350" customWidth="1"/>
    <col min="5" max="5" width="6.6640625" style="350" customWidth="1"/>
    <col min="6" max="6" width="17.6640625" style="350" customWidth="1"/>
    <col min="7" max="7" width="34.6640625" style="350" customWidth="1"/>
    <col min="8" max="8" width="2.6640625" style="350" customWidth="1"/>
    <col min="9" max="9" width="2.6640625" style="350" hidden="1" customWidth="1"/>
    <col min="10" max="10" width="2.21875" style="350" customWidth="1"/>
    <col min="11" max="11" width="80.6640625" style="290" customWidth="1"/>
    <col min="12" max="16384" width="8.88671875" style="350"/>
  </cols>
  <sheetData>
    <row r="1" spans="1:11" ht="19.5" customHeight="1" thickBot="1">
      <c r="A1" s="1344" t="s">
        <v>1078</v>
      </c>
      <c r="B1" s="1755"/>
      <c r="C1" s="1755"/>
      <c r="D1" s="1755"/>
      <c r="E1" s="1755"/>
      <c r="F1" s="1755"/>
      <c r="G1" s="1755"/>
      <c r="J1" s="33"/>
    </row>
    <row r="2" spans="1:11" ht="35.1" customHeight="1" thickBot="1">
      <c r="A2" s="1300" t="s">
        <v>777</v>
      </c>
      <c r="B2" s="1300"/>
      <c r="C2" s="1300"/>
      <c r="D2" s="1300"/>
      <c r="E2" s="1300"/>
      <c r="F2" s="1356"/>
      <c r="G2" s="557" t="str">
        <f>IF(COUNTIF(I12,"×")&gt;=1,"未入力あり","入力済")</f>
        <v>未入力あり</v>
      </c>
      <c r="H2" s="1687"/>
      <c r="I2" s="545"/>
      <c r="J2" s="33"/>
    </row>
    <row r="3" spans="1:11" ht="5.0999999999999996" customHeight="1">
      <c r="A3" s="371"/>
      <c r="B3" s="371"/>
      <c r="C3" s="371"/>
      <c r="D3" s="371"/>
      <c r="E3" s="371"/>
      <c r="F3" s="371"/>
      <c r="G3" s="371"/>
      <c r="H3" s="1687"/>
      <c r="I3" s="545"/>
      <c r="J3" s="160"/>
    </row>
    <row r="4" spans="1:11" ht="20.100000000000001" customHeight="1">
      <c r="A4" s="371"/>
      <c r="B4" s="371"/>
      <c r="C4" s="371" t="s">
        <v>1079</v>
      </c>
      <c r="D4" s="371"/>
      <c r="E4" s="371"/>
      <c r="F4" s="559" t="s">
        <v>728</v>
      </c>
      <c r="G4" s="569">
        <f>表紙!E3</f>
        <v>0</v>
      </c>
      <c r="H4" s="1687"/>
      <c r="I4" s="545"/>
      <c r="J4" s="33"/>
    </row>
    <row r="5" spans="1:11" ht="20.100000000000001" customHeight="1">
      <c r="F5" s="1019" t="s">
        <v>823</v>
      </c>
      <c r="G5" s="165" t="s">
        <v>1511</v>
      </c>
      <c r="K5" s="148" t="s">
        <v>238</v>
      </c>
    </row>
    <row r="6" spans="1:11" ht="20.100000000000001" customHeight="1">
      <c r="A6" s="1759" t="s">
        <v>1080</v>
      </c>
      <c r="B6" s="1759"/>
      <c r="C6" s="1759"/>
      <c r="D6" s="1759"/>
      <c r="E6" s="1759"/>
      <c r="F6" s="1759"/>
      <c r="G6" s="1759"/>
      <c r="K6" s="50"/>
    </row>
    <row r="7" spans="1:11" ht="65.25" customHeight="1">
      <c r="A7" s="1760" t="s">
        <v>1081</v>
      </c>
      <c r="B7" s="1761"/>
      <c r="C7" s="1761"/>
      <c r="D7" s="1761"/>
      <c r="E7" s="1761"/>
      <c r="F7" s="1761"/>
      <c r="G7" s="1761"/>
      <c r="K7" s="50"/>
    </row>
    <row r="8" spans="1:11" ht="27.9" customHeight="1">
      <c r="A8" s="1756"/>
      <c r="B8" s="1757" t="s">
        <v>1082</v>
      </c>
      <c r="C8" s="1758" t="s">
        <v>1083</v>
      </c>
      <c r="D8" s="1758" t="s">
        <v>1084</v>
      </c>
      <c r="E8" s="1754" t="s">
        <v>1085</v>
      </c>
      <c r="F8" s="1754" t="s">
        <v>1086</v>
      </c>
      <c r="G8" s="357" t="s">
        <v>1087</v>
      </c>
      <c r="K8" s="50"/>
    </row>
    <row r="9" spans="1:11" ht="18" customHeight="1">
      <c r="A9" s="1756"/>
      <c r="B9" s="1757"/>
      <c r="C9" s="1758"/>
      <c r="D9" s="1758"/>
      <c r="E9" s="1754"/>
      <c r="F9" s="1754"/>
      <c r="G9" s="570" t="s">
        <v>1088</v>
      </c>
      <c r="K9" s="50"/>
    </row>
    <row r="10" spans="1:11" ht="18" customHeight="1">
      <c r="A10" s="571" t="s">
        <v>961</v>
      </c>
      <c r="B10" s="572" t="s">
        <v>1089</v>
      </c>
      <c r="C10" s="573">
        <v>4</v>
      </c>
      <c r="D10" s="573">
        <v>2</v>
      </c>
      <c r="E10" s="574" t="s">
        <v>306</v>
      </c>
      <c r="F10" s="574" t="s">
        <v>1090</v>
      </c>
      <c r="G10" s="575" t="s">
        <v>1091</v>
      </c>
      <c r="K10" s="50"/>
    </row>
    <row r="11" spans="1:11" ht="18" customHeight="1" thickBot="1">
      <c r="A11" s="571" t="s">
        <v>961</v>
      </c>
      <c r="B11" s="576" t="s">
        <v>1092</v>
      </c>
      <c r="C11" s="577">
        <v>1</v>
      </c>
      <c r="D11" s="577">
        <v>1</v>
      </c>
      <c r="E11" s="578" t="s">
        <v>1093</v>
      </c>
      <c r="F11" s="578" t="s">
        <v>1094</v>
      </c>
      <c r="G11" s="579" t="s">
        <v>1095</v>
      </c>
      <c r="K11" s="50"/>
    </row>
    <row r="12" spans="1:11" ht="36" customHeight="1" thickBot="1">
      <c r="A12" s="580">
        <v>1</v>
      </c>
      <c r="B12" s="26"/>
      <c r="C12" s="27"/>
      <c r="D12" s="27"/>
      <c r="E12" s="26"/>
      <c r="F12" s="26"/>
      <c r="G12" s="25"/>
      <c r="H12" s="581"/>
      <c r="I12" s="440" t="str">
        <f>IF(AND(B12&lt;&gt;"",C12&lt;&gt;"",D12&lt;&gt;"",E12&lt;&gt;"",F12&lt;&gt;"",G12&lt;&gt;""),"○","×")</f>
        <v>×</v>
      </c>
      <c r="K12" s="50"/>
    </row>
    <row r="13" spans="1:11" ht="36" customHeight="1" thickBot="1">
      <c r="A13" s="580">
        <v>2</v>
      </c>
      <c r="B13" s="26"/>
      <c r="C13" s="27"/>
      <c r="D13" s="27"/>
      <c r="E13" s="26"/>
      <c r="F13" s="26"/>
      <c r="G13" s="25"/>
      <c r="K13" s="50"/>
    </row>
    <row r="14" spans="1:11" ht="36" customHeight="1" thickBot="1">
      <c r="A14" s="580">
        <v>3</v>
      </c>
      <c r="B14" s="26"/>
      <c r="C14" s="27"/>
      <c r="D14" s="27"/>
      <c r="E14" s="26"/>
      <c r="F14" s="26"/>
      <c r="G14" s="25"/>
      <c r="K14" s="50"/>
    </row>
    <row r="15" spans="1:11" ht="36" customHeight="1" thickBot="1">
      <c r="A15" s="580">
        <v>4</v>
      </c>
      <c r="B15" s="26"/>
      <c r="C15" s="27"/>
      <c r="D15" s="27"/>
      <c r="E15" s="26"/>
      <c r="F15" s="26"/>
      <c r="G15" s="25"/>
      <c r="K15" s="50"/>
    </row>
    <row r="16" spans="1:11" ht="36" customHeight="1" thickBot="1">
      <c r="A16" s="580">
        <v>5</v>
      </c>
      <c r="B16" s="26"/>
      <c r="C16" s="27"/>
      <c r="D16" s="27"/>
      <c r="E16" s="26"/>
      <c r="F16" s="26"/>
      <c r="G16" s="25"/>
      <c r="K16" s="50"/>
    </row>
    <row r="17" spans="1:11" ht="36" customHeight="1" thickBot="1">
      <c r="A17" s="580">
        <v>6</v>
      </c>
      <c r="B17" s="26"/>
      <c r="C17" s="27"/>
      <c r="D17" s="27"/>
      <c r="E17" s="26"/>
      <c r="F17" s="26"/>
      <c r="G17" s="25"/>
      <c r="K17" s="50"/>
    </row>
    <row r="18" spans="1:11" ht="36" customHeight="1" thickBot="1">
      <c r="A18" s="580">
        <v>7</v>
      </c>
      <c r="B18" s="26"/>
      <c r="C18" s="27"/>
      <c r="D18" s="27"/>
      <c r="E18" s="26"/>
      <c r="F18" s="26"/>
      <c r="G18" s="25"/>
      <c r="K18" s="50"/>
    </row>
    <row r="19" spans="1:11" ht="36" customHeight="1" thickBot="1">
      <c r="A19" s="580">
        <v>8</v>
      </c>
      <c r="B19" s="26"/>
      <c r="C19" s="27"/>
      <c r="D19" s="27"/>
      <c r="E19" s="26"/>
      <c r="F19" s="26"/>
      <c r="G19" s="25"/>
      <c r="K19" s="50"/>
    </row>
    <row r="20" spans="1:11" ht="36" customHeight="1" thickBot="1">
      <c r="A20" s="580">
        <v>9</v>
      </c>
      <c r="B20" s="26"/>
      <c r="C20" s="27"/>
      <c r="D20" s="27"/>
      <c r="E20" s="26"/>
      <c r="F20" s="26"/>
      <c r="G20" s="25"/>
      <c r="K20" s="50"/>
    </row>
    <row r="21" spans="1:11" ht="36" customHeight="1" thickBot="1">
      <c r="A21" s="580">
        <v>10</v>
      </c>
      <c r="B21" s="26"/>
      <c r="C21" s="27"/>
      <c r="D21" s="27"/>
      <c r="E21" s="26"/>
      <c r="F21" s="26"/>
      <c r="G21" s="25"/>
      <c r="K21" s="50"/>
    </row>
    <row r="22" spans="1:11" ht="36" customHeight="1" thickBot="1">
      <c r="A22" s="580">
        <v>11</v>
      </c>
      <c r="B22" s="26"/>
      <c r="C22" s="27"/>
      <c r="D22" s="27"/>
      <c r="E22" s="26"/>
      <c r="F22" s="26"/>
      <c r="G22" s="25"/>
      <c r="K22" s="50"/>
    </row>
    <row r="23" spans="1:11" ht="36" customHeight="1" thickBot="1">
      <c r="A23" s="580">
        <v>12</v>
      </c>
      <c r="B23" s="26"/>
      <c r="C23" s="27"/>
      <c r="D23" s="27"/>
      <c r="E23" s="26"/>
      <c r="F23" s="26"/>
      <c r="G23" s="25"/>
      <c r="K23" s="50"/>
    </row>
    <row r="24" spans="1:11" ht="36" customHeight="1" thickBot="1">
      <c r="A24" s="580">
        <v>13</v>
      </c>
      <c r="B24" s="26"/>
      <c r="C24" s="27"/>
      <c r="D24" s="27"/>
      <c r="E24" s="26"/>
      <c r="F24" s="26"/>
      <c r="G24" s="25"/>
      <c r="K24" s="50"/>
    </row>
    <row r="25" spans="1:11" ht="36" customHeight="1" thickBot="1">
      <c r="A25" s="580">
        <v>14</v>
      </c>
      <c r="B25" s="26"/>
      <c r="C25" s="27"/>
      <c r="D25" s="27"/>
      <c r="E25" s="26"/>
      <c r="F25" s="26"/>
      <c r="G25" s="25"/>
      <c r="K25" s="50"/>
    </row>
    <row r="26" spans="1:11" ht="36" customHeight="1" thickBot="1">
      <c r="A26" s="580">
        <v>15</v>
      </c>
      <c r="B26" s="26"/>
      <c r="C26" s="27"/>
      <c r="D26" s="27"/>
      <c r="E26" s="26"/>
      <c r="F26" s="26"/>
      <c r="G26" s="25"/>
      <c r="K26" s="119"/>
    </row>
    <row r="27" spans="1:11">
      <c r="H27" s="582" t="s">
        <v>848</v>
      </c>
      <c r="I27" s="582"/>
      <c r="J27" s="582"/>
    </row>
  </sheetData>
  <sheetProtection algorithmName="SHA-512" hashValue="/Qhde/qdFQSA/0BaH+NSFwmktbYmSBG0idHP6MTDpMSmSoqBSsYnoJPbxL+9DlVc5wMwFgwW7njxwmiSMIFJew==" saltValue="k/fn+1d6IFvO9gv5qeoQXA==" spinCount="100000" sheet="1" selectLockedCells="1"/>
  <mergeCells count="11">
    <mergeCell ref="H2:H4"/>
    <mergeCell ref="F8:F9"/>
    <mergeCell ref="A1:G1"/>
    <mergeCell ref="A8:A9"/>
    <mergeCell ref="B8:B9"/>
    <mergeCell ref="C8:C9"/>
    <mergeCell ref="D8:D9"/>
    <mergeCell ref="E8:E9"/>
    <mergeCell ref="A6:G6"/>
    <mergeCell ref="A7:G7"/>
    <mergeCell ref="A2:F2"/>
  </mergeCells>
  <phoneticPr fontId="8"/>
  <conditionalFormatting sqref="J3">
    <cfRule type="cellIs" dxfId="1" priority="1" stopIfTrue="1" operator="equal">
      <formula>"未入力あり"</formula>
    </cfRule>
  </conditionalFormatting>
  <dataValidations count="6">
    <dataValidation type="list" allowBlank="1" showInputMessage="1" showErrorMessage="1" sqref="G12:G26" xr:uid="{00000000-0002-0000-1600-000000000000}">
      <formula1>"初級認定者（みなし含む）,初級認定試験・受験予定,初級認定試験・受験なし,中級認定者"</formula1>
    </dataValidation>
    <dataValidation allowBlank="1" showInputMessage="1" showErrorMessage="1" prompt="表紙シートの病院名を反映" sqref="G4" xr:uid="{00000000-0002-0000-1600-000001000000}"/>
    <dataValidation type="decimal" imeMode="disabled" operator="greaterThanOrEqual" allowBlank="1" showInputMessage="1" showErrorMessage="1" prompt="年単位で入力" sqref="C12:D26" xr:uid="{00000000-0002-0000-1600-000002000000}">
      <formula1>0</formula1>
    </dataValidation>
    <dataValidation type="list" allowBlank="1" showInputMessage="1" showErrorMessage="1" sqref="F12:F26" xr:uid="{00000000-0002-0000-1600-000003000000}">
      <formula1>"専従,専任,その他"</formula1>
    </dataValidation>
    <dataValidation type="list" allowBlank="1" showInputMessage="1" showErrorMessage="1" sqref="E12:E26" xr:uid="{00000000-0002-0000-1600-000004000000}">
      <formula1>"常勤,非常勤"</formula1>
    </dataValidation>
    <dataValidation type="list" allowBlank="1" showInputMessage="1" showErrorMessage="1" sqref="B12:B26" xr:uid="{00000000-0002-0000-1600-000005000000}">
      <formula1>"診療情報管理士,なし"</formula1>
    </dataValidation>
  </dataValidations>
  <printOptions horizontalCentered="1"/>
  <pageMargins left="0.39370078740157483" right="0.39370078740157483" top="0.59055118110236227" bottom="0.59055118110236227" header="0.35433070866141736" footer="0.27559055118110237"/>
  <pageSetup paperSize="9" fitToHeight="0" orientation="portrait" cellComments="asDisplayed" r:id="rId1"/>
  <headerFooter>
    <oddFooter>&amp;C&amp;P/&amp;N&amp;R&amp;A</oddFooter>
  </headerFooter>
  <rowBreaks count="1" manualBreakCount="1">
    <brk id="26"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tabColor theme="0"/>
    <pageSetUpPr fitToPage="1"/>
  </sheetPr>
  <dimension ref="A1:AC94"/>
  <sheetViews>
    <sheetView view="pageBreakPreview" zoomScaleNormal="100" zoomScaleSheetLayoutView="100" workbookViewId="0">
      <selection activeCell="M7" sqref="M7:W7"/>
    </sheetView>
  </sheetViews>
  <sheetFormatPr defaultColWidth="9" defaultRowHeight="12"/>
  <cols>
    <col min="1" max="1" width="4.109375" style="381" customWidth="1"/>
    <col min="2" max="2" width="15.6640625" style="381" customWidth="1"/>
    <col min="3" max="3" width="7.6640625" style="381" customWidth="1"/>
    <col min="4" max="4" width="25.6640625" style="381" customWidth="1"/>
    <col min="5" max="13" width="2.6640625" style="381" customWidth="1"/>
    <col min="14" max="14" width="1.6640625" style="381" customWidth="1"/>
    <col min="15" max="22" width="2.6640625" style="381" customWidth="1"/>
    <col min="23" max="23" width="4.6640625" style="381" customWidth="1"/>
    <col min="24" max="24" width="2.6640625" style="381" customWidth="1"/>
    <col min="25" max="25" width="6" style="381" hidden="1" customWidth="1"/>
    <col min="26" max="26" width="2.21875" style="386" customWidth="1"/>
    <col min="27" max="27" width="80.6640625" style="144" customWidth="1"/>
    <col min="28" max="16384" width="9" style="381"/>
  </cols>
  <sheetData>
    <row r="1" spans="1:29" ht="20.25" customHeight="1" thickBot="1">
      <c r="A1" s="1355" t="s">
        <v>1096</v>
      </c>
      <c r="B1" s="1355"/>
      <c r="C1" s="1355"/>
      <c r="D1" s="1355"/>
      <c r="E1" s="1355"/>
      <c r="F1" s="1355"/>
      <c r="G1" s="1355"/>
      <c r="H1" s="1355"/>
      <c r="I1" s="1355"/>
      <c r="J1" s="1355"/>
      <c r="K1" s="1355"/>
      <c r="L1" s="1355"/>
      <c r="M1" s="1355"/>
      <c r="N1" s="1355"/>
      <c r="O1" s="1355"/>
      <c r="P1" s="1355"/>
      <c r="Q1" s="1355"/>
      <c r="R1" s="1355"/>
      <c r="S1" s="1355"/>
      <c r="T1" s="1355"/>
      <c r="U1" s="1355"/>
      <c r="V1" s="1355"/>
      <c r="W1" s="1355"/>
      <c r="Y1" s="33"/>
      <c r="Z1" s="55"/>
    </row>
    <row r="2" spans="1:29" ht="24.9" customHeight="1" thickBot="1">
      <c r="A2" s="1789" t="s">
        <v>777</v>
      </c>
      <c r="B2" s="1789"/>
      <c r="C2" s="1789"/>
      <c r="D2" s="1789"/>
      <c r="E2" s="1789"/>
      <c r="F2" s="1789"/>
      <c r="G2" s="1789"/>
      <c r="H2" s="1789"/>
      <c r="I2" s="1789"/>
      <c r="J2" s="1789"/>
      <c r="K2" s="1789"/>
      <c r="L2" s="1789"/>
      <c r="M2" s="1789"/>
      <c r="N2" s="1789"/>
      <c r="O2" s="1789"/>
      <c r="P2" s="1789"/>
      <c r="Q2" s="1789"/>
      <c r="R2" s="1789"/>
      <c r="S2" s="1790"/>
      <c r="T2" s="1786" t="str">
        <f>IF(COUNTIF(Y7:Y35,"×")&gt;=1,"未入力あり","入力済")</f>
        <v>未入力あり</v>
      </c>
      <c r="U2" s="1787"/>
      <c r="V2" s="1787"/>
      <c r="W2" s="1788"/>
      <c r="X2" s="1687"/>
      <c r="Y2" s="33"/>
      <c r="Z2" s="55"/>
    </row>
    <row r="3" spans="1:29" ht="5.0999999999999996" customHeight="1">
      <c r="A3" s="378"/>
      <c r="B3" s="378"/>
      <c r="C3" s="378"/>
      <c r="D3" s="378"/>
      <c r="E3" s="378"/>
      <c r="F3" s="378"/>
      <c r="G3" s="378"/>
      <c r="H3" s="378"/>
      <c r="I3" s="378"/>
      <c r="J3" s="378"/>
      <c r="K3" s="378"/>
      <c r="L3" s="378"/>
      <c r="M3" s="378"/>
      <c r="N3" s="378"/>
      <c r="O3" s="378"/>
      <c r="P3" s="378"/>
      <c r="Q3" s="378"/>
      <c r="R3" s="378"/>
      <c r="S3" s="378"/>
      <c r="T3" s="378"/>
      <c r="U3" s="378"/>
      <c r="V3" s="378"/>
      <c r="W3" s="378"/>
      <c r="X3" s="1687"/>
    </row>
    <row r="4" spans="1:29" ht="20.100000000000001" customHeight="1">
      <c r="A4" s="378"/>
      <c r="B4" s="378"/>
      <c r="C4" s="378"/>
      <c r="D4" s="583" t="s">
        <v>728</v>
      </c>
      <c r="E4" s="1783">
        <f>表紙!E3</f>
        <v>0</v>
      </c>
      <c r="F4" s="1784"/>
      <c r="G4" s="1784"/>
      <c r="H4" s="1784"/>
      <c r="I4" s="1784"/>
      <c r="J4" s="1784"/>
      <c r="K4" s="1784"/>
      <c r="L4" s="1784"/>
      <c r="M4" s="1784"/>
      <c r="N4" s="1784"/>
      <c r="O4" s="1784"/>
      <c r="P4" s="1784"/>
      <c r="Q4" s="1784"/>
      <c r="R4" s="1784"/>
      <c r="S4" s="1784"/>
      <c r="T4" s="1784"/>
      <c r="U4" s="1784"/>
      <c r="V4" s="1784"/>
      <c r="W4" s="1785"/>
      <c r="X4" s="1687"/>
      <c r="Y4" s="383"/>
      <c r="Z4" s="144"/>
      <c r="AA4" s="148" t="s">
        <v>238</v>
      </c>
    </row>
    <row r="5" spans="1:29" s="145" customFormat="1" ht="20.100000000000001" customHeight="1">
      <c r="A5" s="584" t="s">
        <v>1048</v>
      </c>
      <c r="B5" s="386" t="s">
        <v>1097</v>
      </c>
      <c r="C5" s="386"/>
      <c r="D5" s="386"/>
      <c r="E5" s="496"/>
      <c r="F5" s="475"/>
      <c r="G5" s="475"/>
      <c r="H5" s="475"/>
      <c r="I5" s="475"/>
      <c r="J5" s="475"/>
      <c r="K5" s="475"/>
      <c r="L5" s="475"/>
      <c r="M5" s="475"/>
      <c r="N5" s="475"/>
      <c r="O5" s="475"/>
      <c r="P5" s="475"/>
      <c r="Q5" s="475"/>
      <c r="R5" s="475"/>
      <c r="S5" s="475"/>
      <c r="T5" s="475"/>
      <c r="U5" s="475"/>
      <c r="V5" s="475"/>
      <c r="W5" s="585" t="s">
        <v>1511</v>
      </c>
      <c r="Z5" s="143"/>
      <c r="AA5" s="50"/>
    </row>
    <row r="6" spans="1:29" ht="22.2" customHeight="1" thickBot="1">
      <c r="A6" s="586" t="s">
        <v>1098</v>
      </c>
      <c r="B6" s="1762" t="s">
        <v>1099</v>
      </c>
      <c r="C6" s="1762"/>
      <c r="D6" s="1762"/>
      <c r="E6" s="1762"/>
      <c r="F6" s="1762"/>
      <c r="G6" s="1762"/>
      <c r="H6" s="1762"/>
      <c r="I6" s="1762"/>
      <c r="J6" s="1762"/>
      <c r="K6" s="1762"/>
      <c r="L6" s="1762"/>
      <c r="M6" s="1762"/>
      <c r="N6" s="1762"/>
      <c r="O6" s="1762"/>
      <c r="P6" s="1762"/>
      <c r="Q6" s="1762"/>
      <c r="R6" s="1762"/>
      <c r="S6" s="1762"/>
      <c r="T6" s="1762"/>
      <c r="U6" s="1762"/>
      <c r="V6" s="1762"/>
      <c r="W6" s="1762"/>
      <c r="Z6" s="587"/>
      <c r="AA6" s="127"/>
    </row>
    <row r="7" spans="1:29" ht="21" customHeight="1" thickBot="1">
      <c r="A7" s="1489">
        <v>1</v>
      </c>
      <c r="B7" s="1775" t="s">
        <v>1100</v>
      </c>
      <c r="C7" s="1776"/>
      <c r="D7" s="1776"/>
      <c r="E7" s="1776"/>
      <c r="F7" s="1776"/>
      <c r="G7" s="1776"/>
      <c r="H7" s="1776"/>
      <c r="I7" s="1776"/>
      <c r="J7" s="1776"/>
      <c r="K7" s="1776"/>
      <c r="L7" s="1777"/>
      <c r="M7" s="1555"/>
      <c r="N7" s="1773"/>
      <c r="O7" s="1773"/>
      <c r="P7" s="1773"/>
      <c r="Q7" s="1773"/>
      <c r="R7" s="1773"/>
      <c r="S7" s="1773"/>
      <c r="T7" s="1773"/>
      <c r="U7" s="1773"/>
      <c r="V7" s="1773"/>
      <c r="W7" s="1774"/>
      <c r="X7" s="383"/>
      <c r="Y7" s="381" t="str">
        <f>IF(M7="","×","○")</f>
        <v>×</v>
      </c>
      <c r="Z7" s="587"/>
      <c r="AA7" s="127"/>
    </row>
    <row r="8" spans="1:29" ht="15" customHeight="1" thickBot="1">
      <c r="A8" s="1415"/>
      <c r="B8" s="1246" t="s">
        <v>1101</v>
      </c>
      <c r="C8" s="1247"/>
      <c r="D8" s="1247"/>
      <c r="E8" s="1247"/>
      <c r="F8" s="1247"/>
      <c r="G8" s="1247"/>
      <c r="H8" s="1248"/>
      <c r="I8" s="1248"/>
      <c r="J8" s="1247"/>
      <c r="K8" s="1247"/>
      <c r="L8" s="1248"/>
      <c r="M8" s="1249"/>
      <c r="N8" s="1250"/>
      <c r="O8" s="1250"/>
      <c r="P8" s="1250"/>
      <c r="Q8" s="1249"/>
      <c r="R8" s="1249"/>
      <c r="S8" s="1250"/>
      <c r="T8" s="1250"/>
      <c r="U8" s="1250"/>
      <c r="V8" s="1250"/>
      <c r="W8" s="1251"/>
      <c r="X8" s="383"/>
      <c r="Y8" s="383"/>
      <c r="Z8" s="587"/>
      <c r="AA8" s="127"/>
    </row>
    <row r="9" spans="1:29" ht="21" customHeight="1" thickBot="1">
      <c r="A9" s="1415"/>
      <c r="B9" s="1252" t="s">
        <v>1102</v>
      </c>
      <c r="C9" s="1253"/>
      <c r="D9" s="1254"/>
      <c r="E9" s="1778" t="s">
        <v>1103</v>
      </c>
      <c r="F9" s="1778"/>
      <c r="G9" s="1779"/>
      <c r="H9" s="1771"/>
      <c r="I9" s="1772"/>
      <c r="J9" s="1768" t="s">
        <v>1104</v>
      </c>
      <c r="K9" s="1770"/>
      <c r="L9" s="1771"/>
      <c r="M9" s="1772"/>
      <c r="N9" s="1768" t="s">
        <v>1105</v>
      </c>
      <c r="O9" s="1769"/>
      <c r="P9" s="1770"/>
      <c r="Q9" s="1771"/>
      <c r="R9" s="1772"/>
      <c r="S9" s="1768" t="s">
        <v>1106</v>
      </c>
      <c r="T9" s="1769"/>
      <c r="U9" s="1769"/>
      <c r="V9" s="1770"/>
      <c r="W9" s="28"/>
      <c r="X9" s="383"/>
      <c r="Y9" s="383" t="str">
        <f>IF(AND(M7="臨床試験専用の窓口がある",AND(H9="",L9="",Q9="",W9="")),"×","○")</f>
        <v>○</v>
      </c>
      <c r="Z9" s="587"/>
      <c r="AA9" s="127"/>
    </row>
    <row r="10" spans="1:29" ht="21" customHeight="1" thickBot="1">
      <c r="A10" s="1415"/>
      <c r="B10" s="1491" t="s">
        <v>791</v>
      </c>
      <c r="C10" s="1491"/>
      <c r="D10" s="1492"/>
      <c r="E10" s="1493"/>
      <c r="F10" s="1493"/>
      <c r="G10" s="1493"/>
      <c r="H10" s="1493"/>
      <c r="I10" s="1493"/>
      <c r="J10" s="1493"/>
      <c r="K10" s="1493"/>
      <c r="L10" s="1493"/>
      <c r="M10" s="1493"/>
      <c r="N10" s="1493"/>
      <c r="O10" s="1493"/>
      <c r="P10" s="1493"/>
      <c r="Q10" s="1493"/>
      <c r="R10" s="1493"/>
      <c r="S10" s="1493"/>
      <c r="T10" s="1493"/>
      <c r="U10" s="1493"/>
      <c r="V10" s="1493"/>
      <c r="W10" s="1497"/>
      <c r="X10" s="383"/>
      <c r="Y10" s="383" t="str">
        <f>IF(AND(H9="○",D10=""),"×","○")</f>
        <v>○</v>
      </c>
      <c r="Z10" s="587"/>
      <c r="AA10" s="127"/>
    </row>
    <row r="11" spans="1:29" ht="54" customHeight="1" thickBot="1">
      <c r="A11" s="1415"/>
      <c r="B11" s="1766" t="s">
        <v>1107</v>
      </c>
      <c r="C11" s="1255" t="s">
        <v>787</v>
      </c>
      <c r="D11" s="1341"/>
      <c r="E11" s="1420"/>
      <c r="F11" s="1420"/>
      <c r="G11" s="1420"/>
      <c r="H11" s="1420"/>
      <c r="I11" s="1420"/>
      <c r="J11" s="1420"/>
      <c r="K11" s="1420"/>
      <c r="L11" s="1420"/>
      <c r="M11" s="1420"/>
      <c r="N11" s="1420"/>
      <c r="O11" s="1420"/>
      <c r="P11" s="1420"/>
      <c r="Q11" s="1420"/>
      <c r="R11" s="1420"/>
      <c r="S11" s="1420"/>
      <c r="T11" s="1420"/>
      <c r="U11" s="1420"/>
      <c r="V11" s="1420"/>
      <c r="W11" s="1342"/>
      <c r="X11" s="383"/>
      <c r="Y11" s="383"/>
      <c r="Z11" s="587"/>
      <c r="AA11" s="127"/>
    </row>
    <row r="12" spans="1:29" ht="21" customHeight="1" thickBot="1">
      <c r="A12" s="1415"/>
      <c r="B12" s="1767"/>
      <c r="C12" s="1256" t="s">
        <v>811</v>
      </c>
      <c r="D12" s="1341"/>
      <c r="E12" s="1420"/>
      <c r="F12" s="1420"/>
      <c r="G12" s="1420"/>
      <c r="H12" s="1420"/>
      <c r="I12" s="1420"/>
      <c r="J12" s="1420"/>
      <c r="K12" s="1420"/>
      <c r="L12" s="1420"/>
      <c r="M12" s="1420"/>
      <c r="N12" s="1420"/>
      <c r="O12" s="1420"/>
      <c r="P12" s="1420"/>
      <c r="Q12" s="1420"/>
      <c r="R12" s="1420"/>
      <c r="S12" s="1420"/>
      <c r="T12" s="1420"/>
      <c r="U12" s="1420"/>
      <c r="V12" s="1420"/>
      <c r="W12" s="1342"/>
      <c r="X12" s="383"/>
      <c r="Y12" s="383"/>
      <c r="Z12" s="587"/>
      <c r="AA12" s="127"/>
    </row>
    <row r="13" spans="1:29" ht="21" customHeight="1" thickBot="1">
      <c r="A13" s="1416"/>
      <c r="B13" s="1763" t="s">
        <v>792</v>
      </c>
      <c r="C13" s="1764"/>
      <c r="D13" s="1644"/>
      <c r="E13" s="1645"/>
      <c r="F13" s="1645"/>
      <c r="G13" s="1645"/>
      <c r="H13" s="1645"/>
      <c r="I13" s="1645"/>
      <c r="J13" s="1646"/>
      <c r="K13" s="1765" t="s">
        <v>793</v>
      </c>
      <c r="L13" s="1765"/>
      <c r="M13" s="1765"/>
      <c r="N13" s="1431"/>
      <c r="O13" s="1432"/>
      <c r="P13" s="1432"/>
      <c r="Q13" s="1432"/>
      <c r="R13" s="1432"/>
      <c r="S13" s="1432"/>
      <c r="T13" s="1432"/>
      <c r="U13" s="1432"/>
      <c r="V13" s="1432"/>
      <c r="W13" s="1433"/>
      <c r="X13" s="383"/>
      <c r="Y13" s="383" t="str">
        <f>IF(AND(L9="○",D13=""),"×","○")</f>
        <v>○</v>
      </c>
      <c r="Z13" s="587"/>
      <c r="AA13" s="127"/>
    </row>
    <row r="14" spans="1:29" ht="21.75" customHeight="1">
      <c r="A14" s="1489">
        <v>2</v>
      </c>
      <c r="B14" s="1780" t="s">
        <v>1108</v>
      </c>
      <c r="C14" s="1781"/>
      <c r="D14" s="1781"/>
      <c r="E14" s="1781"/>
      <c r="F14" s="1781"/>
      <c r="G14" s="1781"/>
      <c r="H14" s="1781"/>
      <c r="I14" s="1781"/>
      <c r="J14" s="1781"/>
      <c r="K14" s="1781"/>
      <c r="L14" s="1782"/>
      <c r="M14" s="1791"/>
      <c r="N14" s="1792"/>
      <c r="O14" s="1792"/>
      <c r="P14" s="1792"/>
      <c r="Q14" s="1792"/>
      <c r="R14" s="1792"/>
      <c r="S14" s="1792"/>
      <c r="T14" s="1792"/>
      <c r="U14" s="1792"/>
      <c r="V14" s="1792"/>
      <c r="W14" s="1793"/>
      <c r="X14" s="383"/>
      <c r="Y14" s="381" t="str">
        <f>IF(M14="","×","○")</f>
        <v>×</v>
      </c>
      <c r="Z14" s="587"/>
      <c r="AA14" s="127"/>
    </row>
    <row r="15" spans="1:29" ht="15" customHeight="1" thickBot="1">
      <c r="A15" s="1415"/>
      <c r="B15" s="1246" t="s">
        <v>1101</v>
      </c>
      <c r="C15" s="1247"/>
      <c r="D15" s="1247"/>
      <c r="E15" s="1247"/>
      <c r="F15" s="1247"/>
      <c r="G15" s="1247"/>
      <c r="H15" s="1247"/>
      <c r="I15" s="1247"/>
      <c r="J15" s="1247"/>
      <c r="K15" s="1247"/>
      <c r="L15" s="1247"/>
      <c r="M15" s="1247"/>
      <c r="N15" s="1247"/>
      <c r="O15" s="1247"/>
      <c r="P15" s="1247"/>
      <c r="Q15" s="1247"/>
      <c r="R15" s="1247"/>
      <c r="S15" s="1247"/>
      <c r="T15" s="1247"/>
      <c r="U15" s="1247"/>
      <c r="V15" s="1247"/>
      <c r="W15" s="1257"/>
      <c r="X15" s="383"/>
      <c r="Y15" s="383"/>
      <c r="Z15" s="587"/>
      <c r="AA15" s="127"/>
    </row>
    <row r="16" spans="1:29" s="588" customFormat="1" ht="21" customHeight="1" thickBot="1">
      <c r="A16" s="1415"/>
      <c r="B16" s="1252" t="s">
        <v>1102</v>
      </c>
      <c r="C16" s="1253"/>
      <c r="D16" s="1254"/>
      <c r="E16" s="1778" t="s">
        <v>1103</v>
      </c>
      <c r="F16" s="1778"/>
      <c r="G16" s="1779"/>
      <c r="H16" s="1771"/>
      <c r="I16" s="1772"/>
      <c r="J16" s="1768" t="s">
        <v>1104</v>
      </c>
      <c r="K16" s="1770"/>
      <c r="L16" s="1771"/>
      <c r="M16" s="1772"/>
      <c r="N16" s="1768" t="s">
        <v>1105</v>
      </c>
      <c r="O16" s="1769"/>
      <c r="P16" s="1770"/>
      <c r="Q16" s="1771"/>
      <c r="R16" s="1772"/>
      <c r="S16" s="1768" t="s">
        <v>1106</v>
      </c>
      <c r="T16" s="1769"/>
      <c r="U16" s="1769"/>
      <c r="V16" s="1770"/>
      <c r="W16" s="28"/>
      <c r="Y16" s="383" t="str">
        <f>IF(AND(M14="臨床試験専用の窓口がある",AND(H16="",L16="",Q16="",W16="")),"×","○")</f>
        <v>○</v>
      </c>
      <c r="Z16" s="589"/>
      <c r="AA16" s="592"/>
      <c r="AC16" s="590"/>
    </row>
    <row r="17" spans="1:27" ht="21" customHeight="1" thickBot="1">
      <c r="A17" s="1415"/>
      <c r="B17" s="1491" t="s">
        <v>791</v>
      </c>
      <c r="C17" s="1491"/>
      <c r="D17" s="1492"/>
      <c r="E17" s="1493"/>
      <c r="F17" s="1493"/>
      <c r="G17" s="1493"/>
      <c r="H17" s="1493"/>
      <c r="I17" s="1493"/>
      <c r="J17" s="1493"/>
      <c r="K17" s="1493"/>
      <c r="L17" s="1493"/>
      <c r="M17" s="1493"/>
      <c r="N17" s="1493"/>
      <c r="O17" s="1493"/>
      <c r="P17" s="1493"/>
      <c r="Q17" s="1493"/>
      <c r="R17" s="1493"/>
      <c r="S17" s="1493"/>
      <c r="T17" s="1493"/>
      <c r="U17" s="1493"/>
      <c r="V17" s="1493"/>
      <c r="W17" s="1497"/>
      <c r="Y17" s="383" t="str">
        <f>IF(AND(H16="○",D17=""),"×","○")</f>
        <v>○</v>
      </c>
      <c r="Z17" s="587"/>
      <c r="AA17" s="127"/>
    </row>
    <row r="18" spans="1:27" ht="53.25" customHeight="1" thickBot="1">
      <c r="A18" s="1415"/>
      <c r="B18" s="1766" t="s">
        <v>1107</v>
      </c>
      <c r="C18" s="1255" t="s">
        <v>787</v>
      </c>
      <c r="D18" s="1341"/>
      <c r="E18" s="1420"/>
      <c r="F18" s="1420"/>
      <c r="G18" s="1420"/>
      <c r="H18" s="1420"/>
      <c r="I18" s="1420"/>
      <c r="J18" s="1420"/>
      <c r="K18" s="1420"/>
      <c r="L18" s="1420"/>
      <c r="M18" s="1420"/>
      <c r="N18" s="1420"/>
      <c r="O18" s="1420"/>
      <c r="P18" s="1420"/>
      <c r="Q18" s="1420"/>
      <c r="R18" s="1420"/>
      <c r="S18" s="1420"/>
      <c r="T18" s="1420"/>
      <c r="U18" s="1420"/>
      <c r="V18" s="1420"/>
      <c r="W18" s="1342"/>
      <c r="Y18" s="383"/>
      <c r="Z18" s="587"/>
      <c r="AA18" s="127"/>
    </row>
    <row r="19" spans="1:27" ht="21" customHeight="1" thickBot="1">
      <c r="A19" s="1415"/>
      <c r="B19" s="1767"/>
      <c r="C19" s="1256" t="s">
        <v>811</v>
      </c>
      <c r="D19" s="1341"/>
      <c r="E19" s="1420"/>
      <c r="F19" s="1420"/>
      <c r="G19" s="1420"/>
      <c r="H19" s="1420"/>
      <c r="I19" s="1420"/>
      <c r="J19" s="1420"/>
      <c r="K19" s="1420"/>
      <c r="L19" s="1420"/>
      <c r="M19" s="1420"/>
      <c r="N19" s="1420"/>
      <c r="O19" s="1420"/>
      <c r="P19" s="1420"/>
      <c r="Q19" s="1420"/>
      <c r="R19" s="1420"/>
      <c r="S19" s="1420"/>
      <c r="T19" s="1420"/>
      <c r="U19" s="1420"/>
      <c r="V19" s="1420"/>
      <c r="W19" s="1342"/>
      <c r="Z19" s="587"/>
      <c r="AA19" s="127"/>
    </row>
    <row r="20" spans="1:27" ht="30" customHeight="1" thickBot="1">
      <c r="A20" s="1416"/>
      <c r="B20" s="1763" t="s">
        <v>792</v>
      </c>
      <c r="C20" s="1764"/>
      <c r="D20" s="1644"/>
      <c r="E20" s="1645"/>
      <c r="F20" s="1645"/>
      <c r="G20" s="1645"/>
      <c r="H20" s="1645"/>
      <c r="I20" s="1645"/>
      <c r="J20" s="1646"/>
      <c r="K20" s="1765" t="s">
        <v>793</v>
      </c>
      <c r="L20" s="1765"/>
      <c r="M20" s="1765"/>
      <c r="N20" s="1431"/>
      <c r="O20" s="1432"/>
      <c r="P20" s="1432"/>
      <c r="Q20" s="1432"/>
      <c r="R20" s="1432"/>
      <c r="S20" s="1432"/>
      <c r="T20" s="1432"/>
      <c r="U20" s="1432"/>
      <c r="V20" s="1432"/>
      <c r="W20" s="1433"/>
      <c r="Y20" s="383" t="str">
        <f>IF(AND(L16="○",D20=""),"×","○")</f>
        <v>○</v>
      </c>
      <c r="Z20" s="587"/>
      <c r="AA20" s="127"/>
    </row>
    <row r="21" spans="1:27" ht="24" customHeight="1" thickBot="1">
      <c r="A21" s="586" t="s">
        <v>1109</v>
      </c>
      <c r="B21" s="1258" t="s">
        <v>1110</v>
      </c>
      <c r="C21" s="1258"/>
      <c r="D21" s="1258"/>
      <c r="E21" s="1258"/>
      <c r="F21" s="1258"/>
      <c r="G21" s="1258"/>
      <c r="H21" s="1258"/>
      <c r="I21" s="1258"/>
      <c r="J21" s="1258"/>
      <c r="K21" s="1258"/>
      <c r="L21" s="1258"/>
      <c r="M21" s="1258"/>
      <c r="N21" s="1258"/>
      <c r="O21" s="1258"/>
      <c r="P21" s="1258"/>
      <c r="Q21" s="1258"/>
      <c r="R21" s="1258"/>
      <c r="S21" s="1258"/>
      <c r="T21" s="1258"/>
      <c r="U21" s="1258"/>
      <c r="V21" s="1258"/>
      <c r="W21" s="1258"/>
      <c r="Z21" s="587"/>
      <c r="AA21" s="127"/>
    </row>
    <row r="22" spans="1:27" ht="20.25" customHeight="1" thickBot="1">
      <c r="A22" s="1489">
        <v>1</v>
      </c>
      <c r="B22" s="1550" t="s">
        <v>1111</v>
      </c>
      <c r="C22" s="1551"/>
      <c r="D22" s="1551"/>
      <c r="E22" s="1551"/>
      <c r="F22" s="1551"/>
      <c r="G22" s="1551"/>
      <c r="H22" s="1551"/>
      <c r="I22" s="1551"/>
      <c r="J22" s="1551"/>
      <c r="K22" s="1551"/>
      <c r="L22" s="1796"/>
      <c r="M22" s="1555"/>
      <c r="N22" s="1773"/>
      <c r="O22" s="1773"/>
      <c r="P22" s="1773"/>
      <c r="Q22" s="1773"/>
      <c r="R22" s="1773"/>
      <c r="S22" s="1773"/>
      <c r="T22" s="1773"/>
      <c r="U22" s="1773"/>
      <c r="V22" s="1773"/>
      <c r="W22" s="1774"/>
      <c r="Y22" s="381" t="str">
        <f>IF(M22="","×","○")</f>
        <v>×</v>
      </c>
      <c r="Z22" s="587"/>
      <c r="AA22" s="127"/>
    </row>
    <row r="23" spans="1:27" ht="24" customHeight="1" thickBot="1">
      <c r="A23" s="1794"/>
      <c r="B23" s="1246" t="s">
        <v>1112</v>
      </c>
      <c r="C23" s="1247"/>
      <c r="D23" s="1247"/>
      <c r="E23" s="1247"/>
      <c r="F23" s="1247"/>
      <c r="G23" s="1247"/>
      <c r="H23" s="1247"/>
      <c r="I23" s="1247"/>
      <c r="J23" s="1247"/>
      <c r="K23" s="1247"/>
      <c r="L23" s="1247"/>
      <c r="M23" s="1250"/>
      <c r="N23" s="1250"/>
      <c r="O23" s="1250"/>
      <c r="P23" s="1250"/>
      <c r="Q23" s="1250"/>
      <c r="R23" s="1250"/>
      <c r="S23" s="1250"/>
      <c r="T23" s="1250"/>
      <c r="U23" s="1250"/>
      <c r="V23" s="1250"/>
      <c r="W23" s="1259"/>
      <c r="Z23" s="587"/>
      <c r="AA23" s="127"/>
    </row>
    <row r="24" spans="1:27" ht="24" customHeight="1" thickBot="1">
      <c r="A24" s="1794"/>
      <c r="B24" s="1252" t="s">
        <v>1102</v>
      </c>
      <c r="C24" s="1253"/>
      <c r="D24" s="1254"/>
      <c r="E24" s="1778" t="s">
        <v>1103</v>
      </c>
      <c r="F24" s="1778"/>
      <c r="G24" s="1779"/>
      <c r="H24" s="1771"/>
      <c r="I24" s="1772"/>
      <c r="J24" s="1768" t="s">
        <v>1104</v>
      </c>
      <c r="K24" s="1770"/>
      <c r="L24" s="1771"/>
      <c r="M24" s="1772"/>
      <c r="N24" s="1768" t="s">
        <v>1105</v>
      </c>
      <c r="O24" s="1769"/>
      <c r="P24" s="1770"/>
      <c r="Q24" s="1771"/>
      <c r="R24" s="1772"/>
      <c r="S24" s="1768" t="s">
        <v>1106</v>
      </c>
      <c r="T24" s="1769"/>
      <c r="U24" s="1769"/>
      <c r="V24" s="1770"/>
      <c r="W24" s="28"/>
      <c r="Y24" s="383" t="str">
        <f>IF(AND(M22="治験専用の窓口がある",AND(H24="",L24="",Q24="",W24="")),"×","○")</f>
        <v>○</v>
      </c>
      <c r="Z24" s="587"/>
      <c r="AA24" s="127"/>
    </row>
    <row r="25" spans="1:27" ht="24" customHeight="1" thickBot="1">
      <c r="A25" s="1794"/>
      <c r="B25" s="1491" t="s">
        <v>791</v>
      </c>
      <c r="C25" s="1491"/>
      <c r="D25" s="1492"/>
      <c r="E25" s="1493"/>
      <c r="F25" s="1493"/>
      <c r="G25" s="1493"/>
      <c r="H25" s="1493"/>
      <c r="I25" s="1493"/>
      <c r="J25" s="1493"/>
      <c r="K25" s="1493"/>
      <c r="L25" s="1493"/>
      <c r="M25" s="1493"/>
      <c r="N25" s="1493"/>
      <c r="O25" s="1493"/>
      <c r="P25" s="1493"/>
      <c r="Q25" s="1493"/>
      <c r="R25" s="1493"/>
      <c r="S25" s="1493"/>
      <c r="T25" s="1493"/>
      <c r="U25" s="1493"/>
      <c r="V25" s="1493"/>
      <c r="W25" s="1497"/>
      <c r="Y25" s="383" t="str">
        <f>IF(AND(H24="○",D25=""),"×","○")</f>
        <v>○</v>
      </c>
      <c r="Z25" s="587"/>
      <c r="AA25" s="127"/>
    </row>
    <row r="26" spans="1:27" ht="54" customHeight="1" thickBot="1">
      <c r="A26" s="1794"/>
      <c r="B26" s="1766" t="s">
        <v>1107</v>
      </c>
      <c r="C26" s="1255" t="s">
        <v>787</v>
      </c>
      <c r="D26" s="1341"/>
      <c r="E26" s="1420"/>
      <c r="F26" s="1420"/>
      <c r="G26" s="1420"/>
      <c r="H26" s="1420"/>
      <c r="I26" s="1420"/>
      <c r="J26" s="1420"/>
      <c r="K26" s="1420"/>
      <c r="L26" s="1420"/>
      <c r="M26" s="1420"/>
      <c r="N26" s="1420"/>
      <c r="O26" s="1420"/>
      <c r="P26" s="1420"/>
      <c r="Q26" s="1420"/>
      <c r="R26" s="1420"/>
      <c r="S26" s="1420"/>
      <c r="T26" s="1420"/>
      <c r="U26" s="1420"/>
      <c r="V26" s="1420"/>
      <c r="W26" s="1342"/>
      <c r="Z26" s="587"/>
      <c r="AA26" s="127"/>
    </row>
    <row r="27" spans="1:27" ht="24" customHeight="1" thickBot="1">
      <c r="A27" s="1794"/>
      <c r="B27" s="1767"/>
      <c r="C27" s="1256" t="s">
        <v>811</v>
      </c>
      <c r="D27" s="1341"/>
      <c r="E27" s="1420"/>
      <c r="F27" s="1420"/>
      <c r="G27" s="1420"/>
      <c r="H27" s="1420"/>
      <c r="I27" s="1420"/>
      <c r="J27" s="1420"/>
      <c r="K27" s="1420"/>
      <c r="L27" s="1420"/>
      <c r="M27" s="1420"/>
      <c r="N27" s="1420"/>
      <c r="O27" s="1420"/>
      <c r="P27" s="1420"/>
      <c r="Q27" s="1420"/>
      <c r="R27" s="1420"/>
      <c r="S27" s="1420"/>
      <c r="T27" s="1420"/>
      <c r="U27" s="1420"/>
      <c r="V27" s="1420"/>
      <c r="W27" s="1342"/>
      <c r="Z27" s="587"/>
      <c r="AA27" s="127"/>
    </row>
    <row r="28" spans="1:27" ht="24" customHeight="1" thickBot="1">
      <c r="A28" s="1795"/>
      <c r="B28" s="1763" t="s">
        <v>792</v>
      </c>
      <c r="C28" s="1764"/>
      <c r="D28" s="1644"/>
      <c r="E28" s="1645"/>
      <c r="F28" s="1645"/>
      <c r="G28" s="1645"/>
      <c r="H28" s="1645"/>
      <c r="I28" s="1645"/>
      <c r="J28" s="1646"/>
      <c r="K28" s="1765" t="s">
        <v>793</v>
      </c>
      <c r="L28" s="1765"/>
      <c r="M28" s="1765"/>
      <c r="N28" s="1431"/>
      <c r="O28" s="1432"/>
      <c r="P28" s="1432"/>
      <c r="Q28" s="1432"/>
      <c r="R28" s="1432"/>
      <c r="S28" s="1432"/>
      <c r="T28" s="1432"/>
      <c r="U28" s="1432"/>
      <c r="V28" s="1432"/>
      <c r="W28" s="1433"/>
      <c r="Y28" s="383" t="str">
        <f>IF(AND(L24="○",D28=""),"×","○")</f>
        <v>○</v>
      </c>
      <c r="Z28" s="587"/>
      <c r="AA28" s="127"/>
    </row>
    <row r="29" spans="1:27" ht="21" customHeight="1" thickBot="1">
      <c r="A29" s="1489">
        <v>2</v>
      </c>
      <c r="B29" s="1780" t="s">
        <v>1113</v>
      </c>
      <c r="C29" s="1781"/>
      <c r="D29" s="1781"/>
      <c r="E29" s="1781"/>
      <c r="F29" s="1781"/>
      <c r="G29" s="1781"/>
      <c r="H29" s="1781"/>
      <c r="I29" s="1781"/>
      <c r="J29" s="1781"/>
      <c r="K29" s="1781"/>
      <c r="L29" s="1797"/>
      <c r="M29" s="1555"/>
      <c r="N29" s="1773"/>
      <c r="O29" s="1773"/>
      <c r="P29" s="1773"/>
      <c r="Q29" s="1773"/>
      <c r="R29" s="1773"/>
      <c r="S29" s="1773"/>
      <c r="T29" s="1773"/>
      <c r="U29" s="1773"/>
      <c r="V29" s="1773"/>
      <c r="W29" s="1774"/>
      <c r="Y29" s="381" t="str">
        <f>IF(M29="","×","○")</f>
        <v>×</v>
      </c>
      <c r="Z29" s="587"/>
      <c r="AA29" s="127"/>
    </row>
    <row r="30" spans="1:27" ht="24" customHeight="1" thickBot="1">
      <c r="A30" s="1415"/>
      <c r="B30" s="1246" t="s">
        <v>1112</v>
      </c>
      <c r="C30" s="1247"/>
      <c r="D30" s="1247"/>
      <c r="E30" s="1247"/>
      <c r="F30" s="1247"/>
      <c r="G30" s="1247"/>
      <c r="H30" s="1247"/>
      <c r="I30" s="1247"/>
      <c r="J30" s="1247"/>
      <c r="K30" s="1247"/>
      <c r="L30" s="1247"/>
      <c r="M30" s="1250"/>
      <c r="N30" s="1250"/>
      <c r="O30" s="1250"/>
      <c r="P30" s="1250"/>
      <c r="Q30" s="1250"/>
      <c r="R30" s="1250"/>
      <c r="S30" s="1250"/>
      <c r="T30" s="1250"/>
      <c r="U30" s="1250"/>
      <c r="V30" s="1250"/>
      <c r="W30" s="1259"/>
      <c r="Z30" s="587"/>
      <c r="AA30" s="127"/>
    </row>
    <row r="31" spans="1:27" ht="24" customHeight="1" thickBot="1">
      <c r="A31" s="1415"/>
      <c r="B31" s="1252" t="s">
        <v>1102</v>
      </c>
      <c r="C31" s="1253"/>
      <c r="D31" s="1254"/>
      <c r="E31" s="1778" t="s">
        <v>1103</v>
      </c>
      <c r="F31" s="1778"/>
      <c r="G31" s="1779"/>
      <c r="H31" s="1771"/>
      <c r="I31" s="1772"/>
      <c r="J31" s="1768" t="s">
        <v>1104</v>
      </c>
      <c r="K31" s="1770"/>
      <c r="L31" s="1771"/>
      <c r="M31" s="1772"/>
      <c r="N31" s="1768" t="s">
        <v>1105</v>
      </c>
      <c r="O31" s="1769"/>
      <c r="P31" s="1770"/>
      <c r="Q31" s="1771"/>
      <c r="R31" s="1772"/>
      <c r="S31" s="1768" t="s">
        <v>1106</v>
      </c>
      <c r="T31" s="1769"/>
      <c r="U31" s="1769"/>
      <c r="V31" s="1770"/>
      <c r="W31" s="28"/>
      <c r="Y31" s="383" t="str">
        <f>IF(AND(M29="治験専用の窓口がある",AND(H31="",L31="",Q31="",W31="")),"×","○")</f>
        <v>○</v>
      </c>
      <c r="Z31" s="587"/>
      <c r="AA31" s="127"/>
    </row>
    <row r="32" spans="1:27" ht="24" customHeight="1" thickBot="1">
      <c r="A32" s="1415"/>
      <c r="B32" s="1491" t="s">
        <v>791</v>
      </c>
      <c r="C32" s="1491"/>
      <c r="D32" s="1492"/>
      <c r="E32" s="1493"/>
      <c r="F32" s="1493"/>
      <c r="G32" s="1493"/>
      <c r="H32" s="1493"/>
      <c r="I32" s="1493"/>
      <c r="J32" s="1493"/>
      <c r="K32" s="1493"/>
      <c r="L32" s="1493"/>
      <c r="M32" s="1493"/>
      <c r="N32" s="1493"/>
      <c r="O32" s="1493"/>
      <c r="P32" s="1493"/>
      <c r="Q32" s="1493"/>
      <c r="R32" s="1493"/>
      <c r="S32" s="1493"/>
      <c r="T32" s="1493"/>
      <c r="U32" s="1493"/>
      <c r="V32" s="1493"/>
      <c r="W32" s="1497"/>
      <c r="Y32" s="383" t="str">
        <f>IF(AND(H31="○",D32=""),"×","○")</f>
        <v>○</v>
      </c>
      <c r="Z32" s="587"/>
      <c r="AA32" s="127"/>
    </row>
    <row r="33" spans="1:27" ht="53.25" customHeight="1" thickBot="1">
      <c r="A33" s="1415"/>
      <c r="B33" s="1766" t="s">
        <v>1107</v>
      </c>
      <c r="C33" s="1255" t="s">
        <v>787</v>
      </c>
      <c r="D33" s="1341"/>
      <c r="E33" s="1420"/>
      <c r="F33" s="1420"/>
      <c r="G33" s="1420"/>
      <c r="H33" s="1420"/>
      <c r="I33" s="1420"/>
      <c r="J33" s="1420"/>
      <c r="K33" s="1420"/>
      <c r="L33" s="1420"/>
      <c r="M33" s="1420"/>
      <c r="N33" s="1420"/>
      <c r="O33" s="1420"/>
      <c r="P33" s="1420"/>
      <c r="Q33" s="1420"/>
      <c r="R33" s="1420"/>
      <c r="S33" s="1420"/>
      <c r="T33" s="1420"/>
      <c r="U33" s="1420"/>
      <c r="V33" s="1420"/>
      <c r="W33" s="1342"/>
      <c r="Z33" s="587"/>
      <c r="AA33" s="127"/>
    </row>
    <row r="34" spans="1:27" ht="24" customHeight="1" thickBot="1">
      <c r="A34" s="1415"/>
      <c r="B34" s="1767"/>
      <c r="C34" s="1256" t="s">
        <v>811</v>
      </c>
      <c r="D34" s="1341"/>
      <c r="E34" s="1420"/>
      <c r="F34" s="1420"/>
      <c r="G34" s="1420"/>
      <c r="H34" s="1420"/>
      <c r="I34" s="1420"/>
      <c r="J34" s="1420"/>
      <c r="K34" s="1420"/>
      <c r="L34" s="1420"/>
      <c r="M34" s="1420"/>
      <c r="N34" s="1420"/>
      <c r="O34" s="1420"/>
      <c r="P34" s="1420"/>
      <c r="Q34" s="1420"/>
      <c r="R34" s="1420"/>
      <c r="S34" s="1420"/>
      <c r="T34" s="1420"/>
      <c r="U34" s="1420"/>
      <c r="V34" s="1420"/>
      <c r="W34" s="1342"/>
      <c r="Z34" s="587"/>
      <c r="AA34" s="127"/>
    </row>
    <row r="35" spans="1:27" ht="24" customHeight="1" thickBot="1">
      <c r="A35" s="1415"/>
      <c r="B35" s="1763" t="s">
        <v>792</v>
      </c>
      <c r="C35" s="1764"/>
      <c r="D35" s="1644"/>
      <c r="E35" s="1645"/>
      <c r="F35" s="1645"/>
      <c r="G35" s="1645"/>
      <c r="H35" s="1645"/>
      <c r="I35" s="1645"/>
      <c r="J35" s="1646"/>
      <c r="K35" s="1765" t="s">
        <v>793</v>
      </c>
      <c r="L35" s="1765"/>
      <c r="M35" s="1765"/>
      <c r="N35" s="1431"/>
      <c r="O35" s="1432"/>
      <c r="P35" s="1432"/>
      <c r="Q35" s="1432"/>
      <c r="R35" s="1432"/>
      <c r="S35" s="1432"/>
      <c r="T35" s="1432"/>
      <c r="U35" s="1432"/>
      <c r="V35" s="1432"/>
      <c r="W35" s="1433"/>
      <c r="Y35" s="383" t="str">
        <f>IF(AND(L31="○",D35=""),"×","○")</f>
        <v>○</v>
      </c>
      <c r="Z35" s="587"/>
      <c r="AA35" s="128"/>
    </row>
    <row r="36" spans="1:27" ht="24" customHeight="1"/>
    <row r="37" spans="1:27" ht="24" customHeight="1"/>
    <row r="38" spans="1:27" ht="24" customHeight="1"/>
    <row r="39" spans="1:27" ht="24" customHeight="1"/>
    <row r="40" spans="1:27" ht="24" customHeight="1"/>
    <row r="41" spans="1:27" ht="24" customHeight="1"/>
    <row r="42" spans="1:27" ht="24" customHeight="1"/>
    <row r="43" spans="1:27" ht="30" customHeight="1"/>
    <row r="44" spans="1:27" ht="25.5" customHeight="1"/>
    <row r="45" spans="1:27" ht="18" customHeight="1"/>
    <row r="46" spans="1:27" ht="18" customHeight="1"/>
    <row r="47" spans="1:27" ht="25.5" customHeight="1"/>
    <row r="48" spans="1:27" ht="30" customHeight="1"/>
    <row r="49" ht="45" customHeight="1"/>
    <row r="50" ht="24" customHeight="1"/>
    <row r="51" ht="24" customHeight="1"/>
    <row r="52" ht="24" customHeight="1"/>
    <row r="53" ht="24" customHeight="1"/>
    <row r="54" ht="24" customHeight="1"/>
    <row r="55" ht="24" customHeight="1"/>
    <row r="56" ht="24" customHeight="1"/>
    <row r="57" ht="24" customHeight="1"/>
    <row r="58" ht="24" customHeight="1"/>
    <row r="59" ht="30" customHeight="1"/>
    <row r="60" ht="5.0999999999999996" customHeight="1"/>
    <row r="61" ht="20.25" customHeight="1"/>
    <row r="62" ht="25.5" customHeight="1"/>
    <row r="63" ht="20.25" customHeight="1"/>
    <row r="64" ht="18" customHeight="1"/>
    <row r="65" ht="25.5" customHeight="1"/>
    <row r="66" ht="30" customHeight="1"/>
    <row r="67" ht="45" customHeight="1"/>
    <row r="68" ht="25.5" customHeight="1"/>
    <row r="69" ht="25.5" customHeight="1"/>
    <row r="70" ht="24" customHeight="1"/>
    <row r="71" ht="24" customHeight="1"/>
    <row r="72" ht="24" customHeight="1"/>
    <row r="73" ht="24" customHeight="1"/>
    <row r="74" ht="24" customHeight="1"/>
    <row r="75" ht="24" customHeight="1"/>
    <row r="76" ht="24" customHeight="1"/>
    <row r="77" ht="30" customHeight="1"/>
    <row r="78" ht="25.5" customHeight="1"/>
    <row r="79" ht="20.25" customHeight="1"/>
    <row r="80" ht="18" customHeight="1"/>
    <row r="81" spans="24:24" ht="25.5" customHeight="1"/>
    <row r="82" spans="24:24" ht="30" customHeight="1"/>
    <row r="83" spans="24:24" ht="45" customHeight="1"/>
    <row r="84" spans="24:24" ht="25.5" customHeight="1"/>
    <row r="85" spans="24:24" ht="25.5" customHeight="1"/>
    <row r="86" spans="24:24" ht="24" customHeight="1"/>
    <row r="87" spans="24:24" ht="24" customHeight="1"/>
    <row r="88" spans="24:24" ht="24" customHeight="1"/>
    <row r="89" spans="24:24" ht="24" customHeight="1"/>
    <row r="90" spans="24:24" ht="24" customHeight="1"/>
    <row r="91" spans="24:24" ht="24" customHeight="1"/>
    <row r="92" spans="24:24" ht="24" customHeight="1"/>
    <row r="93" spans="24:24" ht="30" customHeight="1"/>
    <row r="94" spans="24:24" ht="10.5" customHeight="1">
      <c r="X94" s="591" t="s">
        <v>848</v>
      </c>
    </row>
  </sheetData>
  <sheetProtection algorithmName="SHA-512" hashValue="fgeU2xwNeWTXH+HjWDYGxBpIUuGOH45g2tLKDz8U8VsrqPpRNmQx5NyddaGdvC9LVfoX8ESwjSsQnz6jEaSBSA==" saltValue="ipL1SvYVEpFDMwe9i9APlw==" spinCount="100000" sheet="1" selectLockedCells="1"/>
  <mergeCells count="82">
    <mergeCell ref="N35:W35"/>
    <mergeCell ref="D35:J35"/>
    <mergeCell ref="K35:M35"/>
    <mergeCell ref="D26:W26"/>
    <mergeCell ref="D27:W27"/>
    <mergeCell ref="N28:W28"/>
    <mergeCell ref="A29:A35"/>
    <mergeCell ref="B29:L29"/>
    <mergeCell ref="M29:W29"/>
    <mergeCell ref="E31:G31"/>
    <mergeCell ref="H31:I31"/>
    <mergeCell ref="J31:K31"/>
    <mergeCell ref="L31:M31"/>
    <mergeCell ref="N31:P31"/>
    <mergeCell ref="Q31:R31"/>
    <mergeCell ref="S31:V31"/>
    <mergeCell ref="B32:C32"/>
    <mergeCell ref="D32:W32"/>
    <mergeCell ref="B33:B34"/>
    <mergeCell ref="D33:W33"/>
    <mergeCell ref="D34:W34"/>
    <mergeCell ref="B35:C35"/>
    <mergeCell ref="A22:A28"/>
    <mergeCell ref="B22:L22"/>
    <mergeCell ref="M22:W22"/>
    <mergeCell ref="E24:G24"/>
    <mergeCell ref="H24:I24"/>
    <mergeCell ref="J24:K24"/>
    <mergeCell ref="L24:M24"/>
    <mergeCell ref="N24:P24"/>
    <mergeCell ref="Q24:R24"/>
    <mergeCell ref="S24:V24"/>
    <mergeCell ref="B25:C25"/>
    <mergeCell ref="D25:W25"/>
    <mergeCell ref="B26:B27"/>
    <mergeCell ref="B28:C28"/>
    <mergeCell ref="D28:J28"/>
    <mergeCell ref="K28:M28"/>
    <mergeCell ref="A1:W1"/>
    <mergeCell ref="B14:L14"/>
    <mergeCell ref="B17:C17"/>
    <mergeCell ref="D17:W17"/>
    <mergeCell ref="E16:G16"/>
    <mergeCell ref="H16:I16"/>
    <mergeCell ref="J16:K16"/>
    <mergeCell ref="E4:W4"/>
    <mergeCell ref="T2:W2"/>
    <mergeCell ref="A2:S2"/>
    <mergeCell ref="A7:A13"/>
    <mergeCell ref="B11:B12"/>
    <mergeCell ref="D13:J13"/>
    <mergeCell ref="D11:W11"/>
    <mergeCell ref="K13:M13"/>
    <mergeCell ref="M14:W14"/>
    <mergeCell ref="X2:X4"/>
    <mergeCell ref="D10:W10"/>
    <mergeCell ref="M7:W7"/>
    <mergeCell ref="B7:L7"/>
    <mergeCell ref="E9:G9"/>
    <mergeCell ref="H9:I9"/>
    <mergeCell ref="J9:K9"/>
    <mergeCell ref="L9:M9"/>
    <mergeCell ref="S9:V9"/>
    <mergeCell ref="B10:C10"/>
    <mergeCell ref="N9:P9"/>
    <mergeCell ref="Q9:R9"/>
    <mergeCell ref="D12:W12"/>
    <mergeCell ref="B6:W6"/>
    <mergeCell ref="A14:A20"/>
    <mergeCell ref="B13:C13"/>
    <mergeCell ref="B20:C20"/>
    <mergeCell ref="N13:W13"/>
    <mergeCell ref="D19:W19"/>
    <mergeCell ref="D20:J20"/>
    <mergeCell ref="K20:M20"/>
    <mergeCell ref="N20:W20"/>
    <mergeCell ref="D18:W18"/>
    <mergeCell ref="B18:B19"/>
    <mergeCell ref="N16:P16"/>
    <mergeCell ref="Q16:R16"/>
    <mergeCell ref="S16:V16"/>
    <mergeCell ref="L16:M16"/>
  </mergeCells>
  <phoneticPr fontId="8"/>
  <dataValidations count="7">
    <dataValidation type="list" allowBlank="1" showInputMessage="1" showErrorMessage="1" sqref="H9:I9 L9:M9 Q9:R9 W9 H16:I16 L16:M16 Q16:R16 W16 H24:I24 L24:M24 Q24:R24 W24 H31:I31 L31:M31 Q31:R31 W31" xr:uid="{00000000-0002-0000-1700-000000000000}">
      <formula1>"○"</formula1>
    </dataValidation>
    <dataValidation imeMode="disabled" allowBlank="1" showInputMessage="1" showErrorMessage="1" prompt="内線番号を半角で入力" sqref="N28 N13 N20 N35" xr:uid="{00000000-0002-0000-1700-000001000000}"/>
    <dataValidation allowBlank="1" showInputMessage="1" showErrorMessage="1" prompt="表紙シートの病院名を反映" sqref="E4:W4" xr:uid="{00000000-0002-0000-1700-000002000000}"/>
    <dataValidation type="custom" imeMode="disabled" allowBlank="1" showInputMessage="1" showErrorMessage="1" error="半角で入力してください" prompt="アドレスは、手入力せずにホームページからコピーしてください" sqref="D12:W12 D19:W19 D27:W27 D34:W34" xr:uid="{00000000-0002-0000-1700-000003000000}">
      <formula1>LEN(D12)=LENB(D12)</formula1>
    </dataValidation>
    <dataValidation type="custom" imeMode="disabled" allowBlank="1" showInputMessage="1" showErrorMessage="1" error="半角で入力してください" prompt="電話番号はハイフン「-」を含め、半角で入力_x000a_XXX-XXXX-XXXX" sqref="D13:J13 D28:J28 D20:J20 D35:J35" xr:uid="{00000000-0002-0000-1700-000004000000}">
      <formula1>LEN(D13)=LENB(D13)</formula1>
    </dataValidation>
    <dataValidation type="list" allowBlank="1" showInputMessage="1" showErrorMessage="1" sqref="M22:W22 M29:W29" xr:uid="{00000000-0002-0000-1700-000005000000}">
      <formula1>"治験専用の窓口がある,相談支援センターが窓口となっている,担当している診療科が窓口となっている,窓口はない"</formula1>
    </dataValidation>
    <dataValidation type="list" allowBlank="1" showInputMessage="1" showErrorMessage="1" sqref="M14:W14 M7:W7" xr:uid="{00000000-0002-0000-1700-000006000000}">
      <formula1>"臨床試験専用の窓口がある,相談支援センターが窓口となっている,担当している診療科が窓口となっている,窓口はない"</formula1>
    </dataValidation>
  </dataValidation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Footer>&amp;C&amp;P/&amp;N&amp;R&amp;A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5">
    <tabColor theme="0"/>
    <pageSetUpPr fitToPage="1"/>
  </sheetPr>
  <dimension ref="A1:S17"/>
  <sheetViews>
    <sheetView showGridLines="0" view="pageBreakPreview" zoomScaleNormal="100" zoomScaleSheetLayoutView="100" workbookViewId="0">
      <selection activeCell="I7" sqref="I7:M7"/>
    </sheetView>
  </sheetViews>
  <sheetFormatPr defaultColWidth="9" defaultRowHeight="12"/>
  <cols>
    <col min="1" max="1" width="3.6640625" style="160" customWidth="1"/>
    <col min="2" max="7" width="9.33203125" style="160" customWidth="1"/>
    <col min="8" max="8" width="17.88671875" style="160" customWidth="1"/>
    <col min="9" max="13" width="2.6640625" style="160" customWidth="1"/>
    <col min="14" max="14" width="0.88671875" style="160" customWidth="1"/>
    <col min="15" max="15" width="12.88671875" style="160" customWidth="1"/>
    <col min="16" max="16" width="0.88671875" style="160" customWidth="1"/>
    <col min="17" max="17" width="15" style="160" hidden="1" customWidth="1"/>
    <col min="18" max="18" width="2.21875" style="386" customWidth="1"/>
    <col min="19" max="19" width="80.6640625" style="144" customWidth="1"/>
    <col min="20" max="16384" width="9" style="160"/>
  </cols>
  <sheetData>
    <row r="1" spans="1:19" ht="15.9" customHeight="1" thickBot="1">
      <c r="A1" s="1344" t="s">
        <v>1114</v>
      </c>
      <c r="B1" s="1344"/>
      <c r="C1" s="1344"/>
      <c r="D1" s="1344"/>
      <c r="E1" s="1344"/>
      <c r="F1" s="1344"/>
      <c r="G1" s="1344"/>
      <c r="H1" s="1344"/>
      <c r="I1" s="1344"/>
      <c r="J1" s="1344"/>
      <c r="K1" s="1344"/>
      <c r="L1" s="1344"/>
      <c r="M1" s="1344"/>
      <c r="N1" s="1344"/>
      <c r="O1" s="1344"/>
      <c r="P1" s="594"/>
      <c r="Q1" s="462"/>
      <c r="R1" s="55"/>
      <c r="S1" s="463"/>
    </row>
    <row r="2" spans="1:19" ht="24.9" customHeight="1" thickBot="1">
      <c r="A2" s="1458" t="s">
        <v>777</v>
      </c>
      <c r="B2" s="1458"/>
      <c r="C2" s="1458"/>
      <c r="D2" s="1458"/>
      <c r="E2" s="1458"/>
      <c r="F2" s="1458"/>
      <c r="G2" s="1458"/>
      <c r="H2" s="1458"/>
      <c r="I2" s="1458"/>
      <c r="J2" s="1458"/>
      <c r="K2" s="1458"/>
      <c r="L2" s="1458"/>
      <c r="M2" s="1458"/>
      <c r="N2" s="1458"/>
      <c r="O2" s="595" t="str">
        <f>IF(COUNTIF(Q7:Q14,"×")&gt;=1,"未入力あり","入力済")</f>
        <v>未入力あり</v>
      </c>
      <c r="P2" s="1406"/>
      <c r="Q2" s="1406"/>
      <c r="R2" s="55"/>
    </row>
    <row r="3" spans="1:19" ht="5.0999999999999996" customHeight="1">
      <c r="A3" s="381"/>
      <c r="B3" s="381"/>
      <c r="C3" s="381"/>
      <c r="D3" s="381"/>
      <c r="E3" s="381"/>
      <c r="F3" s="381"/>
      <c r="G3" s="381"/>
      <c r="H3" s="381"/>
      <c r="I3" s="381"/>
      <c r="J3" s="381"/>
      <c r="K3" s="381"/>
      <c r="L3" s="381"/>
      <c r="M3" s="381"/>
      <c r="N3" s="381"/>
      <c r="O3" s="403"/>
      <c r="P3" s="1406"/>
      <c r="Q3" s="1406"/>
    </row>
    <row r="4" spans="1:19" ht="20.25" customHeight="1">
      <c r="A4" s="381"/>
      <c r="B4" s="381"/>
      <c r="C4" s="381"/>
      <c r="D4" s="381"/>
      <c r="E4" s="381"/>
      <c r="F4" s="585" t="s">
        <v>728</v>
      </c>
      <c r="G4" s="1798">
        <f>表紙!E3</f>
        <v>0</v>
      </c>
      <c r="H4" s="1799"/>
      <c r="I4" s="1799"/>
      <c r="J4" s="1799"/>
      <c r="K4" s="1799"/>
      <c r="L4" s="1799"/>
      <c r="M4" s="1799"/>
      <c r="N4" s="1799"/>
      <c r="O4" s="1800"/>
      <c r="P4" s="1406"/>
      <c r="Q4" s="1406"/>
      <c r="R4" s="55"/>
    </row>
    <row r="5" spans="1:19" ht="15.75" customHeight="1">
      <c r="A5" s="381"/>
      <c r="B5" s="381"/>
      <c r="C5" s="381"/>
      <c r="D5" s="381"/>
      <c r="E5" s="381"/>
      <c r="F5" s="585"/>
      <c r="L5" s="386"/>
      <c r="M5" s="386"/>
      <c r="N5" s="475"/>
      <c r="O5" s="593" t="s">
        <v>1511</v>
      </c>
      <c r="P5" s="1406"/>
      <c r="Q5" s="1406"/>
      <c r="R5" s="144"/>
      <c r="S5" s="148" t="s">
        <v>238</v>
      </c>
    </row>
    <row r="6" spans="1:19" ht="12.75" customHeight="1" thickBot="1">
      <c r="A6" s="381"/>
      <c r="B6" s="381"/>
      <c r="C6" s="381"/>
      <c r="D6" s="381"/>
      <c r="E6" s="381"/>
      <c r="F6" s="381"/>
      <c r="G6" s="381"/>
      <c r="H6" s="381"/>
      <c r="I6" s="381"/>
      <c r="J6" s="381"/>
      <c r="K6" s="381"/>
      <c r="L6" s="381"/>
      <c r="M6" s="381"/>
      <c r="N6" s="386"/>
      <c r="O6" s="386"/>
      <c r="P6" s="386"/>
      <c r="Q6" s="386"/>
      <c r="S6" s="151"/>
    </row>
    <row r="7" spans="1:19" ht="54.6" customHeight="1" thickBot="1">
      <c r="A7" s="387">
        <v>1</v>
      </c>
      <c r="B7" s="1801" t="s">
        <v>1115</v>
      </c>
      <c r="C7" s="1802"/>
      <c r="D7" s="1802"/>
      <c r="E7" s="1802"/>
      <c r="F7" s="1802"/>
      <c r="G7" s="1802"/>
      <c r="H7" s="1803"/>
      <c r="I7" s="1590"/>
      <c r="J7" s="1591"/>
      <c r="K7" s="1591"/>
      <c r="L7" s="1591"/>
      <c r="M7" s="1592"/>
      <c r="N7" s="386"/>
      <c r="O7" s="386"/>
      <c r="P7" s="386"/>
      <c r="Q7" s="381" t="str">
        <f>IF(I7="","×","○")</f>
        <v>×</v>
      </c>
      <c r="S7" s="129"/>
    </row>
    <row r="8" spans="1:19" ht="39" customHeight="1" thickBot="1">
      <c r="A8" s="387">
        <v>2</v>
      </c>
      <c r="B8" s="1801" t="s">
        <v>1116</v>
      </c>
      <c r="C8" s="1807"/>
      <c r="D8" s="1807"/>
      <c r="E8" s="1807"/>
      <c r="F8" s="1807"/>
      <c r="G8" s="1807"/>
      <c r="H8" s="1808"/>
      <c r="I8" s="1590"/>
      <c r="J8" s="1591"/>
      <c r="K8" s="1591"/>
      <c r="L8" s="1591"/>
      <c r="M8" s="1592"/>
      <c r="N8" s="386"/>
      <c r="O8" s="386"/>
      <c r="P8" s="386"/>
      <c r="Q8" s="381" t="str">
        <f t="shared" ref="Q8:Q14" si="0">IF(I8="","×","○")</f>
        <v>×</v>
      </c>
      <c r="S8" s="129"/>
    </row>
    <row r="9" spans="1:19" ht="39" customHeight="1" thickBot="1">
      <c r="A9" s="387">
        <v>3</v>
      </c>
      <c r="B9" s="1801" t="s">
        <v>1117</v>
      </c>
      <c r="C9" s="1809"/>
      <c r="D9" s="1809"/>
      <c r="E9" s="1809"/>
      <c r="F9" s="1809"/>
      <c r="G9" s="1809"/>
      <c r="H9" s="1810"/>
      <c r="I9" s="1590"/>
      <c r="J9" s="1591"/>
      <c r="K9" s="1591"/>
      <c r="L9" s="1591"/>
      <c r="M9" s="1592"/>
      <c r="N9" s="386"/>
      <c r="O9" s="386"/>
      <c r="P9" s="386"/>
      <c r="Q9" s="381" t="str">
        <f t="shared" si="0"/>
        <v>×</v>
      </c>
      <c r="S9" s="129"/>
    </row>
    <row r="10" spans="1:19" ht="39" customHeight="1" thickBot="1">
      <c r="A10" s="387">
        <v>4</v>
      </c>
      <c r="B10" s="1801" t="s">
        <v>1118</v>
      </c>
      <c r="C10" s="1802"/>
      <c r="D10" s="1802"/>
      <c r="E10" s="1802"/>
      <c r="F10" s="1802"/>
      <c r="G10" s="1802"/>
      <c r="H10" s="1803"/>
      <c r="I10" s="1590"/>
      <c r="J10" s="1591"/>
      <c r="K10" s="1591"/>
      <c r="L10" s="1591"/>
      <c r="M10" s="1592"/>
      <c r="N10" s="386"/>
      <c r="O10" s="386"/>
      <c r="P10" s="386"/>
      <c r="Q10" s="381" t="str">
        <f t="shared" si="0"/>
        <v>×</v>
      </c>
      <c r="S10" s="129"/>
    </row>
    <row r="11" spans="1:19" ht="39" customHeight="1" thickBot="1">
      <c r="A11" s="387">
        <v>5</v>
      </c>
      <c r="B11" s="1801" t="s">
        <v>1119</v>
      </c>
      <c r="C11" s="1802"/>
      <c r="D11" s="1802"/>
      <c r="E11" s="1802"/>
      <c r="F11" s="1802"/>
      <c r="G11" s="1802"/>
      <c r="H11" s="1803"/>
      <c r="I11" s="1590"/>
      <c r="J11" s="1591"/>
      <c r="K11" s="1591"/>
      <c r="L11" s="1591"/>
      <c r="M11" s="1592"/>
      <c r="N11" s="386"/>
      <c r="O11" s="386"/>
      <c r="P11" s="386"/>
      <c r="Q11" s="381" t="str">
        <f t="shared" si="0"/>
        <v>×</v>
      </c>
      <c r="S11" s="129"/>
    </row>
    <row r="12" spans="1:19" ht="39" customHeight="1" thickBot="1">
      <c r="A12" s="413">
        <v>6</v>
      </c>
      <c r="B12" s="1804" t="s">
        <v>1120</v>
      </c>
      <c r="C12" s="1805"/>
      <c r="D12" s="1805"/>
      <c r="E12" s="1805"/>
      <c r="F12" s="1805"/>
      <c r="G12" s="1805"/>
      <c r="H12" s="1806"/>
      <c r="I12" s="1590"/>
      <c r="J12" s="1591"/>
      <c r="K12" s="1591"/>
      <c r="L12" s="1591"/>
      <c r="M12" s="1592"/>
      <c r="N12" s="386"/>
      <c r="O12" s="386"/>
      <c r="P12" s="386"/>
      <c r="Q12" s="381" t="str">
        <f t="shared" si="0"/>
        <v>×</v>
      </c>
      <c r="S12" s="129"/>
    </row>
    <row r="13" spans="1:19" ht="39" customHeight="1" thickBot="1">
      <c r="A13" s="387">
        <v>7</v>
      </c>
      <c r="B13" s="1801" t="s">
        <v>1121</v>
      </c>
      <c r="C13" s="1802"/>
      <c r="D13" s="1802"/>
      <c r="E13" s="1802"/>
      <c r="F13" s="1802"/>
      <c r="G13" s="1802"/>
      <c r="H13" s="1803"/>
      <c r="I13" s="1590"/>
      <c r="J13" s="1591"/>
      <c r="K13" s="1591"/>
      <c r="L13" s="1591"/>
      <c r="M13" s="1592"/>
      <c r="N13" s="386"/>
      <c r="O13" s="386"/>
      <c r="P13" s="386"/>
      <c r="Q13" s="381" t="str">
        <f t="shared" si="0"/>
        <v>×</v>
      </c>
      <c r="S13" s="129"/>
    </row>
    <row r="14" spans="1:19" ht="39" customHeight="1" thickBot="1">
      <c r="A14" s="413">
        <v>8</v>
      </c>
      <c r="B14" s="1804" t="s">
        <v>1122</v>
      </c>
      <c r="C14" s="1805"/>
      <c r="D14" s="1805"/>
      <c r="E14" s="1805"/>
      <c r="F14" s="1805"/>
      <c r="G14" s="1805"/>
      <c r="H14" s="1806"/>
      <c r="I14" s="1590"/>
      <c r="J14" s="1591"/>
      <c r="K14" s="1591"/>
      <c r="L14" s="1591"/>
      <c r="M14" s="1592"/>
      <c r="N14" s="386"/>
      <c r="O14" s="386"/>
      <c r="P14" s="386"/>
      <c r="Q14" s="381" t="str">
        <f t="shared" si="0"/>
        <v>×</v>
      </c>
      <c r="S14" s="141"/>
    </row>
    <row r="15" spans="1:19">
      <c r="A15" s="169"/>
    </row>
    <row r="16" spans="1:19">
      <c r="A16" s="169"/>
    </row>
    <row r="17" spans="1:1">
      <c r="A17" s="169"/>
    </row>
  </sheetData>
  <sheetProtection algorithmName="SHA-512" hashValue="OXl6P/LLMbuvr7nXe0jk4V/VPqEwojRyzCsmKu7CSqV15EsdIghZaHizuVk4ww7G4ZKYrzJBFkQ+6aF4TumS/Q==" saltValue="zSWlroYW3WtY7xWpSaAVfw==" spinCount="100000" sheet="1" selectLockedCells="1"/>
  <mergeCells count="21">
    <mergeCell ref="B14:H14"/>
    <mergeCell ref="I14:M14"/>
    <mergeCell ref="P2:P5"/>
    <mergeCell ref="B12:H12"/>
    <mergeCell ref="I12:M12"/>
    <mergeCell ref="B13:H13"/>
    <mergeCell ref="I13:M13"/>
    <mergeCell ref="B10:H10"/>
    <mergeCell ref="I10:M10"/>
    <mergeCell ref="B11:H11"/>
    <mergeCell ref="I11:M11"/>
    <mergeCell ref="B8:H8"/>
    <mergeCell ref="I8:M8"/>
    <mergeCell ref="B9:H9"/>
    <mergeCell ref="I9:M9"/>
    <mergeCell ref="A1:O1"/>
    <mergeCell ref="A2:N2"/>
    <mergeCell ref="Q2:Q5"/>
    <mergeCell ref="G4:O4"/>
    <mergeCell ref="B7:H7"/>
    <mergeCell ref="I7:M7"/>
  </mergeCells>
  <phoneticPr fontId="8"/>
  <dataValidations count="2">
    <dataValidation type="list" allowBlank="1" showInputMessage="1" showErrorMessage="1" error="選択肢から選んでください" sqref="I7:I14" xr:uid="{00000000-0002-0000-1800-000000000000}">
      <formula1>"はい,いいえ"</formula1>
    </dataValidation>
    <dataValidation allowBlank="1" showInputMessage="1" showErrorMessage="1" prompt="表紙シートの病院名を反映" sqref="G4:O4" xr:uid="{00000000-0002-0000-1800-000001000000}"/>
  </dataValidations>
  <printOptions horizontalCentered="1"/>
  <pageMargins left="0.39370078740157483" right="0.39370078740157483" top="0.59055118110236227" bottom="0.59055118110236227" header="0.35433070866141736" footer="0.27559055118110237"/>
  <pageSetup paperSize="9" scale="92" fitToHeight="0" orientation="portrait" cellComments="asDisplayed" r:id="rId1"/>
  <headerFooter>
    <oddFooter>&amp;C&amp;P/&amp;N&amp;R&amp;A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theme="0"/>
    <pageSetUpPr fitToPage="1"/>
  </sheetPr>
  <dimension ref="A1:M37"/>
  <sheetViews>
    <sheetView showGridLines="0" view="pageBreakPreview" zoomScaleNormal="100" zoomScaleSheetLayoutView="100" workbookViewId="0">
      <selection activeCell="H6" sqref="H6"/>
    </sheetView>
  </sheetViews>
  <sheetFormatPr defaultColWidth="8.88671875" defaultRowHeight="13.2"/>
  <cols>
    <col min="1" max="1" width="3.6640625" style="145" customWidth="1"/>
    <col min="2" max="2" width="6.77734375" style="145" customWidth="1"/>
    <col min="3" max="4" width="15.6640625" style="145" customWidth="1"/>
    <col min="5" max="5" width="17.77734375" style="145" customWidth="1"/>
    <col min="6" max="6" width="11.88671875" style="145" customWidth="1"/>
    <col min="7" max="7" width="15.88671875" style="145" customWidth="1"/>
    <col min="8" max="8" width="23.6640625" style="145" customWidth="1"/>
    <col min="9" max="9" width="27.21875" style="145" customWidth="1"/>
    <col min="10" max="10" width="2.6640625" style="143" customWidth="1"/>
    <col min="11" max="11" width="6" style="143" hidden="1" customWidth="1"/>
    <col min="12" max="12" width="2.6640625" style="143" customWidth="1"/>
    <col min="13" max="13" width="80.6640625" style="290" customWidth="1"/>
    <col min="14" max="16384" width="8.88671875" style="145"/>
  </cols>
  <sheetData>
    <row r="1" spans="1:13" ht="18" customHeight="1" thickBot="1">
      <c r="A1" s="1849" t="s">
        <v>1123</v>
      </c>
      <c r="B1" s="1849"/>
      <c r="C1" s="1849"/>
      <c r="D1" s="1849"/>
      <c r="E1" s="1849"/>
      <c r="F1" s="1849"/>
      <c r="G1" s="1849"/>
      <c r="H1" s="1849"/>
      <c r="I1" s="1849"/>
      <c r="L1" s="55"/>
    </row>
    <row r="2" spans="1:13" ht="24.9" customHeight="1" thickTop="1" thickBot="1">
      <c r="A2" s="1300" t="s">
        <v>777</v>
      </c>
      <c r="B2" s="1300"/>
      <c r="C2" s="1300"/>
      <c r="D2" s="1300"/>
      <c r="E2" s="1300"/>
      <c r="F2" s="1300"/>
      <c r="G2" s="1300"/>
      <c r="H2" s="1300"/>
      <c r="I2" s="351" t="str">
        <f>IF(COUNTIF(K6:K33,"×")&gt;=1,"未入力あり","入力済")</f>
        <v>未入力あり</v>
      </c>
      <c r="J2" s="1826"/>
      <c r="K2" s="596"/>
      <c r="L2" s="55"/>
    </row>
    <row r="3" spans="1:13" ht="15" thickTop="1">
      <c r="A3" s="597"/>
      <c r="B3" s="597"/>
      <c r="C3" s="597"/>
      <c r="D3" s="597"/>
      <c r="E3" s="597"/>
      <c r="F3" s="597"/>
      <c r="G3" s="597"/>
      <c r="H3" s="597"/>
      <c r="I3" s="598"/>
      <c r="J3" s="1826"/>
      <c r="K3" s="596"/>
      <c r="L3" s="55"/>
    </row>
    <row r="4" spans="1:13" s="601" customFormat="1" ht="20.100000000000001" customHeight="1">
      <c r="A4" s="599"/>
      <c r="B4" s="599"/>
      <c r="C4" s="599"/>
      <c r="D4" s="599"/>
      <c r="E4" s="599"/>
      <c r="F4" s="600" t="s">
        <v>1124</v>
      </c>
      <c r="G4" s="1850">
        <f>表紙!E3</f>
        <v>0</v>
      </c>
      <c r="H4" s="1851"/>
      <c r="I4" s="1852"/>
      <c r="J4" s="1826"/>
      <c r="K4" s="596"/>
      <c r="L4" s="543"/>
      <c r="M4" s="148" t="s">
        <v>837</v>
      </c>
    </row>
    <row r="5" spans="1:13" s="601" customFormat="1" ht="20.100000000000001" customHeight="1" thickBot="1">
      <c r="A5" s="599"/>
      <c r="B5" s="599"/>
      <c r="C5" s="599"/>
      <c r="D5" s="599"/>
      <c r="E5" s="599"/>
      <c r="F5" s="600"/>
      <c r="G5" s="602" t="s">
        <v>1511</v>
      </c>
      <c r="H5" s="602"/>
      <c r="I5" s="602"/>
      <c r="J5" s="543"/>
      <c r="K5" s="543"/>
      <c r="L5" s="543"/>
      <c r="M5" s="50"/>
    </row>
    <row r="6" spans="1:13" s="601" customFormat="1" ht="20.100000000000001" customHeight="1" thickBot="1">
      <c r="A6" s="603" t="s">
        <v>1125</v>
      </c>
      <c r="B6" s="599"/>
      <c r="C6" s="599"/>
      <c r="D6" s="599"/>
      <c r="E6" s="599"/>
      <c r="F6" s="600"/>
      <c r="G6" s="288"/>
      <c r="H6" s="24"/>
      <c r="I6" s="143" t="s">
        <v>1058</v>
      </c>
      <c r="J6" s="543"/>
      <c r="K6" s="543" t="str">
        <f>IF(H6="","×","○")</f>
        <v>×</v>
      </c>
      <c r="L6" s="543"/>
      <c r="M6" s="50"/>
    </row>
    <row r="7" spans="1:13" s="601" customFormat="1" ht="20.100000000000001" customHeight="1">
      <c r="A7" s="603" t="s">
        <v>1126</v>
      </c>
      <c r="B7" s="603"/>
      <c r="C7" s="599"/>
      <c r="D7" s="599"/>
      <c r="E7" s="599"/>
      <c r="F7" s="600"/>
      <c r="G7" s="143"/>
      <c r="H7" s="543"/>
      <c r="I7" s="543"/>
      <c r="J7" s="543"/>
      <c r="K7" s="543"/>
      <c r="L7" s="543"/>
      <c r="M7" s="50"/>
    </row>
    <row r="8" spans="1:13" ht="16.5" customHeight="1">
      <c r="A8" s="604"/>
      <c r="B8" s="604"/>
      <c r="C8" s="1853" t="s">
        <v>1127</v>
      </c>
      <c r="D8" s="1853"/>
      <c r="E8" s="1853"/>
      <c r="F8" s="1853"/>
      <c r="G8" s="1853"/>
      <c r="H8" s="1853"/>
      <c r="I8" s="1853"/>
      <c r="M8" s="50"/>
    </row>
    <row r="9" spans="1:13" ht="50.25" customHeight="1">
      <c r="A9" s="605"/>
      <c r="B9" s="605"/>
      <c r="C9" s="1834" t="s">
        <v>1128</v>
      </c>
      <c r="D9" s="1834"/>
      <c r="E9" s="1834"/>
      <c r="F9" s="1834"/>
      <c r="G9" s="1834"/>
      <c r="H9" s="1834"/>
      <c r="I9" s="1834"/>
      <c r="M9" s="50"/>
    </row>
    <row r="10" spans="1:13" ht="25.5" customHeight="1">
      <c r="A10" s="605"/>
      <c r="B10" s="605"/>
      <c r="C10" s="1834" t="s">
        <v>1129</v>
      </c>
      <c r="D10" s="1834"/>
      <c r="E10" s="1834"/>
      <c r="F10" s="1834"/>
      <c r="G10" s="1834"/>
      <c r="H10" s="1834"/>
      <c r="I10" s="1834"/>
      <c r="M10" s="50"/>
    </row>
    <row r="11" spans="1:13" ht="30" customHeight="1">
      <c r="A11" s="605"/>
      <c r="B11" s="605"/>
      <c r="C11" s="1848" t="s">
        <v>1130</v>
      </c>
      <c r="D11" s="1848"/>
      <c r="E11" s="1848"/>
      <c r="F11" s="1848"/>
      <c r="G11" s="1848"/>
      <c r="H11" s="1848"/>
      <c r="I11" s="1848"/>
      <c r="M11" s="50"/>
    </row>
    <row r="12" spans="1:13" ht="18" customHeight="1">
      <c r="A12" s="1827"/>
      <c r="B12" s="1828"/>
      <c r="C12" s="1839" t="s">
        <v>1131</v>
      </c>
      <c r="D12" s="1841" t="s">
        <v>1085</v>
      </c>
      <c r="E12" s="1843" t="s">
        <v>958</v>
      </c>
      <c r="F12" s="1845" t="s">
        <v>1609</v>
      </c>
      <c r="G12" s="1846"/>
      <c r="H12" s="1846"/>
      <c r="I12" s="1847"/>
      <c r="M12" s="50"/>
    </row>
    <row r="13" spans="1:13" ht="18" customHeight="1" thickBot="1">
      <c r="A13" s="1829"/>
      <c r="B13" s="1830"/>
      <c r="C13" s="1840"/>
      <c r="D13" s="1842"/>
      <c r="E13" s="1844"/>
      <c r="F13" s="1837" t="s">
        <v>1132</v>
      </c>
      <c r="G13" s="1838"/>
      <c r="H13" s="606" t="s">
        <v>1133</v>
      </c>
      <c r="I13" s="607" t="s">
        <v>1134</v>
      </c>
      <c r="M13" s="50"/>
    </row>
    <row r="14" spans="1:13" ht="27" customHeight="1" thickBot="1">
      <c r="A14" s="364">
        <v>1</v>
      </c>
      <c r="B14" s="608" t="s">
        <v>1135</v>
      </c>
      <c r="C14" s="74"/>
      <c r="D14" s="24"/>
      <c r="E14" s="26"/>
      <c r="F14" s="1814"/>
      <c r="G14" s="1815"/>
      <c r="H14" s="1113"/>
      <c r="I14" s="77"/>
      <c r="J14" s="288"/>
      <c r="K14" s="143" t="str">
        <f>IF(AND(H6="はい",OR(C14="",D14="",E14="",F14="",H14="",I14="")),"×","○")</f>
        <v>○</v>
      </c>
      <c r="M14" s="50"/>
    </row>
    <row r="15" spans="1:13" ht="27" customHeight="1" thickBot="1">
      <c r="A15" s="364">
        <v>2</v>
      </c>
      <c r="B15" s="1831"/>
      <c r="C15" s="74"/>
      <c r="D15" s="24"/>
      <c r="E15" s="26"/>
      <c r="F15" s="1814"/>
      <c r="G15" s="1815"/>
      <c r="H15" s="1113"/>
      <c r="I15" s="77"/>
      <c r="M15" s="50"/>
    </row>
    <row r="16" spans="1:13" ht="27" customHeight="1" thickBot="1">
      <c r="A16" s="364">
        <v>3</v>
      </c>
      <c r="B16" s="1832"/>
      <c r="C16" s="74"/>
      <c r="D16" s="24"/>
      <c r="E16" s="26"/>
      <c r="F16" s="1814"/>
      <c r="G16" s="1815"/>
      <c r="H16" s="1113"/>
      <c r="I16" s="77"/>
      <c r="M16" s="50"/>
    </row>
    <row r="17" spans="1:13" ht="27" customHeight="1" thickBot="1">
      <c r="A17" s="364">
        <v>4</v>
      </c>
      <c r="B17" s="1832"/>
      <c r="C17" s="74"/>
      <c r="D17" s="24"/>
      <c r="E17" s="26"/>
      <c r="F17" s="1814"/>
      <c r="G17" s="1815"/>
      <c r="H17" s="1113"/>
      <c r="I17" s="77"/>
      <c r="M17" s="50"/>
    </row>
    <row r="18" spans="1:13" ht="27" customHeight="1" thickBot="1">
      <c r="A18" s="364">
        <v>5</v>
      </c>
      <c r="B18" s="1832"/>
      <c r="C18" s="74"/>
      <c r="D18" s="24"/>
      <c r="E18" s="26"/>
      <c r="F18" s="1814"/>
      <c r="G18" s="1815"/>
      <c r="H18" s="1113"/>
      <c r="I18" s="77"/>
      <c r="M18" s="50"/>
    </row>
    <row r="19" spans="1:13" ht="27" customHeight="1" thickBot="1">
      <c r="A19" s="364">
        <v>6</v>
      </c>
      <c r="B19" s="1832"/>
      <c r="C19" s="74"/>
      <c r="D19" s="24"/>
      <c r="E19" s="26"/>
      <c r="F19" s="1814"/>
      <c r="G19" s="1815"/>
      <c r="H19" s="1113"/>
      <c r="I19" s="77"/>
      <c r="M19" s="50"/>
    </row>
    <row r="20" spans="1:13" ht="27" customHeight="1" thickBot="1">
      <c r="A20" s="364">
        <v>7</v>
      </c>
      <c r="B20" s="1832"/>
      <c r="C20" s="74"/>
      <c r="D20" s="24"/>
      <c r="E20" s="26"/>
      <c r="F20" s="1814"/>
      <c r="G20" s="1815"/>
      <c r="H20" s="1113"/>
      <c r="I20" s="77"/>
      <c r="M20" s="50"/>
    </row>
    <row r="21" spans="1:13" ht="27" customHeight="1" thickBot="1">
      <c r="A21" s="364">
        <v>8</v>
      </c>
      <c r="B21" s="1832"/>
      <c r="C21" s="74"/>
      <c r="D21" s="24"/>
      <c r="E21" s="26"/>
      <c r="F21" s="1814"/>
      <c r="G21" s="1815"/>
      <c r="H21" s="1113"/>
      <c r="I21" s="77"/>
      <c r="M21" s="50"/>
    </row>
    <row r="22" spans="1:13" ht="27" customHeight="1" thickBot="1">
      <c r="A22" s="364">
        <v>9</v>
      </c>
      <c r="B22" s="1832"/>
      <c r="C22" s="74"/>
      <c r="D22" s="24"/>
      <c r="E22" s="26"/>
      <c r="F22" s="1814"/>
      <c r="G22" s="1815"/>
      <c r="H22" s="1113"/>
      <c r="I22" s="77"/>
      <c r="M22" s="50"/>
    </row>
    <row r="23" spans="1:13" ht="27" customHeight="1" thickBot="1">
      <c r="A23" s="364">
        <v>10</v>
      </c>
      <c r="B23" s="1833"/>
      <c r="C23" s="74"/>
      <c r="D23" s="24"/>
      <c r="E23" s="26"/>
      <c r="F23" s="1814"/>
      <c r="G23" s="1815"/>
      <c r="H23" s="1113"/>
      <c r="I23" s="77"/>
      <c r="M23" s="50"/>
    </row>
    <row r="24" spans="1:13" ht="20.100000000000001" customHeight="1">
      <c r="A24" s="143"/>
      <c r="B24" s="143"/>
      <c r="C24" s="143"/>
      <c r="D24" s="143"/>
      <c r="E24" s="143"/>
      <c r="F24" s="143"/>
      <c r="G24" s="143"/>
      <c r="H24" s="143"/>
      <c r="I24" s="143"/>
      <c r="J24" s="369" t="s">
        <v>848</v>
      </c>
      <c r="L24" s="369"/>
      <c r="M24" s="122"/>
    </row>
    <row r="25" spans="1:13">
      <c r="A25" s="143"/>
      <c r="B25" s="143"/>
      <c r="C25" s="143"/>
      <c r="D25" s="143"/>
      <c r="E25" s="143"/>
      <c r="F25" s="386"/>
      <c r="G25" s="143"/>
      <c r="H25" s="143"/>
      <c r="I25" s="143"/>
      <c r="M25" s="50"/>
    </row>
    <row r="26" spans="1:13" ht="42.75" customHeight="1">
      <c r="A26" s="1816" t="s">
        <v>1136</v>
      </c>
      <c r="B26" s="1817"/>
      <c r="C26" s="1817"/>
      <c r="D26" s="1817"/>
      <c r="E26" s="1817"/>
      <c r="F26" s="1817"/>
      <c r="G26" s="1817"/>
      <c r="H26" s="1817"/>
      <c r="I26" s="143"/>
      <c r="L26" s="609"/>
      <c r="M26" s="142"/>
    </row>
    <row r="27" spans="1:13">
      <c r="A27" s="143"/>
      <c r="B27" s="143"/>
      <c r="C27" s="143"/>
      <c r="D27" s="143"/>
      <c r="E27" s="143"/>
      <c r="F27" s="143"/>
      <c r="G27" s="143"/>
      <c r="H27" s="143"/>
      <c r="I27" s="143"/>
      <c r="L27" s="609"/>
      <c r="M27" s="50"/>
    </row>
    <row r="28" spans="1:13">
      <c r="A28" s="1822"/>
      <c r="B28" s="1822" t="s">
        <v>1137</v>
      </c>
      <c r="C28" s="1822"/>
      <c r="D28" s="1822"/>
      <c r="E28" s="1822"/>
      <c r="F28" s="1822" t="s">
        <v>1138</v>
      </c>
      <c r="G28" s="1822"/>
      <c r="H28" s="1822"/>
      <c r="I28" s="1835" t="s">
        <v>1139</v>
      </c>
      <c r="J28" s="610"/>
      <c r="L28" s="609"/>
      <c r="M28" s="50"/>
    </row>
    <row r="29" spans="1:13">
      <c r="A29" s="1822"/>
      <c r="B29" s="1822"/>
      <c r="C29" s="1822"/>
      <c r="D29" s="1822"/>
      <c r="E29" s="1822"/>
      <c r="F29" s="1822"/>
      <c r="G29" s="1822"/>
      <c r="H29" s="1822"/>
      <c r="I29" s="1836"/>
      <c r="J29" s="610"/>
      <c r="L29" s="609"/>
      <c r="M29" s="50"/>
    </row>
    <row r="30" spans="1:13" ht="33" customHeight="1">
      <c r="A30" s="611" t="s">
        <v>733</v>
      </c>
      <c r="B30" s="1824" t="s">
        <v>1140</v>
      </c>
      <c r="C30" s="1825"/>
      <c r="D30" s="1825"/>
      <c r="E30" s="1825"/>
      <c r="F30" s="1811" t="s">
        <v>1141</v>
      </c>
      <c r="G30" s="1812"/>
      <c r="H30" s="1813"/>
      <c r="I30" s="612" t="s">
        <v>1142</v>
      </c>
      <c r="J30" s="610"/>
      <c r="L30" s="609"/>
      <c r="M30" s="50"/>
    </row>
    <row r="31" spans="1:13" ht="33" customHeight="1">
      <c r="A31" s="611" t="s">
        <v>733</v>
      </c>
      <c r="B31" s="1823" t="s">
        <v>1143</v>
      </c>
      <c r="C31" s="1812"/>
      <c r="D31" s="1812"/>
      <c r="E31" s="1813"/>
      <c r="F31" s="1811" t="s">
        <v>1144</v>
      </c>
      <c r="G31" s="1812"/>
      <c r="H31" s="1813"/>
      <c r="I31" s="612" t="s">
        <v>1145</v>
      </c>
      <c r="J31" s="610"/>
      <c r="L31" s="609"/>
      <c r="M31" s="50"/>
    </row>
    <row r="32" spans="1:13" ht="33" customHeight="1">
      <c r="A32" s="611" t="s">
        <v>733</v>
      </c>
      <c r="B32" s="1824" t="s">
        <v>1146</v>
      </c>
      <c r="C32" s="1825"/>
      <c r="D32" s="1825"/>
      <c r="E32" s="1825"/>
      <c r="F32" s="1811" t="s">
        <v>1147</v>
      </c>
      <c r="G32" s="1812"/>
      <c r="H32" s="1813"/>
      <c r="I32" s="612" t="s">
        <v>1145</v>
      </c>
      <c r="J32" s="610"/>
      <c r="L32" s="609"/>
      <c r="M32" s="50"/>
    </row>
    <row r="33" spans="1:13" ht="33" customHeight="1">
      <c r="A33" s="613">
        <v>1</v>
      </c>
      <c r="B33" s="1818"/>
      <c r="C33" s="1819"/>
      <c r="D33" s="1819"/>
      <c r="E33" s="1820"/>
      <c r="F33" s="1821"/>
      <c r="G33" s="1821"/>
      <c r="H33" s="1821"/>
      <c r="I33" s="1114"/>
      <c r="J33" s="610"/>
      <c r="K33" s="143" t="str">
        <f>IF(AND(B33&lt;&gt;"",F33&lt;&gt;"",I33&lt;&gt;""),"○","×")</f>
        <v>×</v>
      </c>
      <c r="L33" s="609"/>
      <c r="M33" s="129"/>
    </row>
    <row r="34" spans="1:13" ht="33" customHeight="1">
      <c r="A34" s="613">
        <v>2</v>
      </c>
      <c r="B34" s="1818"/>
      <c r="C34" s="1819"/>
      <c r="D34" s="1819"/>
      <c r="E34" s="1820"/>
      <c r="F34" s="1821"/>
      <c r="G34" s="1821"/>
      <c r="H34" s="1821"/>
      <c r="I34" s="1114"/>
      <c r="J34" s="610"/>
      <c r="K34" s="386"/>
      <c r="L34" s="609"/>
      <c r="M34" s="50"/>
    </row>
    <row r="35" spans="1:13" ht="33" customHeight="1">
      <c r="A35" s="613">
        <v>3</v>
      </c>
      <c r="B35" s="1818"/>
      <c r="C35" s="1819"/>
      <c r="D35" s="1819"/>
      <c r="E35" s="1820"/>
      <c r="F35" s="1821"/>
      <c r="G35" s="1821"/>
      <c r="H35" s="1821"/>
      <c r="I35" s="1114"/>
      <c r="J35" s="610"/>
      <c r="K35" s="386"/>
      <c r="L35" s="609"/>
      <c r="M35" s="50"/>
    </row>
    <row r="36" spans="1:13" ht="33" customHeight="1">
      <c r="A36" s="613">
        <v>4</v>
      </c>
      <c r="B36" s="1818"/>
      <c r="C36" s="1819"/>
      <c r="D36" s="1819"/>
      <c r="E36" s="1820"/>
      <c r="F36" s="1821"/>
      <c r="G36" s="1821"/>
      <c r="H36" s="1821"/>
      <c r="I36" s="1114"/>
      <c r="J36" s="610"/>
      <c r="K36" s="386"/>
      <c r="L36" s="609"/>
      <c r="M36" s="50"/>
    </row>
    <row r="37" spans="1:13" ht="33" customHeight="1">
      <c r="A37" s="613">
        <v>5</v>
      </c>
      <c r="B37" s="1818"/>
      <c r="C37" s="1819"/>
      <c r="D37" s="1819"/>
      <c r="E37" s="1820"/>
      <c r="F37" s="1821"/>
      <c r="G37" s="1821"/>
      <c r="H37" s="1821"/>
      <c r="I37" s="1114"/>
      <c r="J37" s="610"/>
      <c r="K37" s="386"/>
      <c r="L37" s="609"/>
      <c r="M37" s="119"/>
    </row>
  </sheetData>
  <sheetProtection algorithmName="SHA-512" hashValue="8ENuw4Gf7X+d8465cdqHZ0+zqdMgOiAO5Ow1dlD0r+/vgEiaazIGXKIX6ojYsT8O64HmWBzykAGkSdwJ/co1tQ==" saltValue="NR4J/+/AdlAUXvzUmHW0jw==" spinCount="100000" sheet="1" selectLockedCells="1"/>
  <mergeCells count="46">
    <mergeCell ref="C11:I11"/>
    <mergeCell ref="A1:I1"/>
    <mergeCell ref="A2:H2"/>
    <mergeCell ref="G4:I4"/>
    <mergeCell ref="C8:I8"/>
    <mergeCell ref="C9:I9"/>
    <mergeCell ref="J2:J4"/>
    <mergeCell ref="B30:E30"/>
    <mergeCell ref="A12:B13"/>
    <mergeCell ref="A28:A29"/>
    <mergeCell ref="B15:B23"/>
    <mergeCell ref="F17:G17"/>
    <mergeCell ref="F18:G18"/>
    <mergeCell ref="C10:I10"/>
    <mergeCell ref="I28:I29"/>
    <mergeCell ref="F14:G14"/>
    <mergeCell ref="F13:G13"/>
    <mergeCell ref="F15:G15"/>
    <mergeCell ref="C12:C13"/>
    <mergeCell ref="D12:D13"/>
    <mergeCell ref="E12:E13"/>
    <mergeCell ref="F12:I12"/>
    <mergeCell ref="B37:E37"/>
    <mergeCell ref="F37:H37"/>
    <mergeCell ref="F28:H29"/>
    <mergeCell ref="B33:E33"/>
    <mergeCell ref="F33:H33"/>
    <mergeCell ref="B31:E31"/>
    <mergeCell ref="F31:H31"/>
    <mergeCell ref="B28:E29"/>
    <mergeCell ref="B34:E34"/>
    <mergeCell ref="F34:H34"/>
    <mergeCell ref="F30:H30"/>
    <mergeCell ref="B32:E32"/>
    <mergeCell ref="B35:E35"/>
    <mergeCell ref="F35:H35"/>
    <mergeCell ref="B36:E36"/>
    <mergeCell ref="F36:H36"/>
    <mergeCell ref="F32:H32"/>
    <mergeCell ref="F23:G23"/>
    <mergeCell ref="F16:G16"/>
    <mergeCell ref="F19:G19"/>
    <mergeCell ref="F20:G20"/>
    <mergeCell ref="F21:G21"/>
    <mergeCell ref="F22:G22"/>
    <mergeCell ref="A26:H26"/>
  </mergeCells>
  <phoneticPr fontId="8"/>
  <dataValidations count="5">
    <dataValidation type="list" allowBlank="1" showInputMessage="1" showErrorMessage="1" sqref="C14:C23" xr:uid="{00000000-0002-0000-1900-000000000000}">
      <formula1>"医師,薬剤師,看護師,その他"</formula1>
    </dataValidation>
    <dataValidation type="list" allowBlank="1" showInputMessage="1" showErrorMessage="1" sqref="E14:E23" xr:uid="{00000000-0002-0000-1900-000001000000}">
      <formula1>"専従（8割以上）,専任（5割以上8割未満）,その他（5割未満）"</formula1>
    </dataValidation>
    <dataValidation type="list" allowBlank="1" showInputMessage="1" showErrorMessage="1" sqref="D14:D23" xr:uid="{00000000-0002-0000-1900-000002000000}">
      <formula1>"常勤,非常勤"</formula1>
    </dataValidation>
    <dataValidation allowBlank="1" showInputMessage="1" showErrorMessage="1" prompt="表紙シートの病院名を反映" sqref="G4:I4" xr:uid="{00000000-0002-0000-1900-000003000000}"/>
    <dataValidation type="list" allowBlank="1" showInputMessage="1" showErrorMessage="1" sqref="H6" xr:uid="{00000000-0002-0000-1900-000004000000}">
      <formula1>"はい,いいえ"</formula1>
    </dataValidation>
  </dataValidations>
  <printOptions horizontalCentered="1"/>
  <pageMargins left="0.39370078740157483" right="0.39370078740157483" top="0.59055118110236227" bottom="0.59055118110236227" header="0.35433070866141736" footer="0.27559055118110237"/>
  <pageSetup paperSize="9" scale="68" fitToHeight="0" orientation="portrait" cellComments="asDisplayed" r:id="rId1"/>
  <headerFooter>
    <oddFooter>&amp;C&amp;P/&amp;N&amp;R&amp;A</oddFooter>
  </headerFooter>
  <colBreaks count="1" manualBreakCount="1">
    <brk id="1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6">
    <tabColor theme="0"/>
    <pageSetUpPr fitToPage="1"/>
  </sheetPr>
  <dimension ref="A1:U52"/>
  <sheetViews>
    <sheetView view="pageBreakPreview" zoomScaleNormal="100" zoomScaleSheetLayoutView="100" workbookViewId="0">
      <selection activeCell="C17" sqref="C17"/>
    </sheetView>
  </sheetViews>
  <sheetFormatPr defaultColWidth="9" defaultRowHeight="13.2"/>
  <cols>
    <col min="1" max="1" width="3.33203125" style="145" customWidth="1"/>
    <col min="2" max="2" width="4.33203125" style="145" customWidth="1"/>
    <col min="3" max="6" width="15.109375" style="145" customWidth="1"/>
    <col min="7" max="7" width="41.109375" style="145" customWidth="1"/>
    <col min="8" max="8" width="15.109375" style="145" customWidth="1"/>
    <col min="9" max="9" width="21.6640625" style="145" customWidth="1"/>
    <col min="10" max="10" width="1.6640625" style="145" customWidth="1"/>
    <col min="11" max="11" width="6.88671875" style="145" hidden="1" customWidth="1"/>
    <col min="12" max="12" width="3.44140625" style="145" customWidth="1"/>
    <col min="13" max="13" width="82.77734375" style="165" bestFit="1" customWidth="1"/>
    <col min="14" max="15" width="0" style="145" hidden="1" customWidth="1"/>
    <col min="16" max="16384" width="9" style="145"/>
  </cols>
  <sheetData>
    <row r="1" spans="1:21" ht="30" customHeight="1" thickBot="1">
      <c r="A1" s="1857" t="s">
        <v>1149</v>
      </c>
      <c r="B1" s="1857"/>
      <c r="C1" s="1857"/>
      <c r="D1" s="1857"/>
      <c r="E1" s="1857"/>
      <c r="F1" s="1857"/>
      <c r="G1" s="1857"/>
      <c r="H1" s="1857"/>
      <c r="I1" s="1857"/>
      <c r="J1" s="1857"/>
    </row>
    <row r="2" spans="1:21" ht="24.9" customHeight="1" thickBot="1">
      <c r="B2" s="1300" t="s">
        <v>1150</v>
      </c>
      <c r="C2" s="1300"/>
      <c r="D2" s="1300"/>
      <c r="E2" s="1300"/>
      <c r="F2" s="1300"/>
      <c r="G2" s="1300"/>
      <c r="H2" s="1300"/>
      <c r="I2" s="619" t="str">
        <f>IF(COUNTIF(K32:K36,"×")=0,"入力済","未入力あり")</f>
        <v>未入力あり</v>
      </c>
      <c r="M2" s="148" t="s">
        <v>238</v>
      </c>
    </row>
    <row r="3" spans="1:21" ht="24.9" customHeight="1">
      <c r="B3" s="1858"/>
      <c r="C3" s="1858"/>
      <c r="D3" s="1858"/>
      <c r="E3" s="1858"/>
      <c r="F3" s="1858"/>
      <c r="G3" s="1858"/>
      <c r="H3" s="1858"/>
      <c r="I3" s="350"/>
      <c r="M3" s="50"/>
    </row>
    <row r="4" spans="1:21" ht="24.9" customHeight="1">
      <c r="G4" s="618" t="s">
        <v>728</v>
      </c>
      <c r="H4" s="1346">
        <f>表紙!E3</f>
        <v>0</v>
      </c>
      <c r="I4" s="1347"/>
      <c r="M4" s="50"/>
    </row>
    <row r="5" spans="1:21" ht="20.100000000000001" customHeight="1">
      <c r="G5" s="1038" t="s">
        <v>823</v>
      </c>
      <c r="H5" s="145" t="s">
        <v>1511</v>
      </c>
      <c r="M5" s="122"/>
    </row>
    <row r="6" spans="1:21" ht="11.25" customHeight="1">
      <c r="G6" s="417"/>
      <c r="M6" s="50"/>
    </row>
    <row r="7" spans="1:21" ht="9.9" customHeight="1">
      <c r="G7" s="417"/>
      <c r="M7" s="50"/>
    </row>
    <row r="8" spans="1:21" ht="20.100000000000001" customHeight="1">
      <c r="A8" s="1859" t="s">
        <v>1151</v>
      </c>
      <c r="B8" s="1859"/>
      <c r="C8" s="1859"/>
      <c r="D8" s="1859"/>
      <c r="E8" s="1859"/>
      <c r="F8" s="1859"/>
      <c r="G8" s="1859"/>
      <c r="H8" s="1859"/>
      <c r="I8" s="1859"/>
      <c r="J8" s="1859"/>
      <c r="M8" s="122"/>
    </row>
    <row r="9" spans="1:21" ht="20.100000000000001" customHeight="1">
      <c r="A9" s="1859" t="s">
        <v>1152</v>
      </c>
      <c r="B9" s="1859"/>
      <c r="C9" s="1859"/>
      <c r="D9" s="1859"/>
      <c r="E9" s="1859"/>
      <c r="F9" s="1859"/>
      <c r="G9" s="1859"/>
      <c r="H9" s="1859"/>
      <c r="I9" s="1859"/>
      <c r="J9" s="1859"/>
      <c r="M9" s="50"/>
    </row>
    <row r="10" spans="1:21" ht="20.100000000000001" customHeight="1">
      <c r="A10" s="165"/>
      <c r="B10" s="165"/>
      <c r="C10" s="165"/>
      <c r="D10" s="165"/>
      <c r="E10" s="165"/>
      <c r="F10" s="165"/>
      <c r="G10" s="165"/>
      <c r="H10" s="165"/>
      <c r="I10" s="165"/>
      <c r="J10" s="165"/>
      <c r="M10" s="50"/>
    </row>
    <row r="11" spans="1:21" s="410" customFormat="1" ht="25.5" customHeight="1">
      <c r="A11" s="1860" t="s">
        <v>1153</v>
      </c>
      <c r="B11" s="1860"/>
      <c r="C11" s="1860"/>
      <c r="D11" s="1860"/>
      <c r="E11" s="1860"/>
      <c r="F11" s="1860"/>
      <c r="G11" s="1860"/>
      <c r="H11" s="1860"/>
      <c r="I11" s="1860"/>
      <c r="J11" s="1860"/>
      <c r="K11" s="620"/>
      <c r="L11" s="620"/>
      <c r="M11" s="50"/>
      <c r="N11" s="620"/>
      <c r="O11" s="620"/>
      <c r="P11" s="620"/>
      <c r="Q11" s="620"/>
      <c r="R11" s="620"/>
      <c r="S11" s="620"/>
      <c r="T11" s="620"/>
      <c r="U11" s="620"/>
    </row>
    <row r="12" spans="1:21" s="410" customFormat="1" ht="18" customHeight="1">
      <c r="A12" s="621"/>
      <c r="B12" s="621" t="s">
        <v>1154</v>
      </c>
      <c r="C12" s="621"/>
      <c r="D12" s="621"/>
      <c r="E12" s="621"/>
      <c r="F12" s="621"/>
      <c r="G12" s="621"/>
      <c r="H12" s="621"/>
      <c r="I12" s="621"/>
      <c r="J12" s="621"/>
      <c r="K12" s="620"/>
      <c r="L12" s="620"/>
      <c r="M12" s="50"/>
      <c r="N12" s="620"/>
      <c r="O12" s="620"/>
      <c r="P12" s="620"/>
      <c r="Q12" s="620"/>
      <c r="R12" s="620"/>
      <c r="S12" s="620"/>
      <c r="T12" s="620"/>
      <c r="U12" s="620"/>
    </row>
    <row r="13" spans="1:21" s="410" customFormat="1" ht="18" customHeight="1">
      <c r="B13" s="1859" t="s">
        <v>1155</v>
      </c>
      <c r="C13" s="1859"/>
      <c r="D13" s="1859"/>
      <c r="E13" s="1859"/>
      <c r="F13" s="1859"/>
      <c r="G13" s="1859"/>
      <c r="H13" s="1859"/>
      <c r="I13" s="1859"/>
      <c r="J13" s="1859"/>
      <c r="K13" s="620"/>
      <c r="L13" s="620"/>
      <c r="M13" s="50"/>
      <c r="N13" s="620"/>
      <c r="O13" s="620"/>
      <c r="P13" s="620"/>
      <c r="Q13" s="620"/>
      <c r="R13" s="620"/>
      <c r="S13" s="620"/>
      <c r="T13" s="620"/>
      <c r="U13" s="620"/>
    </row>
    <row r="14" spans="1:21" s="410" customFormat="1" ht="5.25" customHeight="1">
      <c r="B14" s="165"/>
      <c r="C14" s="165"/>
      <c r="D14" s="165"/>
      <c r="E14" s="165"/>
      <c r="F14" s="165"/>
      <c r="G14" s="165"/>
      <c r="H14" s="165"/>
      <c r="I14" s="165"/>
      <c r="J14" s="165"/>
      <c r="K14" s="620"/>
      <c r="L14" s="620"/>
      <c r="M14" s="50"/>
      <c r="N14" s="620"/>
      <c r="O14" s="620"/>
      <c r="P14" s="620"/>
      <c r="Q14" s="620"/>
      <c r="R14" s="620"/>
      <c r="S14" s="620"/>
      <c r="T14" s="620"/>
      <c r="U14" s="620"/>
    </row>
    <row r="15" spans="1:21" s="410" customFormat="1" ht="27.9" customHeight="1">
      <c r="B15" s="614"/>
      <c r="C15" s="615" t="s">
        <v>1131</v>
      </c>
      <c r="D15" s="622" t="s">
        <v>1148</v>
      </c>
      <c r="E15" s="1861" t="s">
        <v>1156</v>
      </c>
      <c r="F15" s="1862"/>
      <c r="G15" s="1862"/>
      <c r="H15" s="1862"/>
      <c r="I15" s="1863"/>
      <c r="K15" s="623"/>
      <c r="L15" s="620"/>
      <c r="M15" s="50"/>
      <c r="N15" s="620"/>
      <c r="O15" s="620"/>
      <c r="P15" s="620"/>
      <c r="Q15" s="620"/>
      <c r="R15" s="620"/>
      <c r="S15" s="620"/>
      <c r="T15" s="620"/>
      <c r="U15" s="620"/>
    </row>
    <row r="16" spans="1:21" s="410" customFormat="1" ht="27.9" customHeight="1">
      <c r="B16" s="616" t="s">
        <v>733</v>
      </c>
      <c r="C16" s="624" t="s">
        <v>1157</v>
      </c>
      <c r="D16" s="625">
        <v>2</v>
      </c>
      <c r="E16" s="1864" t="s">
        <v>1158</v>
      </c>
      <c r="F16" s="1865"/>
      <c r="G16" s="1865"/>
      <c r="H16" s="1865"/>
      <c r="I16" s="1866"/>
      <c r="K16" s="620"/>
      <c r="L16" s="620"/>
      <c r="M16" s="50"/>
      <c r="N16" s="620"/>
      <c r="O16" s="620"/>
      <c r="P16" s="620"/>
      <c r="Q16" s="620"/>
      <c r="R16" s="620"/>
      <c r="S16" s="620"/>
      <c r="T16" s="620"/>
      <c r="U16" s="620"/>
    </row>
    <row r="17" spans="1:21" s="410" customFormat="1" ht="27.9" customHeight="1">
      <c r="B17" s="616">
        <v>1</v>
      </c>
      <c r="C17" s="67"/>
      <c r="D17" s="617"/>
      <c r="E17" s="1867"/>
      <c r="F17" s="1868"/>
      <c r="G17" s="1868"/>
      <c r="H17" s="1868"/>
      <c r="I17" s="1869"/>
      <c r="K17" s="620"/>
      <c r="L17" s="620"/>
      <c r="M17" s="50"/>
      <c r="N17" s="323">
        <v>0</v>
      </c>
      <c r="O17" s="324">
        <v>20</v>
      </c>
      <c r="P17" s="620"/>
      <c r="Q17" s="620"/>
      <c r="R17" s="620"/>
      <c r="S17" s="620"/>
      <c r="T17" s="620"/>
      <c r="U17" s="620"/>
    </row>
    <row r="18" spans="1:21" s="410" customFormat="1" ht="27.9" customHeight="1">
      <c r="B18" s="616">
        <v>2</v>
      </c>
      <c r="C18" s="58"/>
      <c r="D18" s="617"/>
      <c r="E18" s="1854"/>
      <c r="F18" s="1855"/>
      <c r="G18" s="1855"/>
      <c r="H18" s="1855"/>
      <c r="I18" s="1856"/>
      <c r="K18" s="620"/>
      <c r="L18" s="620"/>
      <c r="M18" s="50"/>
      <c r="N18" s="323">
        <v>0</v>
      </c>
      <c r="O18" s="324">
        <v>20</v>
      </c>
      <c r="P18" s="620"/>
      <c r="Q18" s="620"/>
      <c r="R18" s="620"/>
      <c r="S18" s="620"/>
      <c r="T18" s="620"/>
      <c r="U18" s="620"/>
    </row>
    <row r="19" spans="1:21" s="410" customFormat="1" ht="27.9" customHeight="1">
      <c r="B19" s="626">
        <v>3</v>
      </c>
      <c r="C19" s="58"/>
      <c r="D19" s="617"/>
      <c r="E19" s="1872"/>
      <c r="F19" s="1868"/>
      <c r="G19" s="1868"/>
      <c r="H19" s="1868"/>
      <c r="I19" s="1869"/>
      <c r="K19" s="623"/>
      <c r="L19" s="620"/>
      <c r="M19" s="50"/>
      <c r="N19" s="323">
        <v>0</v>
      </c>
      <c r="O19" s="324">
        <v>20</v>
      </c>
      <c r="P19" s="620"/>
      <c r="Q19" s="620"/>
      <c r="R19" s="620"/>
      <c r="S19" s="620"/>
      <c r="T19" s="620"/>
      <c r="U19" s="620"/>
    </row>
    <row r="20" spans="1:21" s="410" customFormat="1" ht="27.9" customHeight="1">
      <c r="B20" s="616">
        <v>4</v>
      </c>
      <c r="C20" s="58"/>
      <c r="D20" s="617"/>
      <c r="E20" s="1872"/>
      <c r="F20" s="1868"/>
      <c r="G20" s="1868"/>
      <c r="H20" s="1868"/>
      <c r="I20" s="1869"/>
      <c r="K20" s="620"/>
      <c r="L20" s="620"/>
      <c r="M20" s="50"/>
      <c r="N20" s="323">
        <v>0</v>
      </c>
      <c r="O20" s="324">
        <v>20</v>
      </c>
      <c r="P20" s="620"/>
      <c r="Q20" s="620"/>
      <c r="R20" s="620"/>
      <c r="S20" s="620"/>
      <c r="T20" s="620"/>
      <c r="U20" s="620"/>
    </row>
    <row r="21" spans="1:21" s="410" customFormat="1" ht="27.9" customHeight="1">
      <c r="B21" s="616">
        <v>5</v>
      </c>
      <c r="C21" s="58"/>
      <c r="D21" s="617"/>
      <c r="E21" s="1872"/>
      <c r="F21" s="1868"/>
      <c r="G21" s="1868"/>
      <c r="H21" s="1868"/>
      <c r="I21" s="1869"/>
      <c r="K21" s="620"/>
      <c r="L21" s="620"/>
      <c r="M21" s="50"/>
      <c r="N21" s="323">
        <v>0</v>
      </c>
      <c r="O21" s="324">
        <v>20</v>
      </c>
      <c r="P21" s="620"/>
      <c r="Q21" s="620"/>
      <c r="R21" s="620"/>
      <c r="S21" s="620"/>
      <c r="T21" s="620"/>
      <c r="U21" s="620"/>
    </row>
    <row r="22" spans="1:21" s="410" customFormat="1" ht="27.9" customHeight="1">
      <c r="B22" s="616">
        <v>6</v>
      </c>
      <c r="C22" s="58"/>
      <c r="D22" s="617"/>
      <c r="E22" s="1872"/>
      <c r="F22" s="1868"/>
      <c r="G22" s="1868"/>
      <c r="H22" s="1868"/>
      <c r="I22" s="1869"/>
      <c r="K22" s="620"/>
      <c r="L22" s="620"/>
      <c r="M22" s="50"/>
      <c r="N22" s="323">
        <v>0</v>
      </c>
      <c r="O22" s="324">
        <v>20</v>
      </c>
      <c r="P22" s="620"/>
      <c r="Q22" s="620"/>
      <c r="R22" s="620"/>
      <c r="S22" s="620"/>
      <c r="T22" s="620"/>
      <c r="U22" s="620"/>
    </row>
    <row r="23" spans="1:21" s="410" customFormat="1" ht="27.9" customHeight="1">
      <c r="B23" s="616">
        <v>7</v>
      </c>
      <c r="C23" s="58"/>
      <c r="D23" s="617"/>
      <c r="E23" s="1872"/>
      <c r="F23" s="1868"/>
      <c r="G23" s="1868"/>
      <c r="H23" s="1868"/>
      <c r="I23" s="1869"/>
      <c r="K23" s="623"/>
      <c r="L23" s="620"/>
      <c r="M23" s="50"/>
      <c r="N23" s="323">
        <v>0</v>
      </c>
      <c r="O23" s="324">
        <v>20</v>
      </c>
      <c r="P23" s="620"/>
      <c r="Q23" s="620"/>
      <c r="R23" s="620"/>
      <c r="S23" s="620"/>
      <c r="T23" s="620"/>
      <c r="U23" s="620"/>
    </row>
    <row r="24" spans="1:21" s="410" customFormat="1" ht="27.9" customHeight="1">
      <c r="B24" s="616">
        <v>8</v>
      </c>
      <c r="C24" s="58"/>
      <c r="D24" s="617"/>
      <c r="E24" s="1872"/>
      <c r="F24" s="1868"/>
      <c r="G24" s="1868"/>
      <c r="H24" s="1868"/>
      <c r="I24" s="1869"/>
      <c r="K24" s="620"/>
      <c r="L24" s="620"/>
      <c r="M24" s="50"/>
      <c r="N24" s="323">
        <v>0</v>
      </c>
      <c r="O24" s="324">
        <v>20</v>
      </c>
      <c r="P24" s="620"/>
      <c r="Q24" s="620"/>
      <c r="R24" s="620"/>
      <c r="S24" s="620"/>
      <c r="T24" s="620"/>
      <c r="U24" s="620"/>
    </row>
    <row r="25" spans="1:21" s="410" customFormat="1" ht="27.9" customHeight="1">
      <c r="B25" s="616">
        <v>9</v>
      </c>
      <c r="C25" s="58"/>
      <c r="D25" s="617"/>
      <c r="E25" s="1872"/>
      <c r="F25" s="1868"/>
      <c r="G25" s="1868"/>
      <c r="H25" s="1868"/>
      <c r="I25" s="1869"/>
      <c r="K25" s="620"/>
      <c r="L25" s="620"/>
      <c r="M25" s="50"/>
      <c r="N25" s="323">
        <v>0</v>
      </c>
      <c r="O25" s="324">
        <v>20</v>
      </c>
      <c r="P25" s="620"/>
      <c r="Q25" s="620"/>
      <c r="R25" s="620"/>
      <c r="S25" s="620"/>
      <c r="T25" s="620"/>
      <c r="U25" s="620"/>
    </row>
    <row r="26" spans="1:21" s="410" customFormat="1" ht="27.9" customHeight="1">
      <c r="B26" s="616">
        <v>10</v>
      </c>
      <c r="C26" s="58"/>
      <c r="D26" s="617"/>
      <c r="E26" s="1872"/>
      <c r="F26" s="1868"/>
      <c r="G26" s="1868"/>
      <c r="H26" s="1868"/>
      <c r="I26" s="1869"/>
      <c r="K26" s="620"/>
      <c r="L26" s="620"/>
      <c r="M26" s="50"/>
      <c r="N26" s="323">
        <v>0</v>
      </c>
      <c r="O26" s="324">
        <v>20</v>
      </c>
      <c r="P26" s="620"/>
      <c r="Q26" s="620"/>
      <c r="R26" s="620"/>
      <c r="S26" s="620"/>
      <c r="T26" s="620"/>
      <c r="U26" s="620"/>
    </row>
    <row r="27" spans="1:21" s="410" customFormat="1" ht="27.9" customHeight="1">
      <c r="B27" s="616">
        <v>11</v>
      </c>
      <c r="C27" s="58"/>
      <c r="D27" s="617"/>
      <c r="E27" s="1872"/>
      <c r="F27" s="1868"/>
      <c r="G27" s="1868"/>
      <c r="H27" s="1868"/>
      <c r="I27" s="1869"/>
      <c r="K27" s="623"/>
      <c r="L27" s="620"/>
      <c r="M27" s="50"/>
      <c r="N27" s="323">
        <v>0</v>
      </c>
      <c r="O27" s="324">
        <v>20</v>
      </c>
      <c r="P27" s="620"/>
      <c r="Q27" s="620"/>
      <c r="R27" s="620"/>
      <c r="S27" s="620"/>
      <c r="T27" s="620"/>
      <c r="U27" s="620"/>
    </row>
    <row r="28" spans="1:21" s="410" customFormat="1" ht="27.9" customHeight="1">
      <c r="B28" s="616">
        <v>12</v>
      </c>
      <c r="C28" s="58"/>
      <c r="D28" s="617"/>
      <c r="E28" s="1872"/>
      <c r="F28" s="1868"/>
      <c r="G28" s="1868"/>
      <c r="H28" s="1868"/>
      <c r="I28" s="1869"/>
      <c r="K28" s="620"/>
      <c r="L28" s="627"/>
      <c r="M28" s="50"/>
      <c r="N28" s="323">
        <v>0</v>
      </c>
      <c r="O28" s="324">
        <v>20</v>
      </c>
      <c r="P28" s="628"/>
      <c r="Q28" s="628"/>
      <c r="R28" s="628"/>
      <c r="S28" s="628"/>
      <c r="T28" s="628"/>
      <c r="U28" s="628"/>
    </row>
    <row r="29" spans="1:21" s="410" customFormat="1" ht="27.9" customHeight="1">
      <c r="B29" s="616">
        <v>13</v>
      </c>
      <c r="C29" s="58"/>
      <c r="D29" s="617"/>
      <c r="E29" s="1872"/>
      <c r="F29" s="1868"/>
      <c r="G29" s="1868"/>
      <c r="H29" s="1868"/>
      <c r="I29" s="1869"/>
      <c r="K29" s="620"/>
      <c r="L29" s="628"/>
      <c r="M29" s="50"/>
      <c r="N29" s="323">
        <v>0</v>
      </c>
      <c r="O29" s="324">
        <v>20</v>
      </c>
      <c r="P29" s="628"/>
      <c r="Q29" s="628"/>
      <c r="R29" s="628"/>
      <c r="S29" s="628"/>
      <c r="T29" s="628"/>
      <c r="U29" s="628"/>
    </row>
    <row r="30" spans="1:21">
      <c r="K30" s="620"/>
      <c r="L30" s="628"/>
      <c r="M30" s="50"/>
      <c r="N30" s="628"/>
      <c r="O30" s="628"/>
      <c r="P30" s="628"/>
      <c r="Q30" s="628"/>
      <c r="R30" s="628"/>
      <c r="S30" s="628"/>
      <c r="T30" s="628"/>
      <c r="U30" s="628"/>
    </row>
    <row r="31" spans="1:21" ht="25.5" customHeight="1">
      <c r="A31" s="145" t="s">
        <v>1159</v>
      </c>
      <c r="B31" s="629"/>
      <c r="C31" s="629"/>
      <c r="D31" s="629"/>
      <c r="E31" s="629"/>
      <c r="F31" s="629"/>
      <c r="G31" s="629"/>
      <c r="H31" s="629"/>
      <c r="I31" s="629"/>
      <c r="K31" s="620"/>
      <c r="L31" s="628"/>
      <c r="M31" s="50"/>
      <c r="N31" s="628"/>
      <c r="O31" s="628"/>
      <c r="P31" s="628"/>
      <c r="Q31" s="628"/>
      <c r="R31" s="628"/>
      <c r="S31" s="628"/>
      <c r="T31" s="628"/>
      <c r="U31" s="628"/>
    </row>
    <row r="32" spans="1:21" s="160" customFormat="1" ht="33" customHeight="1">
      <c r="A32" s="630"/>
      <c r="B32" s="1870" t="s">
        <v>1160</v>
      </c>
      <c r="C32" s="1870"/>
      <c r="D32" s="1870"/>
      <c r="E32" s="1870"/>
      <c r="F32" s="1870"/>
      <c r="G32" s="1870"/>
      <c r="H32" s="1871"/>
      <c r="I32" s="1871"/>
      <c r="K32" s="160" t="str">
        <f>IF(H32="","×","○")</f>
        <v>×</v>
      </c>
      <c r="M32" s="50"/>
      <c r="N32" s="628"/>
      <c r="O32" s="628"/>
      <c r="P32" s="628"/>
      <c r="Q32" s="628"/>
      <c r="R32" s="628"/>
      <c r="S32" s="628"/>
      <c r="T32" s="628"/>
      <c r="U32" s="628"/>
    </row>
    <row r="33" spans="1:21" s="160" customFormat="1" ht="33" customHeight="1">
      <c r="A33" s="630"/>
      <c r="B33" s="1870" t="s">
        <v>1161</v>
      </c>
      <c r="C33" s="1870"/>
      <c r="D33" s="1870"/>
      <c r="E33" s="1870"/>
      <c r="F33" s="1870"/>
      <c r="G33" s="1870"/>
      <c r="H33" s="1873"/>
      <c r="I33" s="1874"/>
      <c r="K33" s="160" t="str">
        <f t="shared" ref="K33:K36" si="0">IF(H33="","×","○")</f>
        <v>×</v>
      </c>
      <c r="L33" s="631"/>
      <c r="M33" s="50"/>
      <c r="N33" s="631"/>
      <c r="O33" s="631"/>
      <c r="P33" s="631"/>
      <c r="Q33" s="631"/>
      <c r="R33" s="631"/>
      <c r="S33" s="631"/>
      <c r="T33" s="631"/>
      <c r="U33" s="631"/>
    </row>
    <row r="34" spans="1:21" s="160" customFormat="1" ht="33" customHeight="1">
      <c r="A34" s="630"/>
      <c r="B34" s="1870" t="s">
        <v>1162</v>
      </c>
      <c r="C34" s="1870"/>
      <c r="D34" s="1870"/>
      <c r="E34" s="1870"/>
      <c r="F34" s="1870"/>
      <c r="G34" s="1870"/>
      <c r="H34" s="1873"/>
      <c r="I34" s="1874"/>
      <c r="K34" s="160" t="str">
        <f t="shared" si="0"/>
        <v>×</v>
      </c>
      <c r="L34" s="631"/>
      <c r="M34" s="50"/>
      <c r="N34" s="631"/>
      <c r="O34" s="631"/>
      <c r="P34" s="631"/>
      <c r="Q34" s="631"/>
      <c r="R34" s="631"/>
      <c r="S34" s="631"/>
      <c r="T34" s="631"/>
      <c r="U34" s="631"/>
    </row>
    <row r="35" spans="1:21" s="160" customFormat="1" ht="33" customHeight="1">
      <c r="A35" s="630"/>
      <c r="B35" s="1870" t="s">
        <v>1163</v>
      </c>
      <c r="C35" s="1870"/>
      <c r="D35" s="1870"/>
      <c r="E35" s="1870"/>
      <c r="F35" s="1870"/>
      <c r="G35" s="1870"/>
      <c r="H35" s="1873"/>
      <c r="I35" s="1874"/>
      <c r="K35" s="160" t="str">
        <f t="shared" si="0"/>
        <v>×</v>
      </c>
      <c r="L35" s="631"/>
      <c r="M35" s="50"/>
      <c r="N35" s="631"/>
      <c r="O35" s="631"/>
      <c r="P35" s="631"/>
      <c r="Q35" s="631"/>
      <c r="R35" s="631"/>
      <c r="S35" s="631"/>
      <c r="T35" s="631"/>
      <c r="U35" s="631"/>
    </row>
    <row r="36" spans="1:21" s="160" customFormat="1" ht="33" customHeight="1">
      <c r="A36" s="630"/>
      <c r="B36" s="1870" t="s">
        <v>1164</v>
      </c>
      <c r="C36" s="1870"/>
      <c r="D36" s="1870"/>
      <c r="E36" s="1870"/>
      <c r="F36" s="1870"/>
      <c r="G36" s="1870"/>
      <c r="H36" s="1873"/>
      <c r="I36" s="1874"/>
      <c r="K36" s="160" t="str">
        <f t="shared" si="0"/>
        <v>×</v>
      </c>
      <c r="L36" s="631"/>
      <c r="M36" s="50"/>
      <c r="N36" s="631"/>
      <c r="O36" s="631"/>
      <c r="P36" s="631"/>
      <c r="Q36" s="631"/>
      <c r="R36" s="631"/>
      <c r="S36" s="631"/>
      <c r="T36" s="631"/>
      <c r="U36" s="631"/>
    </row>
    <row r="37" spans="1:21" s="160" customFormat="1" ht="33" customHeight="1">
      <c r="A37" s="630"/>
      <c r="B37" s="1883" t="s">
        <v>1165</v>
      </c>
      <c r="C37" s="1883"/>
      <c r="D37" s="1883"/>
      <c r="E37" s="1883"/>
      <c r="F37" s="1883"/>
      <c r="G37" s="1883"/>
      <c r="H37" s="617"/>
      <c r="I37" s="632" t="s">
        <v>1166</v>
      </c>
      <c r="K37" s="436"/>
      <c r="L37" s="631"/>
      <c r="M37" s="50"/>
      <c r="N37" s="323">
        <v>0</v>
      </c>
      <c r="O37" s="324">
        <v>20</v>
      </c>
      <c r="P37" s="631"/>
      <c r="Q37" s="631"/>
      <c r="R37" s="631"/>
      <c r="S37" s="631"/>
      <c r="T37" s="631"/>
      <c r="U37" s="631"/>
    </row>
    <row r="38" spans="1:21" ht="33" customHeight="1">
      <c r="B38" s="1884" t="s">
        <v>1167</v>
      </c>
      <c r="C38" s="1885"/>
      <c r="D38" s="1885"/>
      <c r="E38" s="1885"/>
      <c r="F38" s="1885"/>
      <c r="G38" s="1885"/>
      <c r="H38" s="1885"/>
      <c r="I38" s="1886"/>
      <c r="K38" s="620"/>
      <c r="L38" s="620"/>
      <c r="M38" s="50"/>
      <c r="N38" s="620"/>
      <c r="O38" s="620"/>
      <c r="P38" s="620"/>
      <c r="Q38" s="620"/>
      <c r="R38" s="620"/>
      <c r="S38" s="620"/>
      <c r="T38" s="620"/>
      <c r="U38" s="620"/>
    </row>
    <row r="39" spans="1:21" ht="23.1" customHeight="1">
      <c r="B39" s="1875"/>
      <c r="C39" s="1876"/>
      <c r="D39" s="1876"/>
      <c r="E39" s="1876"/>
      <c r="F39" s="1876"/>
      <c r="G39" s="1876"/>
      <c r="H39" s="1876"/>
      <c r="I39" s="1877"/>
      <c r="K39" s="485"/>
      <c r="L39" s="620"/>
      <c r="M39" s="50"/>
      <c r="N39" s="620"/>
      <c r="O39" s="620"/>
      <c r="P39" s="620"/>
      <c r="Q39" s="620"/>
      <c r="R39" s="620"/>
      <c r="S39" s="620"/>
      <c r="T39" s="620"/>
      <c r="U39" s="620"/>
    </row>
    <row r="40" spans="1:21" ht="23.1" customHeight="1">
      <c r="B40" s="1878"/>
      <c r="C40" s="1401"/>
      <c r="D40" s="1401"/>
      <c r="E40" s="1401"/>
      <c r="F40" s="1401"/>
      <c r="G40" s="1401"/>
      <c r="H40" s="1401"/>
      <c r="I40" s="1879"/>
      <c r="K40" s="620"/>
      <c r="L40" s="620"/>
      <c r="M40" s="50"/>
      <c r="N40" s="620"/>
      <c r="O40" s="620"/>
      <c r="P40" s="620"/>
      <c r="Q40" s="620"/>
      <c r="R40" s="620"/>
      <c r="S40" s="620"/>
      <c r="T40" s="620"/>
      <c r="U40" s="620"/>
    </row>
    <row r="41" spans="1:21" ht="23.1" customHeight="1">
      <c r="B41" s="1878"/>
      <c r="C41" s="1401"/>
      <c r="D41" s="1401"/>
      <c r="E41" s="1401"/>
      <c r="F41" s="1401"/>
      <c r="G41" s="1401"/>
      <c r="H41" s="1401"/>
      <c r="I41" s="1879"/>
      <c r="K41" s="620"/>
      <c r="L41" s="620"/>
      <c r="M41" s="50"/>
      <c r="N41" s="620"/>
      <c r="O41" s="620"/>
      <c r="P41" s="620"/>
      <c r="Q41" s="620"/>
      <c r="R41" s="620"/>
      <c r="S41" s="620"/>
      <c r="T41" s="620"/>
      <c r="U41" s="620"/>
    </row>
    <row r="42" spans="1:21" ht="23.1" customHeight="1">
      <c r="B42" s="1878"/>
      <c r="C42" s="1401"/>
      <c r="D42" s="1401"/>
      <c r="E42" s="1401"/>
      <c r="F42" s="1401"/>
      <c r="G42" s="1401"/>
      <c r="H42" s="1401"/>
      <c r="I42" s="1879"/>
      <c r="K42" s="620"/>
      <c r="L42" s="620"/>
      <c r="M42" s="50"/>
      <c r="N42" s="620"/>
      <c r="O42" s="620"/>
      <c r="P42" s="620"/>
      <c r="Q42" s="620"/>
      <c r="R42" s="620"/>
      <c r="S42" s="620"/>
      <c r="T42" s="620"/>
      <c r="U42" s="620"/>
    </row>
    <row r="43" spans="1:21" ht="23.1" customHeight="1">
      <c r="B43" s="1880"/>
      <c r="C43" s="1881"/>
      <c r="D43" s="1881"/>
      <c r="E43" s="1881"/>
      <c r="F43" s="1881"/>
      <c r="G43" s="1881"/>
      <c r="H43" s="1881"/>
      <c r="I43" s="1882"/>
      <c r="K43" s="620"/>
      <c r="L43" s="620"/>
      <c r="M43" s="50"/>
      <c r="N43" s="620"/>
      <c r="O43" s="620"/>
      <c r="P43" s="620"/>
      <c r="Q43" s="620"/>
      <c r="R43" s="620"/>
      <c r="S43" s="620"/>
      <c r="T43" s="620"/>
      <c r="U43" s="620"/>
    </row>
    <row r="44" spans="1:21" ht="33" customHeight="1">
      <c r="B44" s="1887" t="s">
        <v>1168</v>
      </c>
      <c r="C44" s="1888"/>
      <c r="D44" s="1888"/>
      <c r="E44" s="1888"/>
      <c r="F44" s="1888"/>
      <c r="G44" s="1888"/>
      <c r="H44" s="1888"/>
      <c r="I44" s="1889"/>
      <c r="K44" s="620"/>
      <c r="L44" s="620"/>
      <c r="M44" s="50"/>
      <c r="N44" s="620"/>
      <c r="O44" s="620"/>
      <c r="P44" s="620"/>
      <c r="Q44" s="620"/>
      <c r="R44" s="620"/>
      <c r="S44" s="620"/>
      <c r="T44" s="620"/>
      <c r="U44" s="620"/>
    </row>
    <row r="45" spans="1:21" ht="23.1" customHeight="1">
      <c r="B45" s="1875"/>
      <c r="C45" s="1876"/>
      <c r="D45" s="1876"/>
      <c r="E45" s="1876"/>
      <c r="F45" s="1876"/>
      <c r="G45" s="1876"/>
      <c r="H45" s="1876"/>
      <c r="I45" s="1877"/>
      <c r="K45" s="620"/>
      <c r="L45" s="620"/>
      <c r="M45" s="50"/>
      <c r="N45" s="620"/>
      <c r="O45" s="620"/>
      <c r="P45" s="620"/>
      <c r="Q45" s="620"/>
      <c r="R45" s="620"/>
      <c r="S45" s="620"/>
      <c r="T45" s="620"/>
      <c r="U45" s="620"/>
    </row>
    <row r="46" spans="1:21" ht="23.1" customHeight="1">
      <c r="B46" s="1878"/>
      <c r="C46" s="1401"/>
      <c r="D46" s="1401"/>
      <c r="E46" s="1401"/>
      <c r="F46" s="1401"/>
      <c r="G46" s="1401"/>
      <c r="H46" s="1401"/>
      <c r="I46" s="1879"/>
      <c r="K46" s="620"/>
      <c r="L46" s="620"/>
      <c r="M46" s="50"/>
      <c r="N46" s="620"/>
      <c r="O46" s="620"/>
      <c r="P46" s="620"/>
      <c r="Q46" s="620"/>
      <c r="R46" s="620"/>
      <c r="S46" s="620"/>
      <c r="T46" s="620"/>
      <c r="U46" s="620"/>
    </row>
    <row r="47" spans="1:21" ht="23.1" customHeight="1">
      <c r="B47" s="1880"/>
      <c r="C47" s="1881"/>
      <c r="D47" s="1881"/>
      <c r="E47" s="1881"/>
      <c r="F47" s="1881"/>
      <c r="G47" s="1881"/>
      <c r="H47" s="1881"/>
      <c r="I47" s="1882"/>
      <c r="K47" s="620"/>
      <c r="L47" s="620"/>
      <c r="M47" s="50"/>
      <c r="N47" s="620"/>
      <c r="O47" s="620"/>
      <c r="P47" s="620"/>
      <c r="Q47" s="620"/>
      <c r="R47" s="620"/>
      <c r="S47" s="620"/>
      <c r="T47" s="620"/>
      <c r="U47" s="620"/>
    </row>
    <row r="48" spans="1:21" ht="9.9" customHeight="1">
      <c r="M48" s="152"/>
    </row>
    <row r="49" spans="13:13">
      <c r="M49" s="144"/>
    </row>
    <row r="50" spans="13:13">
      <c r="M50" s="144"/>
    </row>
    <row r="51" spans="13:13">
      <c r="M51" s="144"/>
    </row>
    <row r="52" spans="13:13">
      <c r="M52" s="144"/>
    </row>
  </sheetData>
  <sheetProtection algorithmName="SHA-512" hashValue="+0h5ELrc56192On2fmmc3eru4ODS3vicrEw4R8ENHkXcQvM2aboO1QUpMLonf0gurU5nvV4jVoIL2y459sLWQA==" saltValue="s542/I/g87IhGvLaanizVA==" spinCount="100000" sheet="1" selectLockedCells="1"/>
  <mergeCells count="38">
    <mergeCell ref="B45:I47"/>
    <mergeCell ref="B36:G36"/>
    <mergeCell ref="H36:I36"/>
    <mergeCell ref="B37:G37"/>
    <mergeCell ref="B38:I38"/>
    <mergeCell ref="B39:I43"/>
    <mergeCell ref="B44:I44"/>
    <mergeCell ref="B33:G33"/>
    <mergeCell ref="H33:I33"/>
    <mergeCell ref="B34:G34"/>
    <mergeCell ref="H34:I34"/>
    <mergeCell ref="B35:G35"/>
    <mergeCell ref="H35:I35"/>
    <mergeCell ref="B32:G32"/>
    <mergeCell ref="H32:I32"/>
    <mergeCell ref="E19:I19"/>
    <mergeCell ref="E20:I20"/>
    <mergeCell ref="E21:I21"/>
    <mergeCell ref="E22:I22"/>
    <mergeCell ref="E23:I23"/>
    <mergeCell ref="E24:I24"/>
    <mergeCell ref="E25:I25"/>
    <mergeCell ref="E26:I26"/>
    <mergeCell ref="E27:I27"/>
    <mergeCell ref="E28:I28"/>
    <mergeCell ref="E29:I29"/>
    <mergeCell ref="E18:I18"/>
    <mergeCell ref="A1:J1"/>
    <mergeCell ref="B2:H2"/>
    <mergeCell ref="B3:H3"/>
    <mergeCell ref="H4:I4"/>
    <mergeCell ref="A8:J8"/>
    <mergeCell ref="A9:J9"/>
    <mergeCell ref="A11:J11"/>
    <mergeCell ref="B13:J13"/>
    <mergeCell ref="E15:I15"/>
    <mergeCell ref="E16:I16"/>
    <mergeCell ref="E17:I17"/>
  </mergeCells>
  <phoneticPr fontId="8"/>
  <dataValidations count="7">
    <dataValidation type="whole" allowBlank="1" showInputMessage="1" showErrorMessage="1" prompt="整数で入力" sqref="D16" xr:uid="{00000000-0002-0000-1A00-000000000000}">
      <formula1>0</formula1>
      <formula2>999</formula2>
    </dataValidation>
    <dataValidation type="list" allowBlank="1" showInputMessage="1" showErrorMessage="1" sqref="H32:I32" xr:uid="{00000000-0002-0000-1A00-000001000000}">
      <formula1>"はい,いいえ"</formula1>
    </dataValidation>
    <dataValidation allowBlank="1" showInputMessage="1" showErrorMessage="1" prompt="表紙シートの病院名を反映" sqref="H4:I4" xr:uid="{00000000-0002-0000-1A00-000002000000}"/>
    <dataValidation type="list" allowBlank="1" showInputMessage="1" showErrorMessage="1" sqref="C17:C29" xr:uid="{00000000-0002-0000-1A00-000003000000}">
      <formula1>"歯科医師(院内),歯科医師(院外),歯科衛生士(院内),歯科衛生士(院外),医師(院内),看護師(院内),薬剤師(院内),理学療法士(院内),言語聴覚士(院内),作業療法士(院内),管理栄養士(院内),介護職員(院内),事務職員(院内)"</formula1>
    </dataValidation>
    <dataValidation type="list" allowBlank="1" showInputMessage="1" showErrorMessage="1" sqref="H33:I36" xr:uid="{00000000-0002-0000-1A00-000004000000}">
      <formula1>"院内の歯科医師と連携体制を構築,地域の歯科医師と連携体制を構築,院内及び地域の歯科医師と連携体制を構築,連携体制を構築していない"</formula1>
    </dataValidation>
    <dataValidation type="whole" errorStyle="warning" allowBlank="1" showInputMessage="1" showErrorMessage="1" errorTitle="入力値を要確認！" error="想定を超えた数値が入力されています。ご確認ください。" prompt="整数で入力" sqref="D17:D29" xr:uid="{00000000-0002-0000-1A00-000005000000}">
      <formula1>N17</formula1>
      <formula2>O17</formula2>
    </dataValidation>
    <dataValidation type="whole" errorStyle="warning" allowBlank="1" showInputMessage="1" showErrorMessage="1" errorTitle="入力値を要確認！" error="想定を超えた数値が入力されています。ご確認ください。" prompt="整数で入力" sqref="H37" xr:uid="{00000000-0002-0000-1A00-000006000000}">
      <formula1>N37</formula1>
      <formula2>O37</formula2>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7">
    <tabColor theme="0"/>
    <pageSetUpPr fitToPage="1"/>
  </sheetPr>
  <dimension ref="A1:U37"/>
  <sheetViews>
    <sheetView view="pageBreakPreview" zoomScaleNormal="100" zoomScaleSheetLayoutView="100" workbookViewId="0">
      <selection activeCell="A10" sqref="A10:H10"/>
    </sheetView>
  </sheetViews>
  <sheetFormatPr defaultColWidth="9" defaultRowHeight="13.2"/>
  <cols>
    <col min="1" max="1" width="3.33203125" style="145" customWidth="1"/>
    <col min="2" max="2" width="4.33203125" style="145" customWidth="1"/>
    <col min="3" max="3" width="16.88671875" style="145" customWidth="1"/>
    <col min="4" max="6" width="15.109375" style="145" customWidth="1"/>
    <col min="7" max="7" width="41.109375" style="145" customWidth="1"/>
    <col min="8" max="8" width="14" style="145" customWidth="1"/>
    <col min="9" max="9" width="23.6640625" style="145" customWidth="1"/>
    <col min="10" max="10" width="1.6640625" style="145" customWidth="1"/>
    <col min="11" max="11" width="6.88671875" style="145" hidden="1" customWidth="1"/>
    <col min="12" max="12" width="3.44140625" style="145" customWidth="1"/>
    <col min="13" max="13" width="82.77734375" style="664" bestFit="1" customWidth="1"/>
    <col min="14" max="15" width="0" style="145" hidden="1" customWidth="1"/>
    <col min="16" max="16384" width="9" style="145"/>
  </cols>
  <sheetData>
    <row r="1" spans="1:13" ht="30" customHeight="1" thickBot="1">
      <c r="A1" s="1857" t="s">
        <v>1381</v>
      </c>
      <c r="B1" s="1857"/>
      <c r="C1" s="1857"/>
      <c r="D1" s="1857"/>
      <c r="E1" s="1857"/>
      <c r="F1" s="1857"/>
      <c r="G1" s="1857"/>
      <c r="H1" s="1857"/>
      <c r="I1" s="1857"/>
      <c r="J1" s="1857"/>
    </row>
    <row r="2" spans="1:13" ht="24.9" customHeight="1" thickBot="1">
      <c r="B2" s="1300" t="s">
        <v>1150</v>
      </c>
      <c r="C2" s="1300"/>
      <c r="D2" s="1300"/>
      <c r="E2" s="1300"/>
      <c r="F2" s="1300"/>
      <c r="G2" s="1300"/>
      <c r="H2" s="1300"/>
      <c r="I2" s="619" t="str">
        <f>IF(COUNTIF(K:K,"×")=0,"入力済","未入力あり")</f>
        <v>未入力あり</v>
      </c>
      <c r="M2" s="148" t="s">
        <v>238</v>
      </c>
    </row>
    <row r="3" spans="1:13" ht="24.9" customHeight="1">
      <c r="B3" s="1858"/>
      <c r="C3" s="1858"/>
      <c r="D3" s="1858"/>
      <c r="E3" s="1858"/>
      <c r="F3" s="1858"/>
      <c r="G3" s="1858"/>
      <c r="H3" s="1858"/>
      <c r="I3" s="350"/>
      <c r="M3" s="50"/>
    </row>
    <row r="4" spans="1:13" ht="24.9" customHeight="1">
      <c r="G4" s="618" t="s">
        <v>728</v>
      </c>
      <c r="H4" s="1346">
        <f>表紙!E3</f>
        <v>0</v>
      </c>
      <c r="I4" s="1347"/>
      <c r="M4" s="50"/>
    </row>
    <row r="5" spans="1:13" ht="20.100000000000001" customHeight="1">
      <c r="M5" s="122"/>
    </row>
    <row r="6" spans="1:13" ht="11.25" customHeight="1">
      <c r="A6" s="363"/>
      <c r="B6" s="363"/>
      <c r="C6" s="363"/>
      <c r="D6" s="363"/>
      <c r="E6" s="363"/>
      <c r="F6" s="363"/>
      <c r="G6" s="1038"/>
      <c r="H6" s="363"/>
      <c r="I6" s="363"/>
      <c r="J6" s="363"/>
      <c r="M6" s="50"/>
    </row>
    <row r="7" spans="1:13" ht="9.9" customHeight="1">
      <c r="A7" s="363"/>
      <c r="B7" s="363"/>
      <c r="C7" s="363"/>
      <c r="D7" s="363"/>
      <c r="E7" s="363"/>
      <c r="F7" s="363"/>
      <c r="G7" s="1038"/>
      <c r="H7" s="363"/>
      <c r="I7" s="363"/>
      <c r="J7" s="363"/>
      <c r="M7" s="50"/>
    </row>
    <row r="8" spans="1:13" ht="20.100000000000001" customHeight="1">
      <c r="A8" s="1892" t="s">
        <v>1382</v>
      </c>
      <c r="B8" s="1892"/>
      <c r="C8" s="1892"/>
      <c r="D8" s="1892"/>
      <c r="E8" s="1892"/>
      <c r="F8" s="1892"/>
      <c r="G8" s="1892"/>
      <c r="H8" s="1892"/>
      <c r="I8" s="1892"/>
      <c r="J8" s="1892"/>
      <c r="M8" s="122"/>
    </row>
    <row r="9" spans="1:13" ht="20.100000000000001" customHeight="1" thickBot="1">
      <c r="A9" s="1039"/>
      <c r="B9" s="1039" t="s">
        <v>1394</v>
      </c>
      <c r="C9" s="1039"/>
      <c r="D9" s="1039"/>
      <c r="E9" s="1039"/>
      <c r="F9" s="1039"/>
      <c r="G9" s="1039"/>
      <c r="H9" s="1039"/>
      <c r="I9" s="1039"/>
      <c r="J9" s="1039"/>
      <c r="K9" s="436"/>
      <c r="M9" s="122"/>
    </row>
    <row r="10" spans="1:13" ht="20.100000000000001" customHeight="1" thickBot="1">
      <c r="A10" s="1895"/>
      <c r="B10" s="1896"/>
      <c r="C10" s="1896"/>
      <c r="D10" s="1896"/>
      <c r="E10" s="1896"/>
      <c r="F10" s="1896"/>
      <c r="G10" s="1896"/>
      <c r="H10" s="1897"/>
      <c r="I10" s="1040"/>
      <c r="J10" s="1040"/>
      <c r="K10" s="675" t="str">
        <f>IF(ISBLANK(A10),"×","〇")</f>
        <v>×</v>
      </c>
      <c r="M10" s="50"/>
    </row>
    <row r="11" spans="1:13" ht="20.100000000000001" customHeight="1" thickBot="1">
      <c r="A11" s="1260"/>
      <c r="B11" s="1260"/>
      <c r="C11" s="1260"/>
      <c r="D11" s="1260"/>
      <c r="E11" s="1261"/>
      <c r="F11" s="1893" t="s">
        <v>1383</v>
      </c>
      <c r="G11" s="1894"/>
      <c r="H11" s="1041"/>
      <c r="I11" s="1039"/>
      <c r="J11" s="1039"/>
      <c r="K11" s="436" t="str">
        <f>IF(AND(A11&lt;&gt;0,A11=""),"×","○")</f>
        <v>○</v>
      </c>
      <c r="M11" s="50"/>
    </row>
    <row r="12" spans="1:13" ht="20.100000000000001" customHeight="1">
      <c r="A12" s="1042"/>
      <c r="B12" s="1039"/>
      <c r="C12" s="1039"/>
      <c r="D12" s="1039"/>
      <c r="E12" s="1039"/>
      <c r="F12" s="1039"/>
      <c r="G12" s="1039"/>
      <c r="H12" s="1039"/>
      <c r="I12" s="1039"/>
      <c r="J12" s="1039"/>
      <c r="M12" s="50"/>
    </row>
    <row r="13" spans="1:13" ht="20.100000000000001" customHeight="1">
      <c r="A13" s="1042"/>
      <c r="B13" s="1039"/>
      <c r="C13" s="1039"/>
      <c r="D13" s="1039"/>
      <c r="E13" s="1039"/>
      <c r="F13" s="1039"/>
      <c r="G13" s="1039"/>
      <c r="H13" s="1039"/>
      <c r="I13" s="1039"/>
      <c r="J13" s="1039"/>
      <c r="M13" s="50"/>
    </row>
    <row r="14" spans="1:13" ht="20.100000000000001" customHeight="1">
      <c r="A14" s="1898" t="s">
        <v>1384</v>
      </c>
      <c r="B14" s="1899"/>
      <c r="C14" s="1899"/>
      <c r="D14" s="1899"/>
      <c r="E14" s="1899"/>
      <c r="F14" s="1899"/>
      <c r="G14" s="1899"/>
      <c r="H14" s="1899"/>
      <c r="I14" s="1900"/>
      <c r="J14" s="1039"/>
      <c r="M14" s="50"/>
    </row>
    <row r="15" spans="1:13" ht="20.100000000000001" customHeight="1">
      <c r="A15" s="1901"/>
      <c r="B15" s="1902"/>
      <c r="C15" s="1902"/>
      <c r="D15" s="1902"/>
      <c r="E15" s="1902"/>
      <c r="F15" s="1902"/>
      <c r="G15" s="1902"/>
      <c r="H15" s="1902"/>
      <c r="I15" s="1903"/>
      <c r="J15" s="1039"/>
      <c r="M15" s="50"/>
    </row>
    <row r="16" spans="1:13" ht="53.25" customHeight="1">
      <c r="A16" s="1901"/>
      <c r="B16" s="1902"/>
      <c r="C16" s="1902"/>
      <c r="D16" s="1902"/>
      <c r="E16" s="1902"/>
      <c r="F16" s="1902"/>
      <c r="G16" s="1902"/>
      <c r="H16" s="1902"/>
      <c r="I16" s="1903"/>
      <c r="J16" s="1039"/>
      <c r="M16" s="50"/>
    </row>
    <row r="17" spans="1:21" ht="20.100000000000001" customHeight="1">
      <c r="A17" s="1043"/>
      <c r="B17" s="1043"/>
      <c r="C17" s="1043"/>
      <c r="D17" s="1043"/>
      <c r="E17" s="1043"/>
      <c r="F17" s="1043"/>
      <c r="G17" s="1043"/>
      <c r="H17" s="1043"/>
      <c r="I17" s="1043"/>
      <c r="J17" s="1039"/>
      <c r="M17" s="50"/>
    </row>
    <row r="18" spans="1:21" s="410" customFormat="1" ht="50.25" customHeight="1">
      <c r="A18" s="363"/>
      <c r="B18" s="1044"/>
      <c r="C18" s="1045" t="s">
        <v>1385</v>
      </c>
      <c r="D18" s="1045" t="s">
        <v>1386</v>
      </c>
      <c r="E18" s="1046" t="s">
        <v>1387</v>
      </c>
      <c r="F18" s="1904" t="s">
        <v>1388</v>
      </c>
      <c r="G18" s="1905"/>
      <c r="H18" s="1045" t="s">
        <v>1393</v>
      </c>
      <c r="I18" s="1047" t="s">
        <v>1389</v>
      </c>
      <c r="J18" s="363"/>
      <c r="K18" s="623"/>
      <c r="L18" s="620"/>
      <c r="M18" s="50"/>
      <c r="N18" s="620"/>
      <c r="O18" s="620"/>
      <c r="P18" s="620"/>
      <c r="Q18" s="620"/>
      <c r="R18" s="620"/>
      <c r="S18" s="620"/>
      <c r="T18" s="620"/>
      <c r="U18" s="620"/>
    </row>
    <row r="19" spans="1:21" s="410" customFormat="1" ht="27.9" customHeight="1" thickBot="1">
      <c r="B19" s="552" t="s">
        <v>961</v>
      </c>
      <c r="C19" s="666">
        <v>10</v>
      </c>
      <c r="D19" s="667">
        <v>20</v>
      </c>
      <c r="E19" s="668" t="s">
        <v>1390</v>
      </c>
      <c r="F19" s="1906" t="s">
        <v>1391</v>
      </c>
      <c r="G19" s="1907"/>
      <c r="H19" s="669">
        <v>4</v>
      </c>
      <c r="I19" s="670" t="s">
        <v>1392</v>
      </c>
      <c r="K19" s="620"/>
      <c r="L19" s="620"/>
      <c r="M19" s="50"/>
      <c r="N19" s="620"/>
      <c r="O19" s="620"/>
      <c r="P19" s="620"/>
      <c r="Q19" s="620"/>
      <c r="R19" s="620"/>
      <c r="S19" s="620"/>
      <c r="T19" s="620"/>
      <c r="U19" s="620"/>
    </row>
    <row r="20" spans="1:21" s="410" customFormat="1" ht="27.9" customHeight="1" thickBot="1">
      <c r="B20" s="674">
        <v>1</v>
      </c>
      <c r="C20" s="671"/>
      <c r="D20" s="671"/>
      <c r="E20" s="672"/>
      <c r="F20" s="1890"/>
      <c r="G20" s="1891"/>
      <c r="H20" s="671"/>
      <c r="I20" s="673"/>
      <c r="K20" s="665" t="str">
        <f>IF(AND(A20&lt;&gt;0,A20=""),"×","○")</f>
        <v>○</v>
      </c>
      <c r="L20" s="620"/>
      <c r="M20" s="50"/>
      <c r="N20" s="323">
        <v>0</v>
      </c>
      <c r="O20" s="324">
        <v>20</v>
      </c>
      <c r="P20" s="620"/>
      <c r="Q20" s="620"/>
      <c r="R20" s="620"/>
      <c r="S20" s="620"/>
      <c r="T20" s="620"/>
      <c r="U20" s="620"/>
    </row>
    <row r="21" spans="1:21" s="410" customFormat="1" ht="27.9" customHeight="1" thickBot="1">
      <c r="B21" s="616">
        <v>2</v>
      </c>
      <c r="C21" s="671"/>
      <c r="D21" s="671"/>
      <c r="E21" s="672"/>
      <c r="F21" s="1890"/>
      <c r="G21" s="1891"/>
      <c r="H21" s="671"/>
      <c r="I21" s="673"/>
      <c r="K21" s="620"/>
      <c r="L21" s="620"/>
      <c r="M21" s="50"/>
      <c r="N21" s="323">
        <v>0</v>
      </c>
      <c r="O21" s="324">
        <v>20</v>
      </c>
      <c r="P21" s="620"/>
      <c r="Q21" s="620"/>
      <c r="R21" s="620"/>
      <c r="S21" s="620"/>
      <c r="T21" s="620"/>
      <c r="U21" s="620"/>
    </row>
    <row r="22" spans="1:21" s="410" customFormat="1" ht="27.9" customHeight="1" thickBot="1">
      <c r="B22" s="626">
        <v>3</v>
      </c>
      <c r="C22" s="671"/>
      <c r="D22" s="671"/>
      <c r="E22" s="672"/>
      <c r="F22" s="1890"/>
      <c r="G22" s="1891"/>
      <c r="H22" s="671"/>
      <c r="I22" s="673"/>
      <c r="K22" s="623"/>
      <c r="L22" s="620"/>
      <c r="M22" s="50"/>
      <c r="N22" s="323">
        <v>0</v>
      </c>
      <c r="O22" s="324">
        <v>20</v>
      </c>
      <c r="P22" s="620"/>
      <c r="Q22" s="620"/>
      <c r="R22" s="620"/>
      <c r="S22" s="620"/>
      <c r="T22" s="620"/>
      <c r="U22" s="620"/>
    </row>
    <row r="23" spans="1:21" s="410" customFormat="1" ht="27.9" customHeight="1" thickBot="1">
      <c r="B23" s="616">
        <v>4</v>
      </c>
      <c r="C23" s="671"/>
      <c r="D23" s="671"/>
      <c r="E23" s="672"/>
      <c r="F23" s="1890"/>
      <c r="G23" s="1891"/>
      <c r="H23" s="671"/>
      <c r="I23" s="673"/>
      <c r="K23" s="620"/>
      <c r="L23" s="620"/>
      <c r="M23" s="50"/>
      <c r="N23" s="323">
        <v>0</v>
      </c>
      <c r="O23" s="324">
        <v>20</v>
      </c>
      <c r="P23" s="620"/>
      <c r="Q23" s="620"/>
      <c r="R23" s="620"/>
      <c r="S23" s="620"/>
      <c r="T23" s="620"/>
      <c r="U23" s="620"/>
    </row>
    <row r="24" spans="1:21" s="410" customFormat="1" ht="27.9" customHeight="1" thickBot="1">
      <c r="B24" s="616">
        <v>5</v>
      </c>
      <c r="C24" s="671"/>
      <c r="D24" s="671"/>
      <c r="E24" s="672"/>
      <c r="F24" s="1890"/>
      <c r="G24" s="1891"/>
      <c r="H24" s="671"/>
      <c r="I24" s="673"/>
      <c r="K24" s="620"/>
      <c r="L24" s="620"/>
      <c r="M24" s="50"/>
      <c r="N24" s="323">
        <v>0</v>
      </c>
      <c r="O24" s="324">
        <v>20</v>
      </c>
      <c r="P24" s="620"/>
      <c r="Q24" s="620"/>
      <c r="R24" s="620"/>
      <c r="S24" s="620"/>
      <c r="T24" s="620"/>
      <c r="U24" s="620"/>
    </row>
    <row r="25" spans="1:21" s="410" customFormat="1" ht="27.9" customHeight="1" thickBot="1">
      <c r="B25" s="616">
        <v>6</v>
      </c>
      <c r="C25" s="671"/>
      <c r="D25" s="671"/>
      <c r="E25" s="672"/>
      <c r="F25" s="1890"/>
      <c r="G25" s="1891"/>
      <c r="H25" s="671"/>
      <c r="I25" s="673"/>
      <c r="K25" s="620"/>
      <c r="L25" s="620"/>
      <c r="M25" s="50"/>
      <c r="N25" s="323">
        <v>0</v>
      </c>
      <c r="O25" s="324">
        <v>20</v>
      </c>
      <c r="P25" s="620"/>
      <c r="Q25" s="620"/>
      <c r="R25" s="620"/>
      <c r="S25" s="620"/>
      <c r="T25" s="620"/>
      <c r="U25" s="620"/>
    </row>
    <row r="26" spans="1:21" s="410" customFormat="1" ht="27.9" customHeight="1" thickBot="1">
      <c r="B26" s="616">
        <v>7</v>
      </c>
      <c r="C26" s="671"/>
      <c r="D26" s="671"/>
      <c r="E26" s="672"/>
      <c r="F26" s="1890"/>
      <c r="G26" s="1891"/>
      <c r="H26" s="671"/>
      <c r="I26" s="673"/>
      <c r="K26" s="623"/>
      <c r="L26" s="620"/>
      <c r="M26" s="50"/>
      <c r="N26" s="323">
        <v>0</v>
      </c>
      <c r="O26" s="324">
        <v>20</v>
      </c>
      <c r="P26" s="620"/>
      <c r="Q26" s="620"/>
      <c r="R26" s="620"/>
      <c r="S26" s="620"/>
      <c r="T26" s="620"/>
      <c r="U26" s="620"/>
    </row>
    <row r="27" spans="1:21" s="410" customFormat="1" ht="27.9" customHeight="1" thickBot="1">
      <c r="B27" s="616">
        <v>8</v>
      </c>
      <c r="C27" s="671"/>
      <c r="D27" s="671"/>
      <c r="E27" s="672"/>
      <c r="F27" s="1890"/>
      <c r="G27" s="1891"/>
      <c r="H27" s="671"/>
      <c r="I27" s="673"/>
      <c r="K27" s="620"/>
      <c r="L27" s="620"/>
      <c r="M27" s="50"/>
      <c r="N27" s="323">
        <v>0</v>
      </c>
      <c r="O27" s="324">
        <v>20</v>
      </c>
      <c r="P27" s="620"/>
      <c r="Q27" s="620"/>
      <c r="R27" s="620"/>
      <c r="S27" s="620"/>
      <c r="T27" s="620"/>
      <c r="U27" s="620"/>
    </row>
    <row r="28" spans="1:21" s="410" customFormat="1" ht="27.9" customHeight="1" thickBot="1">
      <c r="B28" s="616">
        <v>9</v>
      </c>
      <c r="C28" s="671"/>
      <c r="D28" s="671"/>
      <c r="E28" s="672"/>
      <c r="F28" s="1890"/>
      <c r="G28" s="1891"/>
      <c r="H28" s="671"/>
      <c r="I28" s="673"/>
      <c r="K28" s="620"/>
      <c r="L28" s="620"/>
      <c r="M28" s="50"/>
      <c r="N28" s="323">
        <v>0</v>
      </c>
      <c r="O28" s="324">
        <v>20</v>
      </c>
      <c r="P28" s="620"/>
      <c r="Q28" s="620"/>
      <c r="R28" s="620"/>
      <c r="S28" s="620"/>
      <c r="T28" s="620"/>
      <c r="U28" s="620"/>
    </row>
    <row r="29" spans="1:21" s="410" customFormat="1" ht="27.9" customHeight="1" thickBot="1">
      <c r="B29" s="616">
        <v>10</v>
      </c>
      <c r="C29" s="671"/>
      <c r="D29" s="671"/>
      <c r="E29" s="672"/>
      <c r="F29" s="1890"/>
      <c r="G29" s="1891"/>
      <c r="H29" s="671"/>
      <c r="I29" s="673"/>
      <c r="K29" s="620"/>
      <c r="L29" s="620"/>
      <c r="M29" s="50"/>
      <c r="N29" s="323">
        <v>0</v>
      </c>
      <c r="O29" s="324">
        <v>20</v>
      </c>
      <c r="P29" s="620"/>
      <c r="Q29" s="620"/>
      <c r="R29" s="620"/>
      <c r="S29" s="620"/>
      <c r="T29" s="620"/>
      <c r="U29" s="620"/>
    </row>
    <row r="30" spans="1:21" s="410" customFormat="1" ht="27.9" customHeight="1" thickBot="1">
      <c r="B30" s="616">
        <v>11</v>
      </c>
      <c r="C30" s="671"/>
      <c r="D30" s="671"/>
      <c r="E30" s="672"/>
      <c r="F30" s="1890"/>
      <c r="G30" s="1891"/>
      <c r="H30" s="671"/>
      <c r="I30" s="673"/>
      <c r="K30" s="623"/>
      <c r="L30" s="620"/>
      <c r="M30" s="50"/>
      <c r="N30" s="323">
        <v>0</v>
      </c>
      <c r="O30" s="324">
        <v>20</v>
      </c>
      <c r="P30" s="620"/>
      <c r="Q30" s="620"/>
      <c r="R30" s="620"/>
      <c r="S30" s="620"/>
      <c r="T30" s="620"/>
      <c r="U30" s="620"/>
    </row>
    <row r="31" spans="1:21" s="410" customFormat="1" ht="27.9" customHeight="1" thickBot="1">
      <c r="B31" s="616">
        <v>12</v>
      </c>
      <c r="C31" s="671"/>
      <c r="D31" s="671"/>
      <c r="E31" s="672"/>
      <c r="F31" s="1890"/>
      <c r="G31" s="1891"/>
      <c r="H31" s="671"/>
      <c r="I31" s="673"/>
      <c r="K31" s="620"/>
      <c r="L31" s="627"/>
      <c r="M31" s="50"/>
      <c r="N31" s="323">
        <v>0</v>
      </c>
      <c r="O31" s="324">
        <v>20</v>
      </c>
      <c r="P31" s="628"/>
      <c r="Q31" s="628"/>
      <c r="R31" s="628"/>
      <c r="S31" s="628"/>
      <c r="T31" s="628"/>
      <c r="U31" s="628"/>
    </row>
    <row r="32" spans="1:21" s="410" customFormat="1" ht="27.9" customHeight="1" thickBot="1">
      <c r="B32" s="616">
        <v>13</v>
      </c>
      <c r="C32" s="671"/>
      <c r="D32" s="671"/>
      <c r="E32" s="672"/>
      <c r="F32" s="1890"/>
      <c r="G32" s="1891"/>
      <c r="H32" s="671"/>
      <c r="I32" s="673"/>
      <c r="K32" s="620"/>
      <c r="L32" s="628"/>
      <c r="M32" s="50"/>
      <c r="N32" s="323">
        <v>0</v>
      </c>
      <c r="O32" s="324">
        <v>20</v>
      </c>
      <c r="P32" s="628"/>
      <c r="Q32" s="628"/>
      <c r="R32" s="628"/>
      <c r="S32" s="628"/>
      <c r="T32" s="628"/>
      <c r="U32" s="628"/>
    </row>
    <row r="33" spans="11:21">
      <c r="K33" s="620"/>
      <c r="L33" s="628"/>
      <c r="M33" s="50"/>
      <c r="N33" s="628"/>
      <c r="O33" s="628"/>
      <c r="P33" s="628"/>
      <c r="Q33" s="628"/>
      <c r="R33" s="628"/>
      <c r="S33" s="628"/>
      <c r="T33" s="628"/>
      <c r="U33" s="628"/>
    </row>
    <row r="34" spans="11:21">
      <c r="M34" s="663"/>
    </row>
    <row r="35" spans="11:21">
      <c r="M35" s="663"/>
    </row>
    <row r="36" spans="11:21">
      <c r="M36" s="663"/>
    </row>
    <row r="37" spans="11:21">
      <c r="M37" s="663"/>
    </row>
  </sheetData>
  <sheetProtection algorithmName="SHA-512" hashValue="AurWdSEnLAHDrSOmi0aKSPhUlzHOUF6TrquCFpUTI029Kj0hNGxwcXhw/YK6wlqQRyrvfGbyfnRhDd74xeglwg==" saltValue="PT18dVOwL8uCjWGLFP9BZQ==" spinCount="100000" sheet="1" selectLockedCells="1"/>
  <mergeCells count="23">
    <mergeCell ref="F11:G11"/>
    <mergeCell ref="A10:H10"/>
    <mergeCell ref="A14:I16"/>
    <mergeCell ref="F18:G18"/>
    <mergeCell ref="F19:G19"/>
    <mergeCell ref="A1:J1"/>
    <mergeCell ref="B2:H2"/>
    <mergeCell ref="B3:H3"/>
    <mergeCell ref="H4:I4"/>
    <mergeCell ref="A8:J8"/>
    <mergeCell ref="F20:G20"/>
    <mergeCell ref="F21:G21"/>
    <mergeCell ref="F22:G22"/>
    <mergeCell ref="F23:G23"/>
    <mergeCell ref="F24:G24"/>
    <mergeCell ref="F30:G30"/>
    <mergeCell ref="F31:G31"/>
    <mergeCell ref="F32:G32"/>
    <mergeCell ref="F25:G25"/>
    <mergeCell ref="F26:G26"/>
    <mergeCell ref="F27:G27"/>
    <mergeCell ref="F28:G28"/>
    <mergeCell ref="F29:G29"/>
  </mergeCells>
  <phoneticPr fontId="8"/>
  <conditionalFormatting sqref="K10">
    <cfRule type="cellIs" dxfId="0" priority="1" operator="equal">
      <formula>"未入力あり"</formula>
    </cfRule>
  </conditionalFormatting>
  <dataValidations count="4">
    <dataValidation allowBlank="1" showInputMessage="1" showErrorMessage="1" prompt="表紙シートの病院名を反映" sqref="H4:I4" xr:uid="{00000000-0002-0000-1B00-000000000000}"/>
    <dataValidation type="custom" imeMode="disabled" allowBlank="1" showInputMessage="1" showErrorMessage="1" error="半角で入力してください" prompt="アドレスは、手入力せずにホームページからコピーしてください" sqref="A10" xr:uid="{00000000-0002-0000-1B00-000001000000}">
      <formula1>LEN(A10)=LENB(A10)</formula1>
    </dataValidation>
    <dataValidation type="whole" imeMode="disabled" operator="greaterThanOrEqual" allowBlank="1" showInputMessage="1" showErrorMessage="1" error="整数で入力してください" prompt="整数で入力" sqref="H11 C20:D32 H20:H32" xr:uid="{00000000-0002-0000-1B00-000002000000}">
      <formula1>0</formula1>
    </dataValidation>
    <dataValidation operator="greaterThanOrEqual" allowBlank="1" showInputMessage="1" showErrorMessage="1" sqref="F20:F32" xr:uid="{00000000-0002-0000-1B00-000003000000}"/>
  </dataValidation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37"/>
  <sheetViews>
    <sheetView view="pageBreakPreview" zoomScale="85" zoomScaleNormal="100" zoomScaleSheetLayoutView="85" workbookViewId="0">
      <selection activeCell="H9" sqref="H9"/>
    </sheetView>
  </sheetViews>
  <sheetFormatPr defaultRowHeight="13.2"/>
  <cols>
    <col min="1" max="1" width="1.6640625" customWidth="1"/>
    <col min="2" max="2" width="6.44140625" customWidth="1"/>
    <col min="3" max="4" width="14.6640625" customWidth="1"/>
    <col min="5" max="9" width="14.6640625" style="13" customWidth="1"/>
    <col min="10" max="10" width="17.33203125" style="13" customWidth="1"/>
    <col min="11" max="11" width="6.44140625" hidden="1" customWidth="1"/>
    <col min="13" max="13" width="82.77734375" style="739" bestFit="1" customWidth="1"/>
  </cols>
  <sheetData>
    <row r="1" spans="1:16" ht="16.2">
      <c r="B1" s="759"/>
      <c r="C1" s="759"/>
      <c r="E1" s="760"/>
      <c r="F1" s="760"/>
      <c r="G1" s="760"/>
      <c r="H1" s="760"/>
      <c r="J1" s="761"/>
    </row>
    <row r="2" spans="1:16" ht="16.2">
      <c r="B2" s="759"/>
      <c r="C2" s="759"/>
      <c r="E2" s="760"/>
      <c r="F2" s="760"/>
      <c r="G2" s="760"/>
      <c r="H2" s="760"/>
      <c r="J2" s="761"/>
      <c r="M2" s="148" t="s">
        <v>238</v>
      </c>
    </row>
    <row r="3" spans="1:16" ht="19.2">
      <c r="B3" s="759"/>
      <c r="C3" s="1908" t="s">
        <v>1489</v>
      </c>
      <c r="D3" s="1909"/>
      <c r="E3" s="1909"/>
      <c r="F3" s="1909"/>
      <c r="G3" s="1909"/>
      <c r="H3" s="1909"/>
      <c r="I3" s="1910"/>
      <c r="J3" s="761"/>
      <c r="M3" s="50"/>
    </row>
    <row r="4" spans="1:16" ht="19.8" thickBot="1">
      <c r="C4" s="1908" t="s">
        <v>1490</v>
      </c>
      <c r="D4" s="1909"/>
      <c r="E4" s="1909"/>
      <c r="F4" s="1909"/>
      <c r="G4" s="1909"/>
      <c r="H4" s="1909"/>
      <c r="I4" s="1911"/>
      <c r="J4" s="762"/>
      <c r="M4" s="50"/>
    </row>
    <row r="5" spans="1:16" ht="19.5" customHeight="1" thickBot="1">
      <c r="A5" s="1300"/>
      <c r="B5" s="1300"/>
      <c r="C5" s="1300"/>
      <c r="D5" s="1300"/>
      <c r="E5" s="1300"/>
      <c r="F5" s="1300"/>
      <c r="G5" s="1300"/>
      <c r="H5" s="1912" t="s">
        <v>777</v>
      </c>
      <c r="I5" s="1913"/>
      <c r="J5" s="619" t="str">
        <f>IF(COUNTIF(K:K,"×")=0,"入力済","未入力あり")</f>
        <v>未入力あり</v>
      </c>
      <c r="M5" s="122"/>
    </row>
    <row r="6" spans="1:16" ht="19.2">
      <c r="A6" s="763"/>
      <c r="B6" s="772"/>
      <c r="C6" s="763"/>
      <c r="D6" s="763"/>
      <c r="E6" s="764"/>
      <c r="F6" s="764"/>
      <c r="G6" s="764"/>
      <c r="H6" s="764"/>
      <c r="I6" s="764"/>
      <c r="J6" s="764"/>
      <c r="M6" s="50"/>
    </row>
    <row r="7" spans="1:16" ht="19.2">
      <c r="A7" s="763"/>
      <c r="C7" s="763"/>
      <c r="D7" s="763"/>
      <c r="E7" s="763"/>
      <c r="G7" s="765"/>
      <c r="H7" s="618" t="s">
        <v>728</v>
      </c>
      <c r="I7" s="1346">
        <f>表紙!E3</f>
        <v>0</v>
      </c>
      <c r="J7" s="1347"/>
      <c r="K7" s="765"/>
      <c r="M7" s="50"/>
    </row>
    <row r="8" spans="1:16" ht="19.8" thickBot="1">
      <c r="A8" s="763"/>
      <c r="B8" s="763"/>
      <c r="D8" s="763"/>
      <c r="E8" s="763"/>
      <c r="G8" s="765"/>
      <c r="H8" s="765"/>
      <c r="I8" s="765"/>
      <c r="J8" s="765"/>
      <c r="K8" s="765"/>
      <c r="M8" s="122"/>
    </row>
    <row r="9" spans="1:16" ht="19.8" thickBot="1">
      <c r="A9" s="763"/>
      <c r="B9" t="s">
        <v>1499</v>
      </c>
      <c r="D9" s="763"/>
      <c r="E9" s="763"/>
      <c r="G9" s="773"/>
      <c r="H9" s="24"/>
      <c r="I9" s="13" t="s">
        <v>1058</v>
      </c>
      <c r="J9" s="765"/>
      <c r="K9" s="765" t="str">
        <f>IF(H9="","×","○")</f>
        <v>×</v>
      </c>
      <c r="M9" s="122"/>
    </row>
    <row r="10" spans="1:16" ht="19.2">
      <c r="A10" s="763"/>
      <c r="B10" t="s">
        <v>1500</v>
      </c>
      <c r="D10" s="763"/>
      <c r="E10" s="763"/>
      <c r="G10" s="773"/>
      <c r="H10" s="773"/>
      <c r="J10" s="765"/>
      <c r="K10" s="765"/>
      <c r="M10" s="50"/>
    </row>
    <row r="11" spans="1:16" ht="19.2">
      <c r="A11" s="763"/>
      <c r="C11" s="1014" t="s">
        <v>1501</v>
      </c>
      <c r="D11" s="763"/>
      <c r="E11" s="763"/>
      <c r="G11" s="773"/>
      <c r="H11" s="773"/>
      <c r="J11" s="765"/>
      <c r="K11" s="765"/>
      <c r="M11" s="50"/>
    </row>
    <row r="12" spans="1:16" ht="8.4" customHeight="1">
      <c r="A12" s="763"/>
      <c r="C12" s="720"/>
      <c r="D12" s="763"/>
      <c r="E12" s="763"/>
      <c r="G12" s="773"/>
      <c r="H12" s="773"/>
      <c r="J12" s="765"/>
      <c r="K12" s="765"/>
      <c r="M12" s="50"/>
    </row>
    <row r="13" spans="1:16" ht="13.8" thickBot="1">
      <c r="C13" s="763" t="s">
        <v>1498</v>
      </c>
      <c r="M13" s="50"/>
    </row>
    <row r="14" spans="1:16" ht="32.25" customHeight="1">
      <c r="B14" s="766"/>
      <c r="C14" s="1914" t="s">
        <v>1491</v>
      </c>
      <c r="D14" s="1915"/>
      <c r="E14" s="1916"/>
      <c r="F14" s="1917" t="s">
        <v>1492</v>
      </c>
      <c r="G14" s="1917"/>
      <c r="H14" s="1917"/>
      <c r="I14" s="1917"/>
      <c r="J14" s="767" t="s">
        <v>1493</v>
      </c>
      <c r="M14" s="50"/>
      <c r="P14" t="s">
        <v>774</v>
      </c>
    </row>
    <row r="15" spans="1:16" ht="36.75" customHeight="1">
      <c r="B15" s="768" t="s">
        <v>1494</v>
      </c>
      <c r="C15" s="1918" t="s">
        <v>1495</v>
      </c>
      <c r="D15" s="1919"/>
      <c r="E15" s="1920"/>
      <c r="F15" s="1921" t="s">
        <v>1496</v>
      </c>
      <c r="G15" s="1921"/>
      <c r="H15" s="1921"/>
      <c r="I15" s="1921"/>
      <c r="J15" s="769">
        <v>35</v>
      </c>
      <c r="M15" s="50"/>
    </row>
    <row r="16" spans="1:16" ht="60" customHeight="1">
      <c r="B16" s="770">
        <v>1</v>
      </c>
      <c r="C16" s="1922"/>
      <c r="D16" s="1923"/>
      <c r="E16" s="1924"/>
      <c r="F16" s="1925"/>
      <c r="G16" s="1925"/>
      <c r="H16" s="1925"/>
      <c r="I16" s="1925"/>
      <c r="J16" s="771"/>
      <c r="K16" t="str">
        <f>IF(AND(H9="いいえ",OR(C16="",F16="",J16="")),"×","〇")</f>
        <v>〇</v>
      </c>
      <c r="M16" s="50"/>
    </row>
    <row r="17" spans="2:13" ht="60" customHeight="1">
      <c r="B17" s="770">
        <v>2</v>
      </c>
      <c r="C17" s="1922"/>
      <c r="D17" s="1923"/>
      <c r="E17" s="1924"/>
      <c r="F17" s="1925"/>
      <c r="G17" s="1925"/>
      <c r="H17" s="1925"/>
      <c r="I17" s="1925"/>
      <c r="J17" s="771"/>
      <c r="M17" s="50"/>
    </row>
    <row r="18" spans="2:13" ht="60" customHeight="1">
      <c r="B18" s="770">
        <v>3</v>
      </c>
      <c r="C18" s="1922"/>
      <c r="D18" s="1923"/>
      <c r="E18" s="1924"/>
      <c r="F18" s="1925"/>
      <c r="G18" s="1925"/>
      <c r="H18" s="1925"/>
      <c r="I18" s="1925"/>
      <c r="J18" s="771"/>
      <c r="M18" s="50"/>
    </row>
    <row r="19" spans="2:13" ht="60" customHeight="1">
      <c r="B19" s="770">
        <v>4</v>
      </c>
      <c r="C19" s="1922"/>
      <c r="D19" s="1923"/>
      <c r="E19" s="1924"/>
      <c r="F19" s="1925"/>
      <c r="G19" s="1925"/>
      <c r="H19" s="1925"/>
      <c r="I19" s="1925"/>
      <c r="J19" s="771"/>
      <c r="M19" s="50"/>
    </row>
    <row r="20" spans="2:13" ht="60" customHeight="1">
      <c r="B20" s="770">
        <v>5</v>
      </c>
      <c r="C20" s="1922"/>
      <c r="D20" s="1923"/>
      <c r="E20" s="1924"/>
      <c r="F20" s="1925"/>
      <c r="G20" s="1925"/>
      <c r="H20" s="1925"/>
      <c r="I20" s="1925"/>
      <c r="J20" s="771"/>
      <c r="M20" s="50"/>
    </row>
    <row r="21" spans="2:13" ht="60" customHeight="1">
      <c r="B21" s="770">
        <v>6</v>
      </c>
      <c r="C21" s="1922"/>
      <c r="D21" s="1923"/>
      <c r="E21" s="1924"/>
      <c r="F21" s="1925"/>
      <c r="G21" s="1925"/>
      <c r="H21" s="1925"/>
      <c r="I21" s="1925"/>
      <c r="J21" s="771"/>
      <c r="M21" s="50"/>
    </row>
    <row r="22" spans="2:13" ht="60" customHeight="1">
      <c r="B22" s="770">
        <v>7</v>
      </c>
      <c r="C22" s="1922"/>
      <c r="D22" s="1923"/>
      <c r="E22" s="1924"/>
      <c r="F22" s="1925"/>
      <c r="G22" s="1925"/>
      <c r="H22" s="1925"/>
      <c r="I22" s="1925"/>
      <c r="J22" s="771"/>
      <c r="M22" s="50"/>
    </row>
    <row r="23" spans="2:13" ht="60" customHeight="1">
      <c r="B23" s="770">
        <v>8</v>
      </c>
      <c r="C23" s="1926"/>
      <c r="D23" s="1923"/>
      <c r="E23" s="1924"/>
      <c r="F23" s="1925"/>
      <c r="G23" s="1925"/>
      <c r="H23" s="1925"/>
      <c r="I23" s="1925"/>
      <c r="J23" s="771"/>
      <c r="M23" s="50"/>
    </row>
    <row r="24" spans="2:13" ht="60" customHeight="1">
      <c r="B24" s="770">
        <v>9</v>
      </c>
      <c r="C24" s="1922"/>
      <c r="D24" s="1923"/>
      <c r="E24" s="1924"/>
      <c r="F24" s="1925"/>
      <c r="G24" s="1925"/>
      <c r="H24" s="1925"/>
      <c r="I24" s="1925"/>
      <c r="J24" s="771"/>
      <c r="M24" s="50"/>
    </row>
    <row r="25" spans="2:13" ht="60" customHeight="1">
      <c r="B25" s="770">
        <v>10</v>
      </c>
      <c r="C25" s="1922"/>
      <c r="D25" s="1923"/>
      <c r="E25" s="1924"/>
      <c r="F25" s="1925"/>
      <c r="G25" s="1925"/>
      <c r="H25" s="1925"/>
      <c r="I25" s="1925"/>
      <c r="J25" s="771"/>
      <c r="M25" s="50"/>
    </row>
    <row r="26" spans="2:13" ht="60" customHeight="1">
      <c r="B26" s="770">
        <v>11</v>
      </c>
      <c r="C26" s="1922"/>
      <c r="D26" s="1923"/>
      <c r="E26" s="1924"/>
      <c r="F26" s="1925"/>
      <c r="G26" s="1925"/>
      <c r="H26" s="1925"/>
      <c r="I26" s="1925"/>
      <c r="J26" s="771"/>
      <c r="M26" s="50"/>
    </row>
    <row r="27" spans="2:13" ht="60" customHeight="1">
      <c r="B27" s="770">
        <v>12</v>
      </c>
      <c r="C27" s="1922"/>
      <c r="D27" s="1923"/>
      <c r="E27" s="1924"/>
      <c r="F27" s="1925"/>
      <c r="G27" s="1925"/>
      <c r="H27" s="1925"/>
      <c r="I27" s="1925"/>
      <c r="J27" s="771"/>
      <c r="M27" s="50"/>
    </row>
    <row r="28" spans="2:13" ht="60" customHeight="1">
      <c r="B28" s="770">
        <v>13</v>
      </c>
      <c r="C28" s="1922"/>
      <c r="D28" s="1923"/>
      <c r="E28" s="1924"/>
      <c r="F28" s="1925"/>
      <c r="G28" s="1925"/>
      <c r="H28" s="1925"/>
      <c r="I28" s="1925"/>
      <c r="J28" s="771"/>
      <c r="M28" s="50"/>
    </row>
    <row r="29" spans="2:13" ht="60" customHeight="1">
      <c r="B29" s="770">
        <v>14</v>
      </c>
      <c r="C29" s="1922"/>
      <c r="D29" s="1923"/>
      <c r="E29" s="1924"/>
      <c r="F29" s="1925"/>
      <c r="G29" s="1925"/>
      <c r="H29" s="1925"/>
      <c r="I29" s="1925"/>
      <c r="J29" s="771"/>
      <c r="M29" s="50"/>
    </row>
    <row r="30" spans="2:13" ht="17.25" customHeight="1">
      <c r="C30" s="1927"/>
      <c r="D30" s="1927"/>
      <c r="E30" s="1927"/>
      <c r="F30" s="1927"/>
      <c r="G30" s="1927"/>
      <c r="H30" s="1927"/>
      <c r="I30" s="1927"/>
      <c r="M30" s="50"/>
    </row>
    <row r="31" spans="2:13">
      <c r="C31" s="1928"/>
      <c r="D31" s="1928"/>
      <c r="E31" s="1928"/>
      <c r="F31" s="1928"/>
      <c r="G31" s="1928"/>
      <c r="H31" s="1928"/>
      <c r="I31" s="1928"/>
      <c r="M31" s="50"/>
    </row>
    <row r="32" spans="2:13">
      <c r="M32" s="50"/>
    </row>
    <row r="33" spans="13:13">
      <c r="M33" s="50"/>
    </row>
    <row r="34" spans="13:13">
      <c r="M34" s="663"/>
    </row>
    <row r="35" spans="13:13">
      <c r="M35" s="663"/>
    </row>
    <row r="36" spans="13:13">
      <c r="M36" s="663"/>
    </row>
    <row r="37" spans="13:13">
      <c r="M37" s="663"/>
    </row>
  </sheetData>
  <sheetProtection formatCells="0" formatColumns="0" formatRows="0" insertHyperlinks="0"/>
  <mergeCells count="38">
    <mergeCell ref="C30:I31"/>
    <mergeCell ref="A5:G5"/>
    <mergeCell ref="C27:E27"/>
    <mergeCell ref="F27:I27"/>
    <mergeCell ref="C28:E28"/>
    <mergeCell ref="F28:I28"/>
    <mergeCell ref="C29:E29"/>
    <mergeCell ref="F29:I29"/>
    <mergeCell ref="C24:E24"/>
    <mergeCell ref="F24:I24"/>
    <mergeCell ref="C25:E25"/>
    <mergeCell ref="F25:I25"/>
    <mergeCell ref="C26:E26"/>
    <mergeCell ref="F26:I26"/>
    <mergeCell ref="C21:E21"/>
    <mergeCell ref="F21:I21"/>
    <mergeCell ref="C22:E22"/>
    <mergeCell ref="F22:I22"/>
    <mergeCell ref="C23:E23"/>
    <mergeCell ref="F23:I23"/>
    <mergeCell ref="C18:E18"/>
    <mergeCell ref="F18:I18"/>
    <mergeCell ref="C19:E19"/>
    <mergeCell ref="F19:I19"/>
    <mergeCell ref="C20:E20"/>
    <mergeCell ref="F20:I20"/>
    <mergeCell ref="C15:E15"/>
    <mergeCell ref="F15:I15"/>
    <mergeCell ref="C16:E16"/>
    <mergeCell ref="F16:I16"/>
    <mergeCell ref="C17:E17"/>
    <mergeCell ref="F17:I17"/>
    <mergeCell ref="C3:I3"/>
    <mergeCell ref="C4:I4"/>
    <mergeCell ref="H5:I5"/>
    <mergeCell ref="I7:J7"/>
    <mergeCell ref="C14:E14"/>
    <mergeCell ref="F14:I14"/>
  </mergeCells>
  <phoneticPr fontId="8"/>
  <dataValidations count="2">
    <dataValidation allowBlank="1" showInputMessage="1" showErrorMessage="1" prompt="表紙シートの病院名を反映" sqref="I7:J7" xr:uid="{00000000-0002-0000-1C00-000000000000}"/>
    <dataValidation type="list" allowBlank="1" showInputMessage="1" showErrorMessage="1" sqref="H9" xr:uid="{00000000-0002-0000-1C00-000001000000}">
      <formula1>"はい,いいえ"</formula1>
    </dataValidation>
  </dataValidations>
  <pageMargins left="0.70866141732283472" right="0.70866141732283472" top="0.74803149606299213" bottom="0.74803149606299213" header="0.31496062992125984" footer="0.31496062992125984"/>
  <pageSetup paperSize="9" scale="70" orientation="portrait" r:id="rId1"/>
  <headerFooter differentOddEven="1">
    <oddFooter>&amp;C&amp;P/&amp;N&amp;R&amp;A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pageSetUpPr fitToPage="1"/>
  </sheetPr>
  <dimension ref="A1:O48"/>
  <sheetViews>
    <sheetView showZeros="0" view="pageBreakPreview" zoomScaleNormal="115" zoomScaleSheetLayoutView="100" workbookViewId="0">
      <selection activeCell="E3" sqref="E3:F3"/>
    </sheetView>
  </sheetViews>
  <sheetFormatPr defaultColWidth="9" defaultRowHeight="14.4"/>
  <cols>
    <col min="1" max="1" width="3.6640625" style="3" customWidth="1"/>
    <col min="2" max="3" width="8.6640625" style="3" customWidth="1"/>
    <col min="4" max="4" width="10.6640625" style="23" customWidth="1"/>
    <col min="5" max="5" width="36.109375" style="23" customWidth="1"/>
    <col min="6" max="6" width="55.5546875" style="4" customWidth="1"/>
    <col min="7" max="7" width="3.77734375" style="15" customWidth="1"/>
    <col min="8" max="8" width="83.6640625" style="76" bestFit="1" customWidth="1"/>
    <col min="9" max="13" width="9" style="54"/>
    <col min="14" max="16384" width="9" style="3"/>
  </cols>
  <sheetData>
    <row r="1" spans="1:15" s="10" customFormat="1" ht="16.8" thickBot="1">
      <c r="A1" s="1048"/>
      <c r="B1" s="409" t="s">
        <v>1506</v>
      </c>
      <c r="C1" s="409"/>
      <c r="D1" s="409"/>
      <c r="E1" s="409"/>
      <c r="F1" s="1048"/>
      <c r="G1" s="14"/>
      <c r="H1" s="118"/>
      <c r="I1" s="59"/>
      <c r="J1" s="59"/>
      <c r="K1" s="59"/>
      <c r="L1" s="59"/>
      <c r="M1" s="59"/>
      <c r="N1" s="59"/>
      <c r="O1" s="59"/>
    </row>
    <row r="2" spans="1:15" ht="24" customHeight="1" thickBot="1">
      <c r="A2" s="155"/>
      <c r="B2" s="155"/>
      <c r="C2" s="155"/>
      <c r="D2" s="1049" t="s">
        <v>180</v>
      </c>
      <c r="E2" s="1289"/>
      <c r="F2" s="1290"/>
      <c r="H2" s="49" t="s">
        <v>181</v>
      </c>
      <c r="I2" s="60"/>
      <c r="N2" s="54"/>
      <c r="O2" s="54"/>
    </row>
    <row r="3" spans="1:15" ht="24" customHeight="1" thickBot="1">
      <c r="A3" s="155"/>
      <c r="B3" s="155"/>
      <c r="C3" s="155"/>
      <c r="D3" s="1049" t="s">
        <v>182</v>
      </c>
      <c r="E3" s="1296"/>
      <c r="F3" s="1297"/>
      <c r="H3" s="50"/>
      <c r="I3" s="1287"/>
      <c r="J3" s="1288"/>
      <c r="K3" s="1288"/>
      <c r="L3" s="1288"/>
      <c r="M3" s="1288"/>
      <c r="N3" s="1288"/>
      <c r="O3" s="1288"/>
    </row>
    <row r="4" spans="1:15" customFormat="1" ht="13.5" customHeight="1">
      <c r="A4" s="145"/>
      <c r="B4" s="145"/>
      <c r="C4" s="145"/>
      <c r="D4" s="145"/>
      <c r="E4" s="145"/>
      <c r="F4" s="145"/>
      <c r="G4" s="8"/>
      <c r="H4" s="50"/>
      <c r="I4" s="30"/>
      <c r="J4" s="30"/>
      <c r="K4" s="30"/>
      <c r="L4" s="30"/>
      <c r="M4" s="30"/>
      <c r="N4" s="30"/>
      <c r="O4" s="30"/>
    </row>
    <row r="5" spans="1:15" customFormat="1" ht="24" customHeight="1">
      <c r="A5" s="155"/>
      <c r="B5" s="660"/>
      <c r="C5" s="660"/>
      <c r="D5" s="1050" t="s">
        <v>1299</v>
      </c>
      <c r="E5" s="1292">
        <f>'様式4（全般事項）'!G5</f>
        <v>0</v>
      </c>
      <c r="F5" s="1293"/>
      <c r="G5" s="8"/>
      <c r="H5" s="50"/>
      <c r="I5" s="30"/>
      <c r="J5" s="30"/>
      <c r="K5" s="30"/>
      <c r="L5" s="30"/>
      <c r="M5" s="30"/>
      <c r="N5" s="30"/>
      <c r="O5" s="30"/>
    </row>
    <row r="6" spans="1:15" ht="5.0999999999999996" customHeight="1">
      <c r="A6" s="155"/>
      <c r="B6" s="1051"/>
      <c r="C6" s="1051"/>
      <c r="D6" s="166"/>
      <c r="E6" s="166"/>
      <c r="F6" s="1052"/>
      <c r="H6" s="50"/>
    </row>
    <row r="7" spans="1:15" ht="5.0999999999999996" customHeight="1">
      <c r="A7" s="1053"/>
      <c r="B7" s="1053"/>
      <c r="C7" s="1053"/>
      <c r="D7" s="1054"/>
      <c r="E7" s="1054"/>
      <c r="F7" s="1055"/>
      <c r="H7" s="50"/>
    </row>
    <row r="8" spans="1:15" s="5" customFormat="1" ht="19.2">
      <c r="A8" s="201"/>
      <c r="B8" s="1056" t="s">
        <v>183</v>
      </c>
      <c r="C8" s="201"/>
      <c r="D8" s="1057" t="s">
        <v>1520</v>
      </c>
      <c r="E8" s="1058"/>
      <c r="F8" s="215"/>
      <c r="G8" s="9"/>
      <c r="H8" s="50"/>
      <c r="I8" s="31"/>
      <c r="J8" s="31"/>
      <c r="K8" s="31"/>
      <c r="L8" s="31"/>
      <c r="M8" s="31"/>
    </row>
    <row r="9" spans="1:15" s="11" customFormat="1" ht="15" customHeight="1">
      <c r="A9" s="1059"/>
      <c r="B9" s="1060" t="str">
        <f>IF(OR('様式3（連絡先）'!B3="",'様式3（連絡先）'!B4="",'様式3（連絡先）'!B5="",'様式3（連絡先）'!B6="",'様式3（連絡先）'!B7="",'様式3（連絡先）'!B8=""),"未入力あり","入力済")</f>
        <v>未入力あり</v>
      </c>
      <c r="C9" s="1059"/>
      <c r="D9" s="1061" t="s">
        <v>184</v>
      </c>
      <c r="E9" s="1061"/>
      <c r="F9" s="1062" t="s">
        <v>185</v>
      </c>
      <c r="G9" s="7"/>
      <c r="H9" s="50"/>
      <c r="I9" s="41"/>
      <c r="J9" s="61"/>
      <c r="K9" s="61"/>
      <c r="L9" s="61"/>
      <c r="M9" s="61"/>
    </row>
    <row r="10" spans="1:15" s="11" customFormat="1" ht="15" customHeight="1">
      <c r="A10" s="1059"/>
      <c r="B10" s="17" t="str">
        <f>IF('様式4（全般事項）'!V1="✔チェック欄に未入力なし","入力済","未入力あり")</f>
        <v>未入力あり</v>
      </c>
      <c r="C10" s="1059"/>
      <c r="D10" s="1061" t="s">
        <v>186</v>
      </c>
      <c r="E10" s="1061"/>
      <c r="F10" s="1062" t="s">
        <v>187</v>
      </c>
      <c r="G10" s="7"/>
      <c r="H10" s="50"/>
      <c r="I10" s="62"/>
      <c r="J10" s="61"/>
      <c r="K10" s="61"/>
      <c r="L10" s="61"/>
      <c r="M10" s="61"/>
    </row>
    <row r="11" spans="1:15" s="11" customFormat="1" ht="15" customHeight="1">
      <c r="A11" s="1059"/>
      <c r="B11" s="17" t="str">
        <f>IF('様式４(機能別)'!K2="未入力があります。","未入力あり","入力済")</f>
        <v>未入力あり</v>
      </c>
      <c r="C11" s="1059"/>
      <c r="D11" s="1061" t="s">
        <v>186</v>
      </c>
      <c r="E11" s="1061"/>
      <c r="F11" s="1062" t="s">
        <v>188</v>
      </c>
      <c r="G11" s="7"/>
      <c r="H11" s="50"/>
      <c r="I11" s="61"/>
      <c r="J11" s="61"/>
      <c r="K11" s="61"/>
      <c r="L11" s="61"/>
      <c r="M11" s="61"/>
    </row>
    <row r="12" spans="1:15" customFormat="1" ht="5.0999999999999996" customHeight="1">
      <c r="A12" s="211"/>
      <c r="B12" s="211"/>
      <c r="C12" s="211"/>
      <c r="D12" s="1063"/>
      <c r="E12" s="1063"/>
      <c r="F12" s="212"/>
      <c r="G12" s="8"/>
      <c r="H12" s="50"/>
      <c r="I12" s="30"/>
      <c r="J12" s="30"/>
      <c r="K12" s="30"/>
      <c r="L12" s="30"/>
      <c r="M12" s="30"/>
    </row>
    <row r="13" spans="1:15" s="5" customFormat="1" ht="19.5" customHeight="1">
      <c r="A13" s="201"/>
      <c r="B13" s="201"/>
      <c r="C13" s="201"/>
      <c r="D13" s="1064" t="s">
        <v>189</v>
      </c>
      <c r="E13" s="1291" t="s">
        <v>190</v>
      </c>
      <c r="F13" s="1291"/>
      <c r="G13" s="9"/>
      <c r="H13" s="50"/>
      <c r="I13" s="31"/>
      <c r="J13" s="31"/>
      <c r="K13" s="31"/>
      <c r="L13" s="31"/>
      <c r="M13" s="31"/>
    </row>
    <row r="14" spans="1:15" s="11" customFormat="1" ht="28.8">
      <c r="A14" s="1060"/>
      <c r="B14" s="1056" t="s">
        <v>191</v>
      </c>
      <c r="C14" s="1065" t="s">
        <v>192</v>
      </c>
      <c r="D14" s="1066" t="s">
        <v>193</v>
      </c>
      <c r="E14" s="1061" t="s">
        <v>194</v>
      </c>
      <c r="F14" s="1067" t="s">
        <v>195</v>
      </c>
      <c r="G14" s="7"/>
      <c r="H14" s="50"/>
      <c r="I14" s="61"/>
      <c r="J14" s="61"/>
      <c r="K14" s="61"/>
      <c r="L14" s="61"/>
      <c r="M14" s="61"/>
    </row>
    <row r="15" spans="1:15" s="11" customFormat="1" ht="49.5" customHeight="1">
      <c r="A15" s="1294" t="s">
        <v>196</v>
      </c>
      <c r="B15" s="6" t="str">
        <f>IF(別紙1未充足要件!F2="","未入力",別紙1未充足要件!F2)</f>
        <v>不要</v>
      </c>
      <c r="C15" s="1068"/>
      <c r="D15" s="1060" t="s">
        <v>197</v>
      </c>
      <c r="E15" s="1061" t="s">
        <v>198</v>
      </c>
      <c r="F15" s="1069" t="s">
        <v>1521</v>
      </c>
      <c r="G15" s="7"/>
      <c r="H15" s="50"/>
      <c r="I15" s="61"/>
      <c r="J15" s="61"/>
      <c r="K15" s="61"/>
      <c r="L15" s="61"/>
      <c r="M15" s="61"/>
    </row>
    <row r="16" spans="1:15" s="11" customFormat="1" ht="15" customHeight="1">
      <c r="A16" s="1295"/>
      <c r="B16" s="6" t="str">
        <f>IF(別紙2専門とするがんの診療状況!K2="","未入力",別紙2専門とするがんの診療状況!K2)</f>
        <v>未入力あり</v>
      </c>
      <c r="C16" s="1068"/>
      <c r="D16" s="1060" t="s">
        <v>199</v>
      </c>
      <c r="E16" s="1061" t="s">
        <v>200</v>
      </c>
      <c r="F16" s="1069" t="s">
        <v>201</v>
      </c>
      <c r="G16" s="7"/>
      <c r="H16" s="50"/>
      <c r="I16" s="61"/>
      <c r="J16" s="61"/>
      <c r="K16" s="61"/>
      <c r="L16" s="61"/>
      <c r="M16" s="61"/>
    </row>
    <row r="17" spans="1:13" s="11" customFormat="1" ht="15" customHeight="1">
      <c r="A17" s="1295"/>
      <c r="B17" s="6" t="str">
        <f>IF(別紙3自施設で対応しないもの!K2="","未入力",別紙3自施設で対応しないもの!K2)</f>
        <v>未入力あり</v>
      </c>
      <c r="C17" s="1068"/>
      <c r="D17" s="1060" t="s">
        <v>202</v>
      </c>
      <c r="E17" s="1061" t="s">
        <v>200</v>
      </c>
      <c r="F17" s="1069" t="s">
        <v>1522</v>
      </c>
      <c r="G17" s="7"/>
      <c r="H17" s="50"/>
      <c r="I17" s="61"/>
      <c r="J17" s="61"/>
      <c r="K17" s="61"/>
      <c r="L17" s="61"/>
      <c r="M17" s="61"/>
    </row>
    <row r="18" spans="1:13" s="11" customFormat="1" ht="15" customHeight="1">
      <c r="A18" s="1295"/>
      <c r="B18" s="6" t="str">
        <f>IF(別紙4カンファレンス!G2="","未入力あり",別紙4カンファレンス!G2)</f>
        <v>未入力あり</v>
      </c>
      <c r="C18" s="1068"/>
      <c r="D18" s="1060" t="s">
        <v>203</v>
      </c>
      <c r="E18" s="1061" t="s">
        <v>200</v>
      </c>
      <c r="F18" s="1069" t="s">
        <v>204</v>
      </c>
      <c r="G18" s="7"/>
      <c r="H18" s="50"/>
      <c r="I18" s="61"/>
      <c r="J18" s="61"/>
      <c r="K18" s="61"/>
      <c r="L18" s="61"/>
      <c r="M18" s="61"/>
    </row>
    <row r="19" spans="1:13" s="11" customFormat="1" ht="15" customHeight="1">
      <c r="A19" s="1295"/>
      <c r="B19" s="6" t="str">
        <f>IF(別紙5緩和外来!X2="","未入力あり",別紙5緩和外来!X2)</f>
        <v>未入力あり</v>
      </c>
      <c r="C19" s="1068"/>
      <c r="D19" s="1060" t="s">
        <v>205</v>
      </c>
      <c r="E19" s="1061" t="s">
        <v>200</v>
      </c>
      <c r="F19" s="1069" t="s">
        <v>206</v>
      </c>
      <c r="G19" s="7"/>
      <c r="H19" s="50"/>
      <c r="I19" s="61"/>
      <c r="J19" s="61"/>
      <c r="K19" s="61"/>
      <c r="L19" s="61"/>
      <c r="M19" s="61"/>
    </row>
    <row r="20" spans="1:13" s="11" customFormat="1" ht="15" customHeight="1">
      <c r="A20" s="1295"/>
      <c r="B20" s="6" t="str">
        <f>IF(別紙6緩和病棟!Y2="","未入力あり",別紙6緩和病棟!Y2)</f>
        <v>未入力あり</v>
      </c>
      <c r="C20" s="1068"/>
      <c r="D20" s="1060" t="s">
        <v>207</v>
      </c>
      <c r="E20" s="1070" t="s">
        <v>200</v>
      </c>
      <c r="F20" s="1069" t="s">
        <v>208</v>
      </c>
      <c r="G20" s="7"/>
      <c r="H20" s="50"/>
      <c r="I20" s="61"/>
      <c r="J20" s="61"/>
      <c r="K20" s="61"/>
      <c r="L20" s="61"/>
      <c r="M20" s="61"/>
    </row>
    <row r="21" spans="1:13" s="11" customFormat="1" ht="15" customHeight="1">
      <c r="A21" s="1295"/>
      <c r="B21" s="6" t="str">
        <f>IF(別紙7地域緩和ケア連携体制!J2="","未入力",別紙7地域緩和ケア連携体制!J2)</f>
        <v>未入力あり</v>
      </c>
      <c r="C21" s="1068"/>
      <c r="D21" s="1060" t="s">
        <v>209</v>
      </c>
      <c r="E21" s="1070" t="s">
        <v>200</v>
      </c>
      <c r="F21" s="1069" t="s">
        <v>210</v>
      </c>
      <c r="G21" s="7"/>
      <c r="H21" s="50"/>
      <c r="I21" s="61"/>
      <c r="J21" s="61"/>
      <c r="K21" s="61"/>
      <c r="L21" s="61"/>
      <c r="M21" s="61"/>
    </row>
    <row r="22" spans="1:13" s="11" customFormat="1" ht="15" customHeight="1">
      <c r="A22" s="1295"/>
      <c r="B22" s="6" t="str">
        <f>IF(別紙8緩和メンバー!F3="","未入力",別紙8緩和メンバー!F3)</f>
        <v>未入力あり</v>
      </c>
      <c r="C22" s="1068"/>
      <c r="D22" s="1060" t="s">
        <v>211</v>
      </c>
      <c r="E22" s="1070" t="s">
        <v>200</v>
      </c>
      <c r="F22" s="1069" t="s">
        <v>212</v>
      </c>
      <c r="G22" s="7"/>
      <c r="H22" s="50"/>
      <c r="I22" s="61"/>
      <c r="J22" s="61"/>
      <c r="K22" s="61"/>
      <c r="L22" s="61"/>
      <c r="M22" s="61"/>
    </row>
    <row r="23" spans="1:13" s="11" customFormat="1" ht="15" customHeight="1">
      <c r="A23" s="1295"/>
      <c r="B23" s="6" t="str">
        <f>IF(別紙9インターネット環境!Y2="","未入力",別紙9インターネット環境!Y2)</f>
        <v>未入力あり</v>
      </c>
      <c r="C23" s="1068"/>
      <c r="D23" s="1060" t="s">
        <v>213</v>
      </c>
      <c r="E23" s="1070" t="s">
        <v>200</v>
      </c>
      <c r="F23" s="1069" t="s">
        <v>214</v>
      </c>
      <c r="G23" s="7"/>
      <c r="H23" s="50"/>
      <c r="I23" s="61"/>
      <c r="J23" s="61"/>
      <c r="K23" s="61"/>
      <c r="L23" s="61"/>
      <c r="M23" s="61"/>
    </row>
    <row r="24" spans="1:13" s="11" customFormat="1" ht="15" customHeight="1">
      <c r="A24" s="1295"/>
      <c r="B24" s="6" t="str">
        <f>IF(別紙10患者の特性に応じた支援!Y2="","未入力",別紙10患者の特性に応じた支援!Y2)</f>
        <v>未入力あり</v>
      </c>
      <c r="C24" s="1068"/>
      <c r="D24" s="1060" t="s">
        <v>215</v>
      </c>
      <c r="E24" s="1070" t="s">
        <v>200</v>
      </c>
      <c r="F24" s="1069" t="s">
        <v>216</v>
      </c>
      <c r="G24" s="7"/>
      <c r="H24" s="50"/>
      <c r="I24" s="61"/>
      <c r="J24" s="61"/>
      <c r="K24" s="61"/>
      <c r="L24" s="61"/>
      <c r="M24" s="61"/>
    </row>
    <row r="25" spans="1:13" s="11" customFormat="1" ht="15" customHeight="1">
      <c r="A25" s="1295"/>
      <c r="B25" s="6" t="str">
        <f>IF(別紙11相談内容!G2="","未入力",別紙11相談内容!G2)</f>
        <v>未入力あり</v>
      </c>
      <c r="C25" s="1068"/>
      <c r="D25" s="1060" t="s">
        <v>217</v>
      </c>
      <c r="E25" s="1070" t="s">
        <v>200</v>
      </c>
      <c r="F25" s="1071" t="s">
        <v>218</v>
      </c>
      <c r="G25" s="7"/>
      <c r="H25" s="50"/>
      <c r="I25" s="61"/>
      <c r="J25" s="61"/>
      <c r="K25" s="61"/>
      <c r="L25" s="61"/>
      <c r="M25" s="61"/>
    </row>
    <row r="26" spans="1:13" s="11" customFormat="1" ht="15" customHeight="1">
      <c r="A26" s="1295"/>
      <c r="B26" s="6" t="str">
        <f>IF(別紙12相談支援センター窓口等!W2="","未入力",別紙12相談支援センター窓口等!W2)</f>
        <v>未入力あり</v>
      </c>
      <c r="C26" s="1068"/>
      <c r="D26" s="1060" t="s">
        <v>219</v>
      </c>
      <c r="E26" s="1070" t="s">
        <v>200</v>
      </c>
      <c r="F26" s="1071" t="s">
        <v>220</v>
      </c>
      <c r="G26" s="7"/>
      <c r="H26" s="50"/>
      <c r="I26" s="61"/>
      <c r="J26" s="61"/>
      <c r="K26" s="61"/>
      <c r="L26" s="61"/>
      <c r="M26" s="61"/>
    </row>
    <row r="27" spans="1:13" s="11" customFormat="1" ht="15" customHeight="1">
      <c r="A27" s="1295"/>
      <c r="B27" s="6" t="str">
        <f>IF(別紙13相談支援センター体制!I2="","未入力",別紙13相談支援センター体制!I2)</f>
        <v>未入力あり</v>
      </c>
      <c r="C27" s="1068"/>
      <c r="D27" s="1060" t="s">
        <v>221</v>
      </c>
      <c r="E27" s="1070" t="s">
        <v>200</v>
      </c>
      <c r="F27" s="1071" t="s">
        <v>222</v>
      </c>
      <c r="G27" s="7"/>
      <c r="H27" s="50"/>
      <c r="I27" s="61"/>
      <c r="J27" s="61"/>
      <c r="K27" s="61"/>
      <c r="L27" s="61"/>
      <c r="M27" s="61"/>
    </row>
    <row r="28" spans="1:13" s="11" customFormat="1" ht="15" customHeight="1">
      <c r="A28" s="1295"/>
      <c r="B28" s="6" t="str">
        <f>IF(別紙14連携協力体制!H2="","未入力",別紙14連携協力体制!H2)</f>
        <v>未入力あり</v>
      </c>
      <c r="C28" s="1068"/>
      <c r="D28" s="1060" t="s">
        <v>223</v>
      </c>
      <c r="E28" s="1070" t="s">
        <v>200</v>
      </c>
      <c r="F28" s="1071" t="s">
        <v>224</v>
      </c>
      <c r="G28" s="7"/>
      <c r="H28" s="50"/>
      <c r="I28" s="61"/>
      <c r="J28" s="61"/>
      <c r="K28" s="61"/>
      <c r="L28" s="61"/>
      <c r="M28" s="61"/>
    </row>
    <row r="29" spans="1:13" s="11" customFormat="1" ht="15" customHeight="1">
      <c r="A29" s="1295"/>
      <c r="B29" s="6" t="str">
        <f>IF(別紙15専門外来!W2="","未入力",別紙15専門外来!W2)</f>
        <v>未入力あり</v>
      </c>
      <c r="C29" s="1068"/>
      <c r="D29" s="1060" t="s">
        <v>225</v>
      </c>
      <c r="E29" s="1070" t="s">
        <v>200</v>
      </c>
      <c r="F29" s="1071" t="s">
        <v>226</v>
      </c>
      <c r="G29" s="7"/>
      <c r="H29" s="50"/>
      <c r="I29" s="61"/>
      <c r="J29" s="61"/>
      <c r="K29" s="61"/>
      <c r="L29" s="61"/>
      <c r="M29" s="61"/>
    </row>
    <row r="30" spans="1:13" s="11" customFormat="1" ht="15" customHeight="1">
      <c r="A30" s="1295"/>
      <c r="B30" s="6" t="str">
        <f>IF(別紙16院内がん登録!G2="","未入力",別紙16院内がん登録!G2)</f>
        <v>未入力あり</v>
      </c>
      <c r="C30" s="1068"/>
      <c r="D30" s="1060" t="s">
        <v>227</v>
      </c>
      <c r="E30" s="1070" t="s">
        <v>200</v>
      </c>
      <c r="F30" s="1071" t="s">
        <v>228</v>
      </c>
      <c r="G30" s="7"/>
      <c r="H30" s="50"/>
      <c r="I30" s="61"/>
      <c r="J30" s="61"/>
      <c r="K30" s="61"/>
      <c r="L30" s="61"/>
      <c r="M30" s="61"/>
    </row>
    <row r="31" spans="1:13" s="11" customFormat="1" ht="15" customHeight="1">
      <c r="A31" s="1295"/>
      <c r="B31" s="6" t="str">
        <f>IF(別紙17臨床試験・治験!T2="","未入力",別紙17臨床試験・治験!T2)</f>
        <v>未入力あり</v>
      </c>
      <c r="C31" s="1068"/>
      <c r="D31" s="1060" t="s">
        <v>229</v>
      </c>
      <c r="E31" s="1070" t="s">
        <v>200</v>
      </c>
      <c r="F31" s="1071" t="s">
        <v>230</v>
      </c>
      <c r="G31" s="7"/>
      <c r="H31" s="50"/>
      <c r="I31" s="61"/>
      <c r="J31" s="61"/>
      <c r="K31" s="61"/>
      <c r="L31" s="61"/>
      <c r="M31" s="61"/>
    </row>
    <row r="32" spans="1:13" s="11" customFormat="1" ht="15" customHeight="1">
      <c r="A32" s="1295"/>
      <c r="B32" s="6" t="str">
        <f>IF(別紙18チーム医療の提供体制!O2="","未入力",別紙18チーム医療の提供体制!O2)</f>
        <v>未入力あり</v>
      </c>
      <c r="C32" s="1072"/>
      <c r="D32" s="1060" t="s">
        <v>1502</v>
      </c>
      <c r="E32" s="1070" t="s">
        <v>200</v>
      </c>
      <c r="F32" s="1071" t="s">
        <v>232</v>
      </c>
      <c r="G32" s="7"/>
      <c r="H32" s="50"/>
      <c r="I32" s="61"/>
      <c r="J32" s="61"/>
      <c r="K32" s="61"/>
      <c r="L32" s="61"/>
      <c r="M32" s="61"/>
    </row>
    <row r="33" spans="1:13" s="11" customFormat="1" ht="15" customHeight="1">
      <c r="A33" s="1295"/>
      <c r="B33" s="6" t="str">
        <f>IF(別紙19医療安全・第三者評価!I2="","未入力",別紙19医療安全・第三者評価!I2)</f>
        <v>未入力あり</v>
      </c>
      <c r="C33" s="1072"/>
      <c r="D33" s="1060" t="s">
        <v>231</v>
      </c>
      <c r="E33" s="1070" t="s">
        <v>200</v>
      </c>
      <c r="F33" s="1071" t="s">
        <v>234</v>
      </c>
      <c r="G33" s="7"/>
      <c r="H33" s="50"/>
      <c r="I33" s="61"/>
      <c r="J33" s="61"/>
      <c r="K33" s="61"/>
      <c r="L33" s="61"/>
      <c r="M33" s="61"/>
    </row>
    <row r="34" spans="1:13" s="12" customFormat="1" ht="15" customHeight="1">
      <c r="A34" s="1295"/>
      <c r="B34" s="6" t="str">
        <f>IF(別紙20歯科との連携!I1="","未入力あり",別紙20歯科との連携!I1)</f>
        <v>未入力あり</v>
      </c>
      <c r="C34" s="1073"/>
      <c r="D34" s="1060" t="s">
        <v>233</v>
      </c>
      <c r="E34" s="1070" t="s">
        <v>200</v>
      </c>
      <c r="F34" s="1069" t="s">
        <v>1397</v>
      </c>
      <c r="G34" s="16"/>
      <c r="H34" s="50"/>
      <c r="I34" s="61"/>
      <c r="J34" s="61"/>
      <c r="K34" s="63"/>
      <c r="L34" s="63"/>
      <c r="M34" s="63"/>
    </row>
    <row r="35" spans="1:13" s="12" customFormat="1" ht="15" customHeight="1">
      <c r="A35" s="1074"/>
      <c r="B35" s="6" t="str">
        <f>IF(別紙21地域連携カンファ開催状況!I2="","未入力あり",別紙21地域連携カンファ開催状況!I2)</f>
        <v>未入力あり</v>
      </c>
      <c r="C35" s="1073"/>
      <c r="D35" s="1060" t="s">
        <v>235</v>
      </c>
      <c r="E35" s="1070" t="s">
        <v>200</v>
      </c>
      <c r="F35" s="1069" t="s">
        <v>1396</v>
      </c>
      <c r="G35" s="16"/>
      <c r="H35" s="50"/>
      <c r="I35" s="61"/>
      <c r="J35" s="61"/>
      <c r="K35" s="63"/>
      <c r="L35" s="63"/>
      <c r="M35" s="63"/>
    </row>
    <row r="36" spans="1:13" s="12" customFormat="1" ht="15" customHeight="1">
      <c r="A36" s="1074"/>
      <c r="B36" s="6" t="str">
        <f>IF('別紙22（放射線治療連携）'!J5="","未入力あり",'別紙22（放射線治療連携）'!J5)</f>
        <v>未入力あり</v>
      </c>
      <c r="C36" s="1073"/>
      <c r="D36" s="1075" t="s">
        <v>1395</v>
      </c>
      <c r="E36" s="1070" t="s">
        <v>200</v>
      </c>
      <c r="F36" s="1069" t="s">
        <v>1497</v>
      </c>
      <c r="G36" s="16"/>
      <c r="H36" s="50"/>
      <c r="I36" s="61"/>
      <c r="J36" s="61"/>
      <c r="K36" s="63"/>
      <c r="L36" s="63"/>
      <c r="M36" s="63"/>
    </row>
    <row r="37" spans="1:13" s="11" customFormat="1" ht="15" customHeight="1">
      <c r="A37" s="1076"/>
      <c r="B37" s="1076"/>
      <c r="C37" s="1076"/>
      <c r="D37" s="1076"/>
      <c r="E37" s="1077"/>
      <c r="F37" s="1078"/>
      <c r="G37" s="7"/>
      <c r="H37" s="119"/>
      <c r="I37" s="61"/>
      <c r="J37" s="61"/>
      <c r="K37" s="61"/>
      <c r="L37" s="61"/>
      <c r="M37" s="61"/>
    </row>
    <row r="38" spans="1:13" s="12" customFormat="1" ht="15" customHeight="1">
      <c r="A38" s="46"/>
      <c r="B38" s="46"/>
      <c r="C38" s="46"/>
      <c r="D38" s="46"/>
      <c r="E38" s="47"/>
      <c r="F38" s="48"/>
      <c r="G38" s="16"/>
      <c r="H38" s="120"/>
      <c r="I38" s="61"/>
      <c r="J38" s="61"/>
      <c r="K38" s="63"/>
      <c r="L38" s="63"/>
      <c r="M38" s="63"/>
    </row>
    <row r="39" spans="1:13" s="11" customFormat="1" ht="15" customHeight="1">
      <c r="A39" s="46"/>
      <c r="B39" s="46"/>
      <c r="C39" s="46"/>
      <c r="D39" s="46"/>
      <c r="E39" s="47"/>
      <c r="F39" s="48"/>
      <c r="G39" s="7"/>
      <c r="H39" s="121"/>
      <c r="I39" s="61"/>
      <c r="J39" s="61"/>
      <c r="K39" s="61"/>
      <c r="L39" s="61"/>
      <c r="M39" s="61"/>
    </row>
    <row r="40" spans="1:13" s="11" customFormat="1" ht="15" customHeight="1">
      <c r="A40" s="46"/>
      <c r="B40" s="46"/>
      <c r="C40" s="46"/>
      <c r="D40" s="46"/>
      <c r="E40" s="47"/>
      <c r="F40" s="48"/>
      <c r="G40" s="7"/>
      <c r="H40" s="121"/>
      <c r="I40" s="61"/>
      <c r="J40" s="61"/>
      <c r="K40" s="61"/>
      <c r="L40" s="61"/>
      <c r="M40" s="61"/>
    </row>
    <row r="41" spans="1:13" ht="15" customHeight="1">
      <c r="A41" s="46"/>
      <c r="B41" s="46"/>
      <c r="C41" s="46"/>
      <c r="D41" s="46"/>
      <c r="E41" s="47"/>
      <c r="F41" s="48"/>
      <c r="H41" s="121"/>
      <c r="I41" s="61"/>
      <c r="J41" s="61"/>
    </row>
    <row r="42" spans="1:13" ht="15" customHeight="1">
      <c r="A42" s="46"/>
      <c r="B42" s="46"/>
      <c r="C42" s="46"/>
      <c r="D42" s="46"/>
      <c r="E42" s="47"/>
      <c r="F42" s="48"/>
      <c r="H42" s="121"/>
      <c r="I42" s="61"/>
      <c r="J42" s="61"/>
    </row>
    <row r="43" spans="1:13" s="12" customFormat="1" ht="15" customHeight="1">
      <c r="A43" s="46"/>
      <c r="B43" s="46"/>
      <c r="C43" s="46"/>
      <c r="D43" s="46"/>
      <c r="E43" s="47"/>
      <c r="F43" s="48"/>
      <c r="G43" s="16"/>
      <c r="H43" s="121"/>
      <c r="I43" s="61"/>
      <c r="J43" s="61"/>
      <c r="K43" s="63"/>
      <c r="L43" s="63"/>
      <c r="M43" s="63"/>
    </row>
    <row r="44" spans="1:13" s="11" customFormat="1" ht="15" customHeight="1">
      <c r="A44" s="46"/>
      <c r="B44" s="46"/>
      <c r="C44" s="46"/>
      <c r="D44" s="46"/>
      <c r="E44" s="47"/>
      <c r="F44" s="48"/>
      <c r="G44" s="7"/>
      <c r="H44" s="121"/>
      <c r="I44" s="61"/>
      <c r="J44" s="61"/>
      <c r="K44" s="61"/>
      <c r="L44" s="61"/>
      <c r="M44" s="61"/>
    </row>
    <row r="45" spans="1:13">
      <c r="A45" s="46"/>
      <c r="B45" s="46"/>
      <c r="C45" s="46"/>
      <c r="D45" s="46"/>
      <c r="E45" s="47"/>
      <c r="F45" s="48"/>
      <c r="H45" s="121"/>
      <c r="I45" s="61"/>
      <c r="J45" s="61"/>
    </row>
    <row r="46" spans="1:13">
      <c r="A46" s="46"/>
      <c r="B46" s="46"/>
      <c r="C46" s="46"/>
      <c r="D46" s="46"/>
      <c r="E46" s="47"/>
      <c r="F46" s="48"/>
      <c r="H46" s="121"/>
      <c r="I46" s="61"/>
      <c r="J46" s="61"/>
    </row>
    <row r="47" spans="1:13">
      <c r="B47"/>
      <c r="C47"/>
      <c r="D47" s="1"/>
      <c r="E47" s="1"/>
      <c r="F47" s="13"/>
    </row>
    <row r="48" spans="1:13">
      <c r="B48"/>
      <c r="C48"/>
      <c r="D48" s="1"/>
      <c r="E48" s="1"/>
      <c r="F48" s="13"/>
    </row>
  </sheetData>
  <sheetProtection algorithmName="SHA-512" hashValue="6e8C52Ws3fq9dZiG03m+t585nBpJz3p00GRCWnUsn7rBrTlfwrM6RU7gmktNCzXcRUAwx/q0j7eYo/linZ/RgA==" saltValue="PoV1k7kGOP+3KyoO5lmEEw==" spinCount="100000" sheet="1" selectLockedCells="1"/>
  <mergeCells count="6">
    <mergeCell ref="I3:O3"/>
    <mergeCell ref="E2:F2"/>
    <mergeCell ref="E13:F13"/>
    <mergeCell ref="E5:F5"/>
    <mergeCell ref="A15:A34"/>
    <mergeCell ref="E3:F3"/>
  </mergeCells>
  <phoneticPr fontId="8"/>
  <conditionalFormatting sqref="A37:C46 B15:C17 B21:C31 B33:C34 C19:C20">
    <cfRule type="cellIs" dxfId="62" priority="29" stopIfTrue="1" operator="equal">
      <formula>"未入力"</formula>
    </cfRule>
  </conditionalFormatting>
  <conditionalFormatting sqref="E5:F5">
    <cfRule type="containsText" dxfId="61" priority="80" stopIfTrue="1" operator="containsText" text="様式4（全般事項）の「１．推薦区分」を選択してください">
      <formula>NOT(ISERROR(SEARCH("様式4（全般事項）の「１．推薦区分」を選択してください",E5)))</formula>
    </cfRule>
  </conditionalFormatting>
  <conditionalFormatting sqref="C18">
    <cfRule type="cellIs" dxfId="60" priority="10" stopIfTrue="1" operator="equal">
      <formula>"未入力"</formula>
    </cfRule>
  </conditionalFormatting>
  <conditionalFormatting sqref="B32:C32">
    <cfRule type="cellIs" dxfId="59" priority="9" stopIfTrue="1" operator="equal">
      <formula>"未入力"</formula>
    </cfRule>
  </conditionalFormatting>
  <conditionalFormatting sqref="B18:B19">
    <cfRule type="cellIs" dxfId="58" priority="7" stopIfTrue="1" operator="equal">
      <formula>"未入力"</formula>
    </cfRule>
  </conditionalFormatting>
  <conditionalFormatting sqref="B20">
    <cfRule type="cellIs" dxfId="57" priority="5" stopIfTrue="1" operator="equal">
      <formula>"未入力"</formula>
    </cfRule>
  </conditionalFormatting>
  <conditionalFormatting sqref="B35:C36">
    <cfRule type="cellIs" dxfId="56" priority="4" stopIfTrue="1" operator="equal">
      <formula>"未入力"</formula>
    </cfRule>
  </conditionalFormatting>
  <conditionalFormatting sqref="B9 B15:B36">
    <cfRule type="cellIs" dxfId="55" priority="3" operator="equal">
      <formula>"未入力あり"</formula>
    </cfRule>
  </conditionalFormatting>
  <conditionalFormatting sqref="B9:B11">
    <cfRule type="cellIs" dxfId="54" priority="2" operator="equal">
      <formula>"未入力あり"</formula>
    </cfRule>
  </conditionalFormatting>
  <conditionalFormatting sqref="B34">
    <cfRule type="cellIs" dxfId="53" priority="1" stopIfTrue="1" operator="equal">
      <formula>"未入力"</formula>
    </cfRule>
  </conditionalFormatting>
  <dataValidations xWindow="574" yWindow="311" count="3">
    <dataValidation allowBlank="1" showInputMessage="1" showErrorMessage="1" prompt="指定通知書及び厚労省ホームページ上で公開するがん診療連携拠点病院等の一覧で使用する正式名称を入力して下さい。" sqref="E2:F2" xr:uid="{00000000-0002-0000-0200-000000000000}"/>
    <dataValidation allowBlank="1" showInputMessage="1" showErrorMessage="1" prompt="このセルは様式４（全般事項）のG列５行目を入力すれば反映されます。" sqref="E5:F5" xr:uid="{00000000-0002-0000-0200-000001000000}"/>
    <dataValidation allowBlank="1" showInputMessage="1" showErrorMessage="1" prompt="指定の検討会資料等における見やすさの観点から、全角20文字以内とし、●法人/▲機構/■連合会　等は省略してください。_x000a__x000a_このセルの内容が他のシートに反映されます。" sqref="E3:F3" xr:uid="{00000000-0002-0000-0200-000002000000}"/>
  </dataValidation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1"/>
  <headerFooter>
    <oddFooter>&amp;C&amp;P/&amp;N&amp;R&amp;A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pageSetUpPr fitToPage="1"/>
  </sheetPr>
  <dimension ref="A1:BK24"/>
  <sheetViews>
    <sheetView view="pageBreakPreview" zoomScale="85" zoomScaleNormal="50" zoomScaleSheetLayoutView="85" zoomScalePageLayoutView="50" workbookViewId="0"/>
  </sheetViews>
  <sheetFormatPr defaultColWidth="8.88671875" defaultRowHeight="14.4" outlineLevelCol="1"/>
  <cols>
    <col min="1" max="1" width="47.109375" style="714" bestFit="1" customWidth="1"/>
    <col min="2" max="2" width="13.33203125" style="680" customWidth="1"/>
    <col min="3" max="3" width="13.33203125" style="715" customWidth="1"/>
    <col min="4" max="4" width="13.33203125" style="680" customWidth="1"/>
    <col min="5" max="5" width="14.33203125" style="680" bestFit="1" customWidth="1"/>
    <col min="6" max="6" width="15.6640625" style="680" customWidth="1" outlineLevel="1"/>
    <col min="7" max="7" width="9.33203125" style="680" customWidth="1" outlineLevel="1"/>
    <col min="8" max="8" width="11.33203125" style="680" customWidth="1" outlineLevel="1"/>
    <col min="9" max="9" width="10.109375" style="680" customWidth="1" outlineLevel="1"/>
    <col min="10" max="11" width="11.109375" style="680" customWidth="1" outlineLevel="1"/>
    <col min="12" max="12" width="10.109375" style="680" customWidth="1" outlineLevel="1"/>
    <col min="13" max="13" width="9.33203125" style="680" customWidth="1" outlineLevel="1"/>
    <col min="14" max="14" width="10" style="680" customWidth="1" outlineLevel="1"/>
    <col min="15" max="16" width="10.6640625" style="680" customWidth="1" outlineLevel="1"/>
    <col min="17" max="17" width="11.109375" style="680" customWidth="1" outlineLevel="1"/>
    <col min="18" max="22" width="11.6640625" style="680" customWidth="1" outlineLevel="1"/>
    <col min="23" max="23" width="11.88671875" style="680" customWidth="1" outlineLevel="1"/>
    <col min="24" max="24" width="11" style="680" customWidth="1" outlineLevel="1"/>
    <col min="25" max="25" width="9.109375" style="680" customWidth="1" outlineLevel="1"/>
    <col min="26" max="26" width="12" style="680" customWidth="1" outlineLevel="1"/>
    <col min="27" max="27" width="11.44140625" style="680" customWidth="1" outlineLevel="1"/>
    <col min="28" max="28" width="14.6640625" style="680" customWidth="1"/>
    <col min="29" max="36" width="11.44140625" style="680" customWidth="1" outlineLevel="1"/>
    <col min="37" max="37" width="14.109375" style="680" customWidth="1" outlineLevel="1"/>
    <col min="38" max="42" width="11.44140625" style="680" customWidth="1" outlineLevel="1"/>
    <col min="43" max="43" width="15.109375" style="680" customWidth="1"/>
    <col min="44" max="47" width="13.109375" style="680" customWidth="1" outlineLevel="1"/>
    <col min="48" max="48" width="13.109375" style="680" customWidth="1"/>
    <col min="49" max="53" width="13.109375" style="680" customWidth="1" outlineLevel="1"/>
    <col min="54" max="54" width="11.33203125" style="680" customWidth="1"/>
    <col min="55" max="55" width="11.109375" style="680" customWidth="1"/>
    <col min="56" max="56" width="12" style="680" customWidth="1"/>
    <col min="57" max="57" width="11.77734375" style="680" customWidth="1"/>
    <col min="58" max="58" width="12" style="680" customWidth="1"/>
    <col min="59" max="59" width="13" style="680" customWidth="1"/>
    <col min="60" max="60" width="11.33203125" style="680" customWidth="1"/>
    <col min="61" max="61" width="12" style="680" customWidth="1"/>
    <col min="62" max="62" width="11.109375" style="680" customWidth="1"/>
    <col min="63" max="16384" width="8.88671875" style="680"/>
  </cols>
  <sheetData>
    <row r="1" spans="1:63" ht="11.25" customHeight="1">
      <c r="A1" s="677"/>
      <c r="B1" s="676"/>
      <c r="C1" s="678"/>
      <c r="D1" s="676"/>
      <c r="E1" s="676"/>
      <c r="F1" s="676"/>
      <c r="G1" s="676"/>
      <c r="H1" s="676"/>
      <c r="I1" s="676"/>
      <c r="J1" s="676"/>
      <c r="K1" s="676"/>
      <c r="L1" s="676"/>
      <c r="M1" s="676"/>
      <c r="N1" s="676"/>
      <c r="O1" s="679"/>
      <c r="P1" s="679"/>
      <c r="Q1" s="679"/>
      <c r="R1" s="679"/>
      <c r="S1" s="679"/>
      <c r="T1" s="679"/>
      <c r="U1" s="679"/>
      <c r="V1" s="679"/>
      <c r="W1" s="679"/>
      <c r="X1" s="679"/>
      <c r="Y1" s="679"/>
      <c r="Z1" s="679"/>
      <c r="AA1" s="679"/>
      <c r="AB1" s="679"/>
      <c r="AC1" s="679"/>
      <c r="AD1" s="679"/>
      <c r="AE1" s="679"/>
      <c r="AF1" s="679"/>
      <c r="AG1" s="679"/>
      <c r="AH1" s="679"/>
      <c r="AI1" s="679"/>
      <c r="AJ1" s="679"/>
      <c r="AK1" s="679"/>
      <c r="AL1" s="679"/>
      <c r="AM1" s="679"/>
      <c r="AN1" s="679"/>
      <c r="AO1" s="679"/>
      <c r="AP1" s="679"/>
      <c r="AQ1" s="679"/>
      <c r="AR1" s="679"/>
      <c r="AS1" s="679"/>
      <c r="AT1" s="679"/>
      <c r="AU1" s="679"/>
      <c r="AV1" s="679"/>
      <c r="AW1" s="679"/>
      <c r="AX1" s="679"/>
      <c r="AY1" s="679"/>
      <c r="AZ1" s="679"/>
      <c r="BA1" s="679"/>
    </row>
    <row r="2" spans="1:63" s="685" customFormat="1" ht="45" customHeight="1" thickBot="1">
      <c r="A2" s="682"/>
      <c r="B2" s="681"/>
      <c r="C2" s="683"/>
      <c r="D2" s="681"/>
      <c r="E2" s="681"/>
      <c r="F2" s="681"/>
      <c r="G2" s="681"/>
      <c r="H2" s="681"/>
      <c r="I2" s="681"/>
      <c r="J2" s="681"/>
      <c r="K2" s="681"/>
      <c r="L2" s="681"/>
      <c r="M2" s="681"/>
      <c r="N2" s="681"/>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c r="AT2" s="684"/>
      <c r="AU2" s="684"/>
      <c r="AV2" s="684"/>
      <c r="AW2" s="684"/>
      <c r="AX2" s="684"/>
      <c r="AY2" s="684"/>
      <c r="AZ2" s="684"/>
      <c r="BA2" s="684"/>
      <c r="BB2" s="684"/>
      <c r="BC2" s="684"/>
      <c r="BD2" s="684"/>
      <c r="BE2" s="684"/>
      <c r="BF2" s="684"/>
      <c r="BG2" s="684"/>
      <c r="BH2" s="684"/>
      <c r="BI2" s="684"/>
      <c r="BJ2" s="684"/>
      <c r="BK2" s="684"/>
    </row>
    <row r="3" spans="1:63" s="691" customFormat="1" ht="36.75" customHeight="1" thickBot="1">
      <c r="A3" s="1929" t="s">
        <v>1301</v>
      </c>
      <c r="B3" s="1931" t="s">
        <v>1302</v>
      </c>
      <c r="C3" s="1932"/>
      <c r="D3" s="686" t="s">
        <v>1303</v>
      </c>
      <c r="E3" s="1933" t="s">
        <v>1398</v>
      </c>
      <c r="F3" s="1933"/>
      <c r="G3" s="1933"/>
      <c r="H3" s="1933"/>
      <c r="I3" s="1933"/>
      <c r="J3" s="1933"/>
      <c r="K3" s="1933"/>
      <c r="L3" s="1933"/>
      <c r="M3" s="1933"/>
      <c r="N3" s="1933"/>
      <c r="O3" s="1933"/>
      <c r="P3" s="1933"/>
      <c r="Q3" s="1933"/>
      <c r="R3" s="1933"/>
      <c r="S3" s="1933"/>
      <c r="T3" s="1933"/>
      <c r="U3" s="1933"/>
      <c r="V3" s="1933"/>
      <c r="W3" s="1933"/>
      <c r="X3" s="1933"/>
      <c r="Y3" s="1933"/>
      <c r="Z3" s="1933"/>
      <c r="AA3" s="1933"/>
      <c r="AB3" s="1933"/>
      <c r="AC3" s="1933"/>
      <c r="AD3" s="1933"/>
      <c r="AE3" s="1933"/>
      <c r="AF3" s="1933"/>
      <c r="AG3" s="1933"/>
      <c r="AH3" s="1933"/>
      <c r="AI3" s="1933"/>
      <c r="AJ3" s="687"/>
      <c r="AK3" s="1934" t="s">
        <v>1304</v>
      </c>
      <c r="AL3" s="1935"/>
      <c r="AM3" s="1935"/>
      <c r="AN3" s="1935"/>
      <c r="AO3" s="1935"/>
      <c r="AP3" s="1935"/>
      <c r="AQ3" s="1935"/>
      <c r="AR3" s="1935"/>
      <c r="AS3" s="1935"/>
      <c r="AT3" s="1935"/>
      <c r="AU3" s="1935"/>
      <c r="AV3" s="1935"/>
      <c r="AW3" s="1935"/>
      <c r="AX3" s="1935"/>
      <c r="AY3" s="1935"/>
      <c r="AZ3" s="1936"/>
      <c r="BA3" s="688" t="s">
        <v>772</v>
      </c>
      <c r="BB3" s="1943" t="s">
        <v>1305</v>
      </c>
      <c r="BC3" s="1944"/>
      <c r="BD3" s="1944"/>
      <c r="BE3" s="1944"/>
      <c r="BF3" s="689" t="s">
        <v>1306</v>
      </c>
      <c r="BG3" s="1931" t="s">
        <v>1307</v>
      </c>
      <c r="BH3" s="1935"/>
      <c r="BI3" s="1935"/>
      <c r="BJ3" s="1936"/>
      <c r="BK3" s="690" t="s">
        <v>1308</v>
      </c>
    </row>
    <row r="4" spans="1:63" s="691" customFormat="1" ht="66.75" customHeight="1" thickTop="1" thickBot="1">
      <c r="A4" s="1930"/>
      <c r="B4" s="1945" t="s">
        <v>1399</v>
      </c>
      <c r="C4" s="1947" t="s">
        <v>1400</v>
      </c>
      <c r="D4" s="1949" t="s">
        <v>1309</v>
      </c>
      <c r="E4" s="1951" t="s">
        <v>1401</v>
      </c>
      <c r="F4" s="1937" t="s">
        <v>1310</v>
      </c>
      <c r="G4" s="1938"/>
      <c r="H4" s="1953"/>
      <c r="I4" s="1954" t="s">
        <v>1311</v>
      </c>
      <c r="J4" s="1955"/>
      <c r="K4" s="1955"/>
      <c r="L4" s="1955"/>
      <c r="M4" s="1956"/>
      <c r="N4" s="1954" t="s">
        <v>1312</v>
      </c>
      <c r="O4" s="1955"/>
      <c r="P4" s="1955"/>
      <c r="Q4" s="1956"/>
      <c r="R4" s="1954" t="s">
        <v>1313</v>
      </c>
      <c r="S4" s="1955"/>
      <c r="T4" s="1955"/>
      <c r="U4" s="1955"/>
      <c r="V4" s="1956"/>
      <c r="W4" s="1937" t="s">
        <v>1314</v>
      </c>
      <c r="X4" s="1938"/>
      <c r="Y4" s="1938"/>
      <c r="Z4" s="1938"/>
      <c r="AA4" s="1939"/>
      <c r="AB4" s="1937" t="s">
        <v>1402</v>
      </c>
      <c r="AC4" s="1938"/>
      <c r="AD4" s="692"/>
      <c r="AE4" s="1940" t="s">
        <v>1403</v>
      </c>
      <c r="AF4" s="1941"/>
      <c r="AG4" s="693" t="s">
        <v>1404</v>
      </c>
      <c r="AH4" s="1942" t="s">
        <v>1405</v>
      </c>
      <c r="AI4" s="1942"/>
      <c r="AJ4" s="694"/>
      <c r="AK4" s="1966" t="s">
        <v>1315</v>
      </c>
      <c r="AL4" s="1968" t="s">
        <v>1316</v>
      </c>
      <c r="AM4" s="1938"/>
      <c r="AN4" s="1938"/>
      <c r="AO4" s="1938"/>
      <c r="AP4" s="1938"/>
      <c r="AQ4" s="1938"/>
      <c r="AR4" s="1969"/>
      <c r="AS4" s="1968" t="s">
        <v>1317</v>
      </c>
      <c r="AT4" s="1938"/>
      <c r="AU4" s="1938"/>
      <c r="AV4" s="1938"/>
      <c r="AW4" s="1938"/>
      <c r="AX4" s="1938"/>
      <c r="AY4" s="1938"/>
      <c r="AZ4" s="1969"/>
      <c r="BA4" s="695" t="s">
        <v>1318</v>
      </c>
      <c r="BB4" s="1942" t="s">
        <v>1319</v>
      </c>
      <c r="BC4" s="1942" t="s">
        <v>1320</v>
      </c>
      <c r="BD4" s="1942"/>
      <c r="BE4" s="1942"/>
      <c r="BF4" s="1971" t="s">
        <v>1406</v>
      </c>
      <c r="BG4" s="1937" t="s">
        <v>1407</v>
      </c>
      <c r="BH4" s="1953"/>
      <c r="BI4" s="1937" t="s">
        <v>1408</v>
      </c>
      <c r="BJ4" s="1938"/>
      <c r="BK4" s="1957" t="s">
        <v>1321</v>
      </c>
    </row>
    <row r="5" spans="1:63" s="691" customFormat="1" ht="81">
      <c r="A5" s="1930"/>
      <c r="B5" s="1946"/>
      <c r="C5" s="1948"/>
      <c r="D5" s="1950"/>
      <c r="E5" s="1952"/>
      <c r="F5" s="1959" t="s">
        <v>1322</v>
      </c>
      <c r="G5" s="1959" t="s">
        <v>1409</v>
      </c>
      <c r="H5" s="1961"/>
      <c r="I5" s="696" t="s">
        <v>1324</v>
      </c>
      <c r="J5" s="1959" t="s">
        <v>1325</v>
      </c>
      <c r="K5" s="1961"/>
      <c r="L5" s="696" t="s">
        <v>1326</v>
      </c>
      <c r="M5" s="696" t="s">
        <v>1327</v>
      </c>
      <c r="N5" s="696" t="s">
        <v>1328</v>
      </c>
      <c r="O5" s="1959" t="s">
        <v>1329</v>
      </c>
      <c r="P5" s="1961"/>
      <c r="Q5" s="696" t="s">
        <v>1330</v>
      </c>
      <c r="R5" s="696" t="s">
        <v>1328</v>
      </c>
      <c r="S5" s="1959" t="s">
        <v>1331</v>
      </c>
      <c r="T5" s="1961"/>
      <c r="U5" s="696" t="s">
        <v>1332</v>
      </c>
      <c r="V5" s="696" t="s">
        <v>1333</v>
      </c>
      <c r="W5" s="696" t="s">
        <v>1334</v>
      </c>
      <c r="X5" s="696" t="s">
        <v>1335</v>
      </c>
      <c r="Y5" s="696" t="s">
        <v>1336</v>
      </c>
      <c r="Z5" s="696" t="s">
        <v>1337</v>
      </c>
      <c r="AA5" s="696" t="s">
        <v>1410</v>
      </c>
      <c r="AB5" s="696" t="s">
        <v>1411</v>
      </c>
      <c r="AC5" s="1962" t="s">
        <v>1412</v>
      </c>
      <c r="AD5" s="1963"/>
      <c r="AE5" s="697" t="s">
        <v>1322</v>
      </c>
      <c r="AF5" s="697" t="s">
        <v>1323</v>
      </c>
      <c r="AG5" s="697" t="s">
        <v>1322</v>
      </c>
      <c r="AH5" s="698" t="s">
        <v>1411</v>
      </c>
      <c r="AI5" s="1964" t="s">
        <v>1412</v>
      </c>
      <c r="AJ5" s="1965"/>
      <c r="AK5" s="1967"/>
      <c r="AL5" s="699" t="s">
        <v>1338</v>
      </c>
      <c r="AM5" s="696" t="s">
        <v>1339</v>
      </c>
      <c r="AN5" s="696" t="s">
        <v>1340</v>
      </c>
      <c r="AO5" s="696" t="s">
        <v>1341</v>
      </c>
      <c r="AP5" s="696" t="s">
        <v>1342</v>
      </c>
      <c r="AQ5" s="696" t="s">
        <v>1343</v>
      </c>
      <c r="AR5" s="696" t="s">
        <v>1344</v>
      </c>
      <c r="AS5" s="696" t="s">
        <v>1345</v>
      </c>
      <c r="AT5" s="696" t="s">
        <v>1346</v>
      </c>
      <c r="AU5" s="696" t="s">
        <v>1347</v>
      </c>
      <c r="AV5" s="696" t="s">
        <v>1348</v>
      </c>
      <c r="AW5" s="700" t="s">
        <v>1413</v>
      </c>
      <c r="AX5" s="700" t="s">
        <v>1349</v>
      </c>
      <c r="AY5" s="700" t="s">
        <v>1414</v>
      </c>
      <c r="AZ5" s="700" t="s">
        <v>1415</v>
      </c>
      <c r="BA5" s="701"/>
      <c r="BB5" s="1970"/>
      <c r="BC5" s="702" t="s">
        <v>1350</v>
      </c>
      <c r="BD5" s="702" t="s">
        <v>1351</v>
      </c>
      <c r="BE5" s="703" t="s">
        <v>1352</v>
      </c>
      <c r="BF5" s="1972"/>
      <c r="BG5" s="697" t="s">
        <v>1416</v>
      </c>
      <c r="BH5" s="697" t="s">
        <v>1417</v>
      </c>
      <c r="BI5" s="697" t="s">
        <v>1418</v>
      </c>
      <c r="BJ5" s="704" t="s">
        <v>1417</v>
      </c>
      <c r="BK5" s="1958"/>
    </row>
    <row r="6" spans="1:63" s="691" customFormat="1" ht="49.2" thickBot="1">
      <c r="A6" s="705"/>
      <c r="B6" s="692"/>
      <c r="C6" s="706"/>
      <c r="D6" s="692"/>
      <c r="E6" s="692"/>
      <c r="F6" s="1960"/>
      <c r="G6" s="707"/>
      <c r="H6" s="708" t="s">
        <v>1419</v>
      </c>
      <c r="I6" s="709"/>
      <c r="J6" s="710"/>
      <c r="K6" s="708" t="s">
        <v>1419</v>
      </c>
      <c r="L6" s="710"/>
      <c r="M6" s="710"/>
      <c r="N6" s="710"/>
      <c r="O6" s="710"/>
      <c r="P6" s="708" t="s">
        <v>1419</v>
      </c>
      <c r="Q6" s="710"/>
      <c r="R6" s="710"/>
      <c r="S6" s="710"/>
      <c r="T6" s="708" t="s">
        <v>1419</v>
      </c>
      <c r="U6" s="710"/>
      <c r="V6" s="710"/>
      <c r="W6" s="710"/>
      <c r="X6" s="710"/>
      <c r="Y6" s="710"/>
      <c r="Z6" s="710"/>
      <c r="AA6" s="710"/>
      <c r="AB6" s="710"/>
      <c r="AC6" s="710"/>
      <c r="AD6" s="708" t="s">
        <v>1419</v>
      </c>
      <c r="AE6" s="710"/>
      <c r="AF6" s="710"/>
      <c r="AG6" s="710"/>
      <c r="AH6" s="698"/>
      <c r="AI6" s="710"/>
      <c r="AJ6" s="708" t="s">
        <v>1419</v>
      </c>
      <c r="AK6" s="692"/>
      <c r="AL6" s="710"/>
      <c r="AM6" s="710"/>
      <c r="AN6" s="710"/>
      <c r="AO6" s="710"/>
      <c r="AP6" s="710"/>
      <c r="AQ6" s="710"/>
      <c r="AR6" s="710"/>
      <c r="AS6" s="710"/>
      <c r="AT6" s="710"/>
      <c r="AU6" s="710"/>
      <c r="AV6" s="710"/>
      <c r="AW6" s="710"/>
      <c r="AX6" s="710"/>
      <c r="AY6" s="710"/>
      <c r="AZ6" s="710"/>
      <c r="BA6" s="711"/>
      <c r="BB6" s="692"/>
      <c r="BC6" s="692"/>
      <c r="BD6" s="692"/>
      <c r="BE6" s="692"/>
      <c r="BF6" s="692"/>
      <c r="BG6" s="710"/>
      <c r="BH6" s="710"/>
      <c r="BI6" s="710"/>
      <c r="BJ6" s="710"/>
      <c r="BK6" s="712"/>
    </row>
    <row r="7" spans="1:63" s="713" customFormat="1" ht="40.5" customHeight="1">
      <c r="A7" s="714">
        <f>表紙!E2</f>
        <v>0</v>
      </c>
      <c r="B7" s="680">
        <f>'様式4（全般事項）'!R207</f>
        <v>0</v>
      </c>
      <c r="C7" s="715" t="str">
        <f>'様式4（全般事項）'!R208</f>
        <v/>
      </c>
      <c r="D7" s="680">
        <f>'様式４(機能別)'!J208</f>
        <v>0</v>
      </c>
      <c r="E7" s="680">
        <f>'様式４(機能別)'!J209</f>
        <v>0</v>
      </c>
      <c r="F7" s="680">
        <f>'様式4（全般事項）'!R224</f>
        <v>0</v>
      </c>
      <c r="G7" s="680">
        <f>'様式4（全般事項）'!R225</f>
        <v>0</v>
      </c>
      <c r="H7" s="680">
        <f>'様式4（全般事項）'!R226</f>
        <v>0</v>
      </c>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4"/>
      <c r="AJ7" s="774"/>
      <c r="AK7" s="777"/>
      <c r="AL7" s="680">
        <f>'様式4（全般事項）'!R230</f>
        <v>0</v>
      </c>
      <c r="AM7" s="680">
        <f>'様式4（全般事項）'!R231</f>
        <v>0</v>
      </c>
      <c r="AN7" s="680">
        <f>'様式4（全般事項）'!R232</f>
        <v>0</v>
      </c>
      <c r="AO7" s="680">
        <f>'様式4（全般事項）'!R233</f>
        <v>0</v>
      </c>
      <c r="AP7" s="680">
        <f>'様式4（全般事項）'!R234</f>
        <v>0</v>
      </c>
      <c r="AQ7" s="680">
        <f>'様式4（全般事項）'!R235</f>
        <v>0</v>
      </c>
      <c r="AR7" s="680">
        <f>'様式4（全般事項）'!R236</f>
        <v>0</v>
      </c>
      <c r="AS7" s="680">
        <f>SUM(AL7:AR7)</f>
        <v>0</v>
      </c>
      <c r="AT7" s="774"/>
      <c r="AU7" s="774"/>
      <c r="AV7" s="774"/>
      <c r="AW7" s="774"/>
      <c r="AX7" s="774"/>
      <c r="AY7" s="774"/>
      <c r="AZ7" s="774"/>
      <c r="BA7" s="680">
        <f>'様式４(機能別)'!J210</f>
        <v>0</v>
      </c>
      <c r="BB7" s="713">
        <f>'様式４(機能別)'!J212</f>
        <v>0</v>
      </c>
      <c r="BC7" s="713">
        <f>'様式4（全般事項）'!R238</f>
        <v>0</v>
      </c>
      <c r="BD7" s="713">
        <f>'様式4（全般事項）'!R239</f>
        <v>0</v>
      </c>
      <c r="BE7" s="713">
        <f>'様式4（全般事項）'!R240</f>
        <v>0</v>
      </c>
      <c r="BF7" s="713">
        <f>別紙11相談内容!C8</f>
        <v>0</v>
      </c>
      <c r="BG7" s="777"/>
      <c r="BH7" s="777"/>
      <c r="BI7" s="777"/>
      <c r="BJ7" s="777"/>
      <c r="BK7" s="718">
        <f>'様式４(機能別)'!J213</f>
        <v>0</v>
      </c>
    </row>
    <row r="8" spans="1:63" s="713" customFormat="1" ht="188.25" customHeight="1">
      <c r="A8" s="714"/>
      <c r="B8" s="680"/>
      <c r="C8" s="716"/>
      <c r="D8" s="680"/>
      <c r="E8" s="680"/>
      <c r="F8" s="680"/>
      <c r="G8" s="680"/>
      <c r="H8" s="680"/>
      <c r="I8" s="680"/>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0"/>
      <c r="AM8" s="680"/>
      <c r="AN8" s="680"/>
      <c r="AO8" s="680"/>
      <c r="AP8" s="680"/>
      <c r="AQ8" s="680"/>
      <c r="AR8" s="680"/>
      <c r="AS8" s="680"/>
      <c r="AT8" s="680"/>
      <c r="AU8" s="680"/>
      <c r="AV8" s="680"/>
      <c r="AW8" s="680"/>
      <c r="AX8" s="680"/>
      <c r="AY8" s="680"/>
      <c r="AZ8" s="680"/>
      <c r="BA8" s="680"/>
    </row>
    <row r="9" spans="1:63" s="713" customFormat="1">
      <c r="A9" s="714"/>
      <c r="B9" s="680"/>
      <c r="C9" s="715"/>
      <c r="D9" s="680"/>
      <c r="E9" s="680"/>
      <c r="F9" s="680"/>
      <c r="G9" s="680"/>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0"/>
      <c r="AM9" s="680"/>
      <c r="AN9" s="680"/>
      <c r="AO9" s="680"/>
      <c r="AP9" s="680"/>
      <c r="AQ9" s="680"/>
      <c r="AR9" s="680"/>
      <c r="AS9" s="680"/>
      <c r="AT9" s="680"/>
      <c r="AU9" s="680"/>
      <c r="AV9" s="680"/>
      <c r="AW9" s="680"/>
      <c r="AX9" s="680"/>
      <c r="AY9" s="680"/>
      <c r="AZ9" s="680"/>
      <c r="BA9" s="680"/>
    </row>
    <row r="10" spans="1:63" s="713" customFormat="1">
      <c r="A10" s="714"/>
      <c r="B10" s="680"/>
      <c r="C10" s="715"/>
      <c r="D10" s="680"/>
      <c r="E10" s="680"/>
      <c r="F10" s="680"/>
      <c r="G10" s="680"/>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0"/>
      <c r="AY10" s="680"/>
      <c r="AZ10" s="680"/>
      <c r="BA10" s="680"/>
    </row>
    <row r="11" spans="1:63" s="713" customFormat="1">
      <c r="A11" s="714"/>
      <c r="B11" s="680"/>
      <c r="C11" s="715"/>
      <c r="D11" s="680"/>
      <c r="E11" s="680"/>
      <c r="F11" s="680"/>
      <c r="G11" s="680"/>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0"/>
      <c r="AY11" s="680"/>
      <c r="AZ11" s="680"/>
      <c r="BA11" s="680"/>
    </row>
    <row r="12" spans="1:63" s="713" customFormat="1">
      <c r="A12" s="714"/>
      <c r="B12" s="680"/>
      <c r="C12" s="717"/>
      <c r="D12" s="680"/>
      <c r="E12" s="680"/>
      <c r="F12" s="680"/>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0"/>
      <c r="AI12" s="680"/>
      <c r="AJ12" s="680"/>
      <c r="AK12" s="680"/>
      <c r="AL12" s="680"/>
      <c r="AM12" s="680"/>
      <c r="AN12" s="680"/>
      <c r="AO12" s="680"/>
      <c r="AP12" s="680"/>
      <c r="AQ12" s="680"/>
      <c r="AR12" s="680"/>
      <c r="AS12" s="680"/>
      <c r="AT12" s="680"/>
      <c r="AU12" s="680"/>
      <c r="AV12" s="680"/>
      <c r="AW12" s="680"/>
      <c r="AX12" s="680"/>
      <c r="AY12" s="680"/>
      <c r="AZ12" s="680"/>
      <c r="BA12" s="680"/>
    </row>
    <row r="14" spans="1:63" ht="15" customHeight="1">
      <c r="C14" s="680"/>
    </row>
    <row r="15" spans="1:63">
      <c r="C15" s="680"/>
    </row>
    <row r="16" spans="1:63">
      <c r="C16" s="680"/>
    </row>
    <row r="17" spans="3:3">
      <c r="C17" s="680"/>
    </row>
    <row r="18" spans="3:3">
      <c r="C18" s="680"/>
    </row>
    <row r="19" spans="3:3">
      <c r="C19" s="680"/>
    </row>
    <row r="20" spans="3:3">
      <c r="C20" s="680"/>
    </row>
    <row r="21" spans="3:3">
      <c r="C21" s="680"/>
    </row>
    <row r="22" spans="3:3">
      <c r="C22" s="680"/>
    </row>
    <row r="23" spans="3:3">
      <c r="C23" s="680"/>
    </row>
    <row r="24" spans="3:3">
      <c r="C24" s="680"/>
    </row>
  </sheetData>
  <autoFilter ref="A5:BK6" xr:uid="{00000000-0009-0000-0000-00001D000000}"/>
  <mergeCells count="34">
    <mergeCell ref="BK4:BK5"/>
    <mergeCell ref="F5:F6"/>
    <mergeCell ref="G5:H5"/>
    <mergeCell ref="J5:K5"/>
    <mergeCell ref="O5:P5"/>
    <mergeCell ref="S5:T5"/>
    <mergeCell ref="AC5:AD5"/>
    <mergeCell ref="AI5:AJ5"/>
    <mergeCell ref="AK4:AK5"/>
    <mergeCell ref="AL4:AR4"/>
    <mergeCell ref="AS4:AZ4"/>
    <mergeCell ref="BB4:BB5"/>
    <mergeCell ref="BC4:BE4"/>
    <mergeCell ref="BF4:BF5"/>
    <mergeCell ref="BB3:BE3"/>
    <mergeCell ref="BG3:BJ3"/>
    <mergeCell ref="B4:B5"/>
    <mergeCell ref="C4:C5"/>
    <mergeCell ref="D4:D5"/>
    <mergeCell ref="E4:E5"/>
    <mergeCell ref="F4:H4"/>
    <mergeCell ref="I4:M4"/>
    <mergeCell ref="N4:Q4"/>
    <mergeCell ref="R4:V4"/>
    <mergeCell ref="BG4:BH4"/>
    <mergeCell ref="BI4:BJ4"/>
    <mergeCell ref="A3:A5"/>
    <mergeCell ref="B3:C3"/>
    <mergeCell ref="E3:AI3"/>
    <mergeCell ref="AK3:AZ3"/>
    <mergeCell ref="W4:AA4"/>
    <mergeCell ref="AB4:AC4"/>
    <mergeCell ref="AE4:AF4"/>
    <mergeCell ref="AH4:AI4"/>
  </mergeCells>
  <phoneticPr fontId="8"/>
  <pageMargins left="0.70866141732283472" right="0.31496062992125984" top="0.35433070866141736" bottom="0.35433070866141736" header="0" footer="0"/>
  <pageSetup paperSize="8" scale="24" fitToHeight="0" orientation="landscape" r:id="rId1"/>
  <rowBreaks count="1" manualBreakCount="1">
    <brk id="10" max="16383" man="1"/>
  </rowBreaks>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0"/>
    <pageSetUpPr fitToPage="1"/>
  </sheetPr>
  <dimension ref="A1:P11"/>
  <sheetViews>
    <sheetView showZeros="0" view="pageBreakPreview" zoomScale="85" zoomScaleNormal="100" zoomScaleSheetLayoutView="85" workbookViewId="0">
      <selection activeCell="B4" sqref="B4"/>
    </sheetView>
  </sheetViews>
  <sheetFormatPr defaultColWidth="8.88671875" defaultRowHeight="13.2"/>
  <cols>
    <col min="1" max="1" width="25.6640625" style="145" customWidth="1"/>
    <col min="2" max="2" width="68" style="145" customWidth="1"/>
    <col min="3" max="3" width="2.6640625" style="143" customWidth="1"/>
    <col min="4" max="4" width="80.6640625" style="144" customWidth="1"/>
    <col min="5" max="16" width="8.88671875" style="143"/>
    <col min="17" max="16384" width="8.88671875" style="145"/>
  </cols>
  <sheetData>
    <row r="1" spans="1:4" ht="39.9" customHeight="1">
      <c r="A1" s="1298" t="s">
        <v>236</v>
      </c>
      <c r="B1" s="1298"/>
    </row>
    <row r="2" spans="1:4" ht="20.100000000000001" customHeight="1"/>
    <row r="3" spans="1:4" ht="39.9" customHeight="1" thickBot="1">
      <c r="A3" s="146" t="s">
        <v>237</v>
      </c>
      <c r="B3" s="147">
        <f>+表紙!E3</f>
        <v>0</v>
      </c>
      <c r="D3" s="148" t="s">
        <v>238</v>
      </c>
    </row>
    <row r="4" spans="1:4" ht="39.75" customHeight="1" thickBot="1">
      <c r="A4" s="149" t="s">
        <v>239</v>
      </c>
      <c r="B4" s="641"/>
      <c r="D4" s="122"/>
    </row>
    <row r="5" spans="1:4" ht="39.9" customHeight="1" thickBot="1">
      <c r="A5" s="150" t="s">
        <v>240</v>
      </c>
      <c r="B5" s="638"/>
      <c r="D5" s="50"/>
    </row>
    <row r="6" spans="1:4" ht="39.9" customHeight="1" thickBot="1">
      <c r="A6" s="150" t="s">
        <v>241</v>
      </c>
      <c r="B6" s="638"/>
      <c r="D6" s="50"/>
    </row>
    <row r="7" spans="1:4" ht="39.9" customHeight="1" thickBot="1">
      <c r="A7" s="150" t="s">
        <v>242</v>
      </c>
      <c r="B7" s="639"/>
      <c r="D7" s="50"/>
    </row>
    <row r="8" spans="1:4" ht="39.9" customHeight="1" thickBot="1">
      <c r="A8" s="150" t="s">
        <v>243</v>
      </c>
      <c r="B8" s="640"/>
      <c r="D8" s="50"/>
    </row>
    <row r="9" spans="1:4" ht="20.100000000000001" customHeight="1">
      <c r="A9" s="1299" t="s">
        <v>1179</v>
      </c>
      <c r="B9" s="1300"/>
      <c r="D9" s="152"/>
    </row>
    <row r="10" spans="1:4" ht="39.9" customHeight="1">
      <c r="A10" s="1300"/>
      <c r="B10" s="1300"/>
      <c r="D10" s="153"/>
    </row>
    <row r="11" spans="1:4">
      <c r="A11" s="1300"/>
      <c r="B11" s="1300"/>
      <c r="C11" s="154" t="s">
        <v>244</v>
      </c>
    </row>
  </sheetData>
  <sheetProtection algorithmName="SHA-512" hashValue="kIGm0nsHg8C1ginrVfBEt1iEAfCv7dRFqnc4wbSxV6b1FAvqjkXc8xh0bugmD3T5CvgOWVCZ4DGwiRmv2j9R/g==" saltValue="rnPkOaYiz4P/qg5OjITN5A==" spinCount="100000" sheet="1" selectLockedCells="1"/>
  <mergeCells count="2">
    <mergeCell ref="A1:B1"/>
    <mergeCell ref="A9:B11"/>
  </mergeCells>
  <phoneticPr fontId="8"/>
  <dataValidations count="1">
    <dataValidation type="textLength" errorStyle="warning" operator="equal" allowBlank="1" showInputMessage="1" showErrorMessage="1" errorTitle="入力値を要確認！" error="10桁で入力して下さい。ご確認ください。" prompt="医療機関コード７桁だけでなく、都道府県番号から始まる10桁で入力して下さい。" sqref="B4" xr:uid="{00000000-0002-0000-0300-000000000000}">
      <formula1>10</formula1>
    </dataValidation>
  </dataValidations>
  <printOptions horizontalCentered="1"/>
  <pageMargins left="0.39370078740157483" right="0.39370078740157483" top="0.59055118110236227" bottom="0.59055118110236227" header="0.35433070866141736" footer="0.27559055118110237"/>
  <pageSetup paperSize="9" fitToHeight="0" orientation="portrait" cellComments="asDisplayed" r:id="rId1"/>
  <headerFooter>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0"/>
    <pageSetUpPr fitToPage="1"/>
  </sheetPr>
  <dimension ref="A1:AD288"/>
  <sheetViews>
    <sheetView view="pageBreakPreview" zoomScale="70" zoomScaleNormal="90" zoomScaleSheetLayoutView="70" workbookViewId="0">
      <selection activeCell="G5" sqref="G5"/>
    </sheetView>
  </sheetViews>
  <sheetFormatPr defaultColWidth="9" defaultRowHeight="20.100000000000001" customHeight="1"/>
  <cols>
    <col min="1" max="1" width="1.88671875" style="156" customWidth="1"/>
    <col min="2" max="2" width="3.33203125" style="156" customWidth="1"/>
    <col min="3" max="3" width="6" style="156" customWidth="1"/>
    <col min="4" max="4" width="2.6640625" style="156" customWidth="1"/>
    <col min="5" max="5" width="2.88671875" style="156" customWidth="1"/>
    <col min="6" max="6" width="14.77734375" style="155" customWidth="1"/>
    <col min="7" max="7" width="37.77734375" style="157" customWidth="1"/>
    <col min="8" max="8" width="47.44140625" style="158" customWidth="1"/>
    <col min="9" max="9" width="10.6640625" style="159" customWidth="1"/>
    <col min="10" max="10" width="27.109375" style="160" customWidth="1"/>
    <col min="11" max="11" width="2.33203125" style="160" customWidth="1"/>
    <col min="12" max="13" width="5.6640625" style="160" customWidth="1"/>
    <col min="14" max="14" width="7" style="160" customWidth="1"/>
    <col min="15" max="17" width="5.6640625" style="160" customWidth="1"/>
    <col min="18" max="18" width="10.6640625" style="159" customWidth="1"/>
    <col min="19" max="19" width="5.6640625" style="160" customWidth="1"/>
    <col min="20" max="20" width="10.6640625" style="155" customWidth="1"/>
    <col min="21" max="21" width="7.88671875" style="160" customWidth="1"/>
    <col min="22" max="22" width="6.33203125" style="166" customWidth="1"/>
    <col min="23" max="23" width="12.88671875" style="159" customWidth="1"/>
    <col min="24" max="24" width="4.6640625" style="155" customWidth="1"/>
    <col min="25" max="25" width="94" style="162" customWidth="1"/>
    <col min="26" max="26" width="0" style="155" hidden="1" customWidth="1"/>
    <col min="27" max="27" width="11.77734375" style="155" hidden="1" customWidth="1"/>
    <col min="28" max="29" width="0" style="155" hidden="1" customWidth="1"/>
    <col min="30" max="30" width="9" style="155"/>
    <col min="31" max="16384" width="9" style="156"/>
  </cols>
  <sheetData>
    <row r="1" spans="1:30" ht="17.25" customHeight="1">
      <c r="A1" s="155"/>
      <c r="U1" s="161"/>
      <c r="V1" s="1304" t="str">
        <f>IF(COUNTIF((W6:W271),"未入力あり"),"※このシートには未入力があります。「未入力あり」の行を確認してください。↓","✔チェック欄に未入力なし")</f>
        <v>※このシートには未入力があります。「未入力あり」の行を確認してください。↓</v>
      </c>
      <c r="W1" s="1304"/>
    </row>
    <row r="2" spans="1:30" ht="28.5" customHeight="1">
      <c r="A2" s="1305" t="s">
        <v>1523</v>
      </c>
      <c r="B2" s="1305"/>
      <c r="C2" s="1305"/>
      <c r="D2" s="1305"/>
      <c r="E2" s="1305"/>
      <c r="F2" s="1305"/>
      <c r="G2" s="1305"/>
      <c r="H2" s="1305"/>
      <c r="I2" s="1305"/>
      <c r="J2" s="1305"/>
      <c r="K2" s="1305"/>
      <c r="L2" s="1305"/>
      <c r="M2" s="1305"/>
      <c r="N2" s="1305"/>
      <c r="O2" s="1305"/>
      <c r="P2" s="1305"/>
      <c r="Q2" s="1305"/>
      <c r="R2" s="1305"/>
      <c r="S2" s="1305"/>
      <c r="T2" s="1305"/>
      <c r="U2" s="1305"/>
      <c r="V2" s="1304"/>
      <c r="W2" s="1304"/>
      <c r="X2" s="156"/>
      <c r="Y2" s="163"/>
    </row>
    <row r="3" spans="1:30" ht="24.9" customHeight="1">
      <c r="A3" s="1306" t="s">
        <v>1510</v>
      </c>
      <c r="B3" s="1306"/>
      <c r="C3" s="1306"/>
      <c r="D3" s="1306"/>
      <c r="E3" s="1306"/>
      <c r="F3" s="1306"/>
      <c r="G3" s="1306"/>
      <c r="H3" s="1306"/>
      <c r="I3" s="1306"/>
      <c r="J3" s="1306"/>
      <c r="K3" s="1306"/>
      <c r="L3" s="1306"/>
      <c r="M3" s="1306"/>
      <c r="N3" s="1306"/>
      <c r="O3" s="1306"/>
      <c r="P3" s="1306"/>
      <c r="Q3" s="1306"/>
      <c r="R3" s="1306"/>
      <c r="S3" s="1306"/>
      <c r="T3" s="1306"/>
      <c r="U3" s="1306"/>
      <c r="V3" s="1304"/>
      <c r="W3" s="1304"/>
      <c r="Y3" s="164" t="s">
        <v>245</v>
      </c>
    </row>
    <row r="4" spans="1:30" ht="12" customHeight="1" thickBot="1">
      <c r="A4" s="734"/>
      <c r="B4" s="734"/>
      <c r="C4" s="734"/>
      <c r="D4" s="734"/>
      <c r="E4" s="734"/>
      <c r="F4" s="734"/>
      <c r="G4" s="734"/>
      <c r="H4" s="734"/>
      <c r="I4" s="734"/>
      <c r="J4" s="734"/>
      <c r="K4" s="734"/>
      <c r="L4" s="734"/>
      <c r="M4" s="734"/>
      <c r="N4" s="734"/>
      <c r="O4" s="734"/>
      <c r="P4" s="734"/>
      <c r="Q4" s="734"/>
      <c r="R4" s="734"/>
      <c r="S4" s="734"/>
      <c r="T4" s="734"/>
      <c r="U4" s="734"/>
      <c r="V4" s="1304"/>
      <c r="W4" s="1304"/>
      <c r="Y4" s="650"/>
    </row>
    <row r="5" spans="1:30" ht="25.5" customHeight="1" thickBot="1">
      <c r="A5" s="642" t="s">
        <v>1174</v>
      </c>
      <c r="B5" s="642"/>
      <c r="C5" s="642"/>
      <c r="D5" s="642"/>
      <c r="E5" s="642"/>
      <c r="F5" s="643"/>
      <c r="G5" s="644"/>
      <c r="H5" s="645" t="s">
        <v>1175</v>
      </c>
      <c r="I5" s="1307" t="s">
        <v>1176</v>
      </c>
      <c r="J5" s="1308"/>
      <c r="V5" s="1304"/>
      <c r="W5" s="1304"/>
      <c r="Y5" s="123"/>
    </row>
    <row r="6" spans="1:30" ht="20.100000000000001" customHeight="1">
      <c r="A6" s="643" t="s">
        <v>1177</v>
      </c>
      <c r="B6" s="643"/>
      <c r="C6" s="643"/>
      <c r="D6" s="643"/>
      <c r="E6" s="643"/>
      <c r="F6" s="643"/>
      <c r="G6" s="646"/>
      <c r="H6" s="647"/>
      <c r="I6" s="648" t="s">
        <v>1178</v>
      </c>
      <c r="J6" s="649"/>
      <c r="L6" s="156"/>
      <c r="M6" s="156"/>
      <c r="N6" s="156"/>
      <c r="O6" s="156"/>
      <c r="P6" s="156"/>
      <c r="Q6" s="156"/>
      <c r="R6" s="156"/>
      <c r="S6" s="156"/>
      <c r="Y6" s="123"/>
    </row>
    <row r="7" spans="1:30" ht="20.100000000000001" customHeight="1">
      <c r="A7" s="643"/>
      <c r="B7" s="643"/>
      <c r="C7" s="643"/>
      <c r="D7" s="643"/>
      <c r="E7" s="643"/>
      <c r="F7" s="643"/>
      <c r="G7" s="646"/>
      <c r="H7" s="647"/>
      <c r="I7" s="648"/>
      <c r="J7" s="649"/>
      <c r="L7" s="156"/>
      <c r="M7" s="156"/>
      <c r="N7" s="156"/>
      <c r="O7" s="156"/>
      <c r="P7" s="156"/>
      <c r="Q7" s="156"/>
      <c r="R7" s="156"/>
      <c r="S7" s="156"/>
      <c r="Y7" s="123"/>
    </row>
    <row r="8" spans="1:30" ht="20.100000000000001" customHeight="1">
      <c r="A8" s="156" t="s">
        <v>246</v>
      </c>
      <c r="T8" s="159"/>
      <c r="U8" s="170"/>
      <c r="W8" s="156"/>
      <c r="Y8" s="123"/>
    </row>
    <row r="9" spans="1:30" ht="21.75" customHeight="1">
      <c r="A9" s="171" t="s">
        <v>247</v>
      </c>
      <c r="B9" s="172"/>
      <c r="C9" s="172"/>
      <c r="D9" s="172"/>
      <c r="E9" s="172"/>
      <c r="F9" s="173"/>
      <c r="G9" s="174"/>
      <c r="H9" s="1309">
        <f>表紙!E3</f>
        <v>0</v>
      </c>
      <c r="I9" s="1310"/>
      <c r="J9" s="1310"/>
      <c r="K9" s="1310"/>
      <c r="L9" s="1310"/>
      <c r="M9" s="1310"/>
      <c r="N9" s="1310"/>
      <c r="O9" s="1310"/>
      <c r="P9" s="1310"/>
      <c r="Q9" s="1310"/>
      <c r="R9" s="1310"/>
      <c r="S9" s="1310"/>
      <c r="T9" s="1311"/>
      <c r="U9" s="175"/>
      <c r="V9" s="166">
        <f>+ROW()</f>
        <v>9</v>
      </c>
      <c r="Y9" s="123"/>
    </row>
    <row r="10" spans="1:30" ht="16.8" thickBot="1">
      <c r="A10" s="176"/>
      <c r="B10" s="177"/>
      <c r="C10" s="177"/>
      <c r="D10" s="177"/>
      <c r="E10" s="177"/>
      <c r="F10" s="178"/>
      <c r="G10" s="179"/>
      <c r="H10" s="180"/>
      <c r="I10" s="181"/>
      <c r="J10" s="181"/>
      <c r="K10" s="181"/>
      <c r="L10" s="181"/>
      <c r="M10" s="181"/>
      <c r="N10" s="181"/>
      <c r="O10" s="181"/>
      <c r="P10" s="181"/>
      <c r="Q10" s="181"/>
      <c r="R10" s="181"/>
      <c r="S10" s="181"/>
      <c r="T10" s="182"/>
      <c r="U10" s="183"/>
      <c r="V10" s="166">
        <f t="shared" ref="V10:V76" si="0">+ROW()</f>
        <v>10</v>
      </c>
      <c r="Y10" s="123"/>
    </row>
    <row r="11" spans="1:30" ht="20.100000000000001" customHeight="1" thickBot="1">
      <c r="A11" s="184"/>
      <c r="B11" s="185" t="s">
        <v>248</v>
      </c>
      <c r="C11" s="185"/>
      <c r="D11" s="185"/>
      <c r="E11" s="185"/>
      <c r="F11" s="186"/>
      <c r="G11" s="187"/>
      <c r="H11" s="1301"/>
      <c r="I11" s="1302"/>
      <c r="J11" s="1302"/>
      <c r="K11" s="1302"/>
      <c r="L11" s="1302"/>
      <c r="M11" s="1302"/>
      <c r="N11" s="1302"/>
      <c r="O11" s="1302"/>
      <c r="P11" s="1302"/>
      <c r="Q11" s="1302"/>
      <c r="R11" s="1302"/>
      <c r="S11" s="1302"/>
      <c r="T11" s="1303"/>
      <c r="U11" s="188"/>
      <c r="V11" s="166">
        <f t="shared" si="0"/>
        <v>11</v>
      </c>
      <c r="Y11" s="123"/>
    </row>
    <row r="12" spans="1:30" ht="20.100000000000001" customHeight="1">
      <c r="A12" s="189"/>
      <c r="B12" s="185"/>
      <c r="C12" s="185"/>
      <c r="D12" s="185"/>
      <c r="E12" s="185"/>
      <c r="F12" s="186"/>
      <c r="G12" s="187"/>
      <c r="H12" s="1079"/>
      <c r="I12" s="1079"/>
      <c r="J12" s="1079"/>
      <c r="K12" s="1079"/>
      <c r="L12" s="1079"/>
      <c r="M12" s="1079"/>
      <c r="N12" s="1079"/>
      <c r="O12" s="1079"/>
      <c r="P12" s="1079"/>
      <c r="Q12" s="1079"/>
      <c r="R12" s="1079"/>
      <c r="S12" s="1079"/>
      <c r="T12" s="1079"/>
      <c r="U12" s="188"/>
      <c r="V12" s="166">
        <f t="shared" si="0"/>
        <v>12</v>
      </c>
      <c r="Y12" s="123"/>
    </row>
    <row r="13" spans="1:30" ht="20.100000000000001" customHeight="1" thickBot="1">
      <c r="A13" s="184" t="s">
        <v>249</v>
      </c>
      <c r="B13" s="185"/>
      <c r="C13" s="185"/>
      <c r="D13" s="185"/>
      <c r="E13" s="185"/>
      <c r="F13" s="186"/>
      <c r="G13" s="187"/>
      <c r="H13" s="1080"/>
      <c r="I13" s="1081"/>
      <c r="J13" s="1081"/>
      <c r="K13" s="1081"/>
      <c r="L13" s="1081"/>
      <c r="M13" s="1081"/>
      <c r="N13" s="1081"/>
      <c r="O13" s="1081"/>
      <c r="P13" s="1081"/>
      <c r="Q13" s="1081"/>
      <c r="R13" s="1081"/>
      <c r="S13" s="1081"/>
      <c r="T13" s="1081"/>
      <c r="U13" s="190"/>
      <c r="V13" s="166">
        <f t="shared" si="0"/>
        <v>13</v>
      </c>
      <c r="Y13" s="123"/>
      <c r="Z13" s="1312"/>
    </row>
    <row r="14" spans="1:30" ht="20.100000000000001" customHeight="1" thickBot="1">
      <c r="A14" s="184"/>
      <c r="B14" s="185" t="s">
        <v>250</v>
      </c>
      <c r="C14" s="185"/>
      <c r="D14" s="185"/>
      <c r="E14" s="185"/>
      <c r="F14" s="186"/>
      <c r="G14" s="191" t="s">
        <v>251</v>
      </c>
      <c r="H14" s="69"/>
      <c r="I14" s="1082"/>
      <c r="J14" s="1082"/>
      <c r="K14" s="1082"/>
      <c r="L14" s="1082"/>
      <c r="M14" s="1082"/>
      <c r="N14" s="1082"/>
      <c r="O14" s="1082"/>
      <c r="P14" s="1082"/>
      <c r="Q14" s="1082"/>
      <c r="R14" s="1082"/>
      <c r="S14" s="1082"/>
      <c r="T14" s="1082"/>
      <c r="U14" s="190"/>
      <c r="V14" s="166">
        <f t="shared" si="0"/>
        <v>14</v>
      </c>
      <c r="Y14" s="123"/>
      <c r="Z14" s="1312"/>
    </row>
    <row r="15" spans="1:30" ht="20.100000000000001" customHeight="1" thickBot="1">
      <c r="A15" s="184"/>
      <c r="B15" s="185" t="s">
        <v>252</v>
      </c>
      <c r="C15" s="187"/>
      <c r="D15" s="187"/>
      <c r="E15" s="187"/>
      <c r="F15" s="186"/>
      <c r="G15" s="21"/>
      <c r="H15" s="70"/>
      <c r="I15" s="1313"/>
      <c r="J15" s="1314"/>
      <c r="K15" s="1314"/>
      <c r="L15" s="1314"/>
      <c r="M15" s="1314"/>
      <c r="N15" s="1314"/>
      <c r="O15" s="1314"/>
      <c r="P15" s="1314"/>
      <c r="Q15" s="1314"/>
      <c r="R15" s="1314"/>
      <c r="S15" s="1314"/>
      <c r="T15" s="1315"/>
      <c r="U15" s="190"/>
      <c r="V15" s="166">
        <f t="shared" si="0"/>
        <v>15</v>
      </c>
      <c r="Y15" s="123"/>
      <c r="Z15" s="1312"/>
    </row>
    <row r="16" spans="1:30" ht="21" customHeight="1" thickBot="1">
      <c r="A16" s="176"/>
      <c r="B16" s="177" t="s">
        <v>248</v>
      </c>
      <c r="C16" s="179"/>
      <c r="D16" s="179"/>
      <c r="E16" s="179"/>
      <c r="F16" s="178"/>
      <c r="G16" s="22"/>
      <c r="H16" s="1083"/>
      <c r="I16" s="1316"/>
      <c r="J16" s="1317"/>
      <c r="K16" s="1317"/>
      <c r="L16" s="1317"/>
      <c r="M16" s="1317"/>
      <c r="N16" s="1317"/>
      <c r="O16" s="1317"/>
      <c r="P16" s="1317"/>
      <c r="Q16" s="1317"/>
      <c r="R16" s="1317"/>
      <c r="S16" s="1317"/>
      <c r="T16" s="1318"/>
      <c r="U16" s="192"/>
      <c r="V16" s="166">
        <f t="shared" si="0"/>
        <v>16</v>
      </c>
      <c r="Y16" s="123"/>
      <c r="Z16" s="1312"/>
      <c r="AA16" s="156"/>
      <c r="AB16" s="156"/>
      <c r="AC16" s="156"/>
      <c r="AD16" s="156"/>
    </row>
    <row r="17" spans="1:30" ht="20.100000000000001" customHeight="1" thickBot="1">
      <c r="A17" s="184"/>
      <c r="B17" s="185" t="s">
        <v>253</v>
      </c>
      <c r="C17" s="187"/>
      <c r="D17" s="187"/>
      <c r="E17" s="187"/>
      <c r="F17" s="186"/>
      <c r="G17" s="187"/>
      <c r="H17" s="1319"/>
      <c r="I17" s="1320"/>
      <c r="J17" s="1320"/>
      <c r="K17" s="1320"/>
      <c r="L17" s="1320"/>
      <c r="M17" s="1320"/>
      <c r="N17" s="1320"/>
      <c r="O17" s="1320"/>
      <c r="P17" s="1320"/>
      <c r="Q17" s="1320"/>
      <c r="R17" s="1320"/>
      <c r="S17" s="1320"/>
      <c r="T17" s="1321"/>
      <c r="U17" s="190"/>
      <c r="V17" s="166">
        <f t="shared" si="0"/>
        <v>17</v>
      </c>
      <c r="Y17" s="123"/>
      <c r="Z17" s="1312"/>
      <c r="AA17" s="156"/>
      <c r="AB17" s="156"/>
      <c r="AC17" s="156"/>
      <c r="AD17" s="156"/>
    </row>
    <row r="18" spans="1:30" ht="20.100000000000001" customHeight="1" thickBot="1">
      <c r="A18" s="184"/>
      <c r="B18" s="185" t="s">
        <v>254</v>
      </c>
      <c r="C18" s="187"/>
      <c r="D18" s="187"/>
      <c r="E18" s="187"/>
      <c r="F18" s="186"/>
      <c r="G18" s="187"/>
      <c r="H18" s="1319"/>
      <c r="I18" s="1320"/>
      <c r="J18" s="1320"/>
      <c r="K18" s="1320"/>
      <c r="L18" s="1320"/>
      <c r="M18" s="1320"/>
      <c r="N18" s="1320"/>
      <c r="O18" s="1320"/>
      <c r="P18" s="1320"/>
      <c r="Q18" s="1320"/>
      <c r="R18" s="1320"/>
      <c r="S18" s="1320"/>
      <c r="T18" s="1321"/>
      <c r="U18" s="190"/>
      <c r="V18" s="166">
        <f t="shared" si="0"/>
        <v>18</v>
      </c>
      <c r="Y18" s="123"/>
      <c r="Z18" s="1312"/>
      <c r="AA18" s="156"/>
      <c r="AB18" s="156"/>
      <c r="AC18" s="156"/>
      <c r="AD18" s="156"/>
    </row>
    <row r="19" spans="1:30" ht="20.100000000000001" customHeight="1" thickBot="1">
      <c r="A19" s="184"/>
      <c r="B19" s="185" t="s">
        <v>255</v>
      </c>
      <c r="C19" s="187"/>
      <c r="D19" s="187"/>
      <c r="E19" s="187"/>
      <c r="F19" s="186"/>
      <c r="G19" s="187"/>
      <c r="H19" s="1322"/>
      <c r="I19" s="1323"/>
      <c r="J19" s="1323"/>
      <c r="K19" s="1323"/>
      <c r="L19" s="1323"/>
      <c r="M19" s="1323"/>
      <c r="N19" s="1323"/>
      <c r="O19" s="1323"/>
      <c r="P19" s="1323"/>
      <c r="Q19" s="1323"/>
      <c r="R19" s="1323"/>
      <c r="S19" s="1323"/>
      <c r="T19" s="1324"/>
      <c r="U19" s="190"/>
      <c r="V19" s="166">
        <f t="shared" si="0"/>
        <v>19</v>
      </c>
      <c r="Y19" s="123"/>
      <c r="Z19" s="1312"/>
      <c r="AA19" s="156"/>
      <c r="AB19" s="156"/>
      <c r="AC19" s="156"/>
      <c r="AD19" s="156"/>
    </row>
    <row r="20" spans="1:30" ht="20.100000000000001" customHeight="1" thickBot="1">
      <c r="A20" s="184"/>
      <c r="B20" s="185" t="s">
        <v>256</v>
      </c>
      <c r="C20" s="187"/>
      <c r="D20" s="187"/>
      <c r="E20" s="187"/>
      <c r="F20" s="186"/>
      <c r="G20" s="187"/>
      <c r="H20" s="1319"/>
      <c r="I20" s="1320"/>
      <c r="J20" s="1320"/>
      <c r="K20" s="1320"/>
      <c r="L20" s="1320"/>
      <c r="M20" s="1320"/>
      <c r="N20" s="1320"/>
      <c r="O20" s="1320"/>
      <c r="P20" s="1320"/>
      <c r="Q20" s="1320"/>
      <c r="R20" s="1320"/>
      <c r="S20" s="1320"/>
      <c r="T20" s="1321"/>
      <c r="U20" s="190"/>
      <c r="V20" s="166">
        <f t="shared" si="0"/>
        <v>20</v>
      </c>
      <c r="Y20" s="123"/>
      <c r="Z20" s="1312"/>
      <c r="AA20" s="156"/>
      <c r="AB20" s="156"/>
      <c r="AC20" s="156"/>
      <c r="AD20" s="156"/>
    </row>
    <row r="21" spans="1:30" ht="20.100000000000001" customHeight="1" thickBot="1">
      <c r="A21" s="184"/>
      <c r="B21" s="185" t="s">
        <v>257</v>
      </c>
      <c r="C21" s="185"/>
      <c r="D21" s="185"/>
      <c r="E21" s="185"/>
      <c r="F21" s="186"/>
      <c r="G21" s="187"/>
      <c r="H21" s="1301"/>
      <c r="I21" s="1302"/>
      <c r="J21" s="1302"/>
      <c r="K21" s="1302"/>
      <c r="L21" s="1302"/>
      <c r="M21" s="1302"/>
      <c r="N21" s="1302"/>
      <c r="O21" s="1302"/>
      <c r="P21" s="1302"/>
      <c r="Q21" s="1302"/>
      <c r="R21" s="1302"/>
      <c r="S21" s="1302"/>
      <c r="T21" s="1303"/>
      <c r="U21" s="190"/>
      <c r="V21" s="166">
        <f t="shared" si="0"/>
        <v>21</v>
      </c>
      <c r="Y21" s="123"/>
      <c r="Z21" s="1312"/>
      <c r="AA21" s="156"/>
      <c r="AB21" s="156"/>
      <c r="AC21" s="156"/>
      <c r="AD21" s="156"/>
    </row>
    <row r="22" spans="1:30" ht="20.100000000000001" customHeight="1" thickBot="1">
      <c r="A22" s="184"/>
      <c r="B22" s="185" t="s">
        <v>258</v>
      </c>
      <c r="C22" s="185"/>
      <c r="D22" s="185"/>
      <c r="E22" s="185"/>
      <c r="F22" s="186"/>
      <c r="G22" s="187"/>
      <c r="H22" s="1301"/>
      <c r="I22" s="1302"/>
      <c r="J22" s="1302"/>
      <c r="K22" s="1302"/>
      <c r="L22" s="1302"/>
      <c r="M22" s="1302"/>
      <c r="N22" s="1302"/>
      <c r="O22" s="1302"/>
      <c r="P22" s="1302"/>
      <c r="Q22" s="1302"/>
      <c r="R22" s="1302"/>
      <c r="S22" s="1302"/>
      <c r="T22" s="1303"/>
      <c r="U22" s="190"/>
      <c r="V22" s="166">
        <f t="shared" si="0"/>
        <v>22</v>
      </c>
      <c r="Y22" s="123"/>
      <c r="Z22" s="1312"/>
      <c r="AA22" s="156"/>
      <c r="AB22" s="156"/>
      <c r="AC22" s="156"/>
      <c r="AD22" s="156"/>
    </row>
    <row r="23" spans="1:30" ht="20.100000000000001" customHeight="1">
      <c r="A23" s="189"/>
      <c r="B23" s="185"/>
      <c r="C23" s="185"/>
      <c r="D23" s="185"/>
      <c r="E23" s="185"/>
      <c r="F23" s="186"/>
      <c r="G23" s="187"/>
      <c r="H23" s="193"/>
      <c r="I23" s="194"/>
      <c r="J23" s="193"/>
      <c r="K23" s="193"/>
      <c r="L23" s="193"/>
      <c r="M23" s="193"/>
      <c r="N23" s="193"/>
      <c r="O23" s="193"/>
      <c r="P23" s="193"/>
      <c r="Q23" s="193"/>
      <c r="R23" s="194"/>
      <c r="S23" s="195"/>
      <c r="T23" s="195"/>
      <c r="U23" s="196"/>
      <c r="V23" s="166">
        <f t="shared" si="0"/>
        <v>23</v>
      </c>
      <c r="Y23" s="123"/>
      <c r="Z23" s="1312"/>
      <c r="AA23" s="156"/>
      <c r="AB23" s="156"/>
      <c r="AC23" s="156"/>
      <c r="AD23" s="156"/>
    </row>
    <row r="24" spans="1:30" ht="27" customHeight="1">
      <c r="A24" s="184" t="s">
        <v>259</v>
      </c>
      <c r="B24" s="185"/>
      <c r="C24" s="185"/>
      <c r="D24" s="185"/>
      <c r="E24" s="185"/>
      <c r="F24" s="185"/>
      <c r="G24" s="187"/>
      <c r="H24" s="197"/>
      <c r="I24" s="198"/>
      <c r="J24" s="185"/>
      <c r="K24" s="185"/>
      <c r="L24" s="185"/>
      <c r="M24" s="185"/>
      <c r="N24" s="185"/>
      <c r="O24" s="185"/>
      <c r="P24" s="185"/>
      <c r="Q24" s="185"/>
      <c r="R24" s="198"/>
      <c r="S24" s="185"/>
      <c r="T24" s="185"/>
      <c r="U24" s="199"/>
      <c r="V24" s="166">
        <f t="shared" si="0"/>
        <v>24</v>
      </c>
      <c r="Y24" s="123"/>
      <c r="AA24" s="156"/>
      <c r="AB24" s="156"/>
      <c r="AC24" s="156"/>
      <c r="AD24" s="156"/>
    </row>
    <row r="25" spans="1:30" ht="16.8" thickBot="1">
      <c r="A25" s="184"/>
      <c r="B25" s="185" t="s">
        <v>260</v>
      </c>
      <c r="C25" s="185"/>
      <c r="D25" s="185"/>
      <c r="E25" s="185"/>
      <c r="F25" s="185"/>
      <c r="G25" s="187"/>
      <c r="H25" s="197"/>
      <c r="I25" s="200"/>
      <c r="J25" s="201"/>
      <c r="K25" s="201"/>
      <c r="L25" s="201"/>
      <c r="M25" s="201"/>
      <c r="N25" s="201"/>
      <c r="O25" s="201"/>
      <c r="P25" s="201"/>
      <c r="Q25" s="201"/>
      <c r="R25" s="200"/>
      <c r="S25" s="201"/>
      <c r="T25" s="197"/>
      <c r="U25" s="196"/>
      <c r="V25" s="166">
        <f t="shared" si="0"/>
        <v>25</v>
      </c>
      <c r="Y25" s="123"/>
      <c r="Z25" s="202" t="s">
        <v>261</v>
      </c>
      <c r="AA25" s="202" t="s">
        <v>262</v>
      </c>
      <c r="AB25" s="156"/>
      <c r="AC25" s="156"/>
      <c r="AD25" s="156"/>
    </row>
    <row r="26" spans="1:30" ht="20.100000000000001" customHeight="1" thickBot="1">
      <c r="A26" s="184"/>
      <c r="B26" s="185"/>
      <c r="C26" s="185" t="s">
        <v>263</v>
      </c>
      <c r="D26" s="187"/>
      <c r="E26" s="185"/>
      <c r="F26" s="186"/>
      <c r="G26" s="187"/>
      <c r="H26" s="197"/>
      <c r="I26" s="203"/>
      <c r="J26" s="201"/>
      <c r="K26" s="201"/>
      <c r="L26" s="201"/>
      <c r="M26" s="201"/>
      <c r="N26" s="201"/>
      <c r="O26" s="201"/>
      <c r="P26" s="201"/>
      <c r="Q26" s="201"/>
      <c r="R26" s="284"/>
      <c r="S26" s="186" t="s">
        <v>264</v>
      </c>
      <c r="T26" s="197"/>
      <c r="U26" s="196"/>
      <c r="V26" s="166">
        <f t="shared" si="0"/>
        <v>26</v>
      </c>
      <c r="W26" s="167" t="str">
        <f t="shared" ref="W26:W32" si="1">IF(R26="","未入力あり","✔")</f>
        <v>未入力あり</v>
      </c>
      <c r="Y26" s="123"/>
      <c r="Z26" s="202">
        <v>0</v>
      </c>
      <c r="AA26" s="204">
        <v>1300</v>
      </c>
      <c r="AB26" s="156"/>
      <c r="AC26" s="156"/>
      <c r="AD26" s="156"/>
    </row>
    <row r="27" spans="1:30" ht="20.100000000000001" customHeight="1" thickBot="1">
      <c r="A27" s="184"/>
      <c r="B27" s="186"/>
      <c r="C27" s="185" t="s">
        <v>265</v>
      </c>
      <c r="D27" s="187"/>
      <c r="E27" s="185"/>
      <c r="F27" s="186"/>
      <c r="G27" s="187"/>
      <c r="H27" s="197"/>
      <c r="I27" s="203"/>
      <c r="J27" s="201"/>
      <c r="K27" s="201"/>
      <c r="L27" s="201"/>
      <c r="M27" s="201"/>
      <c r="N27" s="201"/>
      <c r="O27" s="201"/>
      <c r="P27" s="201"/>
      <c r="Q27" s="201"/>
      <c r="R27" s="284"/>
      <c r="S27" s="186" t="s">
        <v>264</v>
      </c>
      <c r="T27" s="197"/>
      <c r="U27" s="196"/>
      <c r="V27" s="166">
        <f t="shared" si="0"/>
        <v>27</v>
      </c>
      <c r="W27" s="167" t="str">
        <f t="shared" si="1"/>
        <v>未入力あり</v>
      </c>
      <c r="Y27" s="123"/>
      <c r="Z27" s="202">
        <v>0</v>
      </c>
      <c r="AA27" s="204">
        <v>40</v>
      </c>
      <c r="AB27" s="156"/>
      <c r="AC27" s="156"/>
      <c r="AD27" s="156"/>
    </row>
    <row r="28" spans="1:30" ht="20.100000000000001" customHeight="1" thickBot="1">
      <c r="A28" s="184"/>
      <c r="B28" s="186"/>
      <c r="C28" s="185" t="s">
        <v>266</v>
      </c>
      <c r="D28" s="187"/>
      <c r="E28" s="185"/>
      <c r="F28" s="186"/>
      <c r="G28" s="187"/>
      <c r="H28" s="197"/>
      <c r="I28" s="203"/>
      <c r="J28" s="201"/>
      <c r="K28" s="201"/>
      <c r="L28" s="201"/>
      <c r="M28" s="201"/>
      <c r="N28" s="201"/>
      <c r="O28" s="201"/>
      <c r="P28" s="201"/>
      <c r="Q28" s="201"/>
      <c r="R28" s="284"/>
      <c r="S28" s="186" t="s">
        <v>264</v>
      </c>
      <c r="T28" s="197"/>
      <c r="U28" s="196"/>
      <c r="V28" s="166">
        <f t="shared" si="0"/>
        <v>28</v>
      </c>
      <c r="W28" s="167" t="str">
        <f t="shared" si="1"/>
        <v>未入力あり</v>
      </c>
      <c r="Y28" s="123"/>
      <c r="Z28" s="202">
        <v>0</v>
      </c>
      <c r="AA28" s="204">
        <v>1200</v>
      </c>
      <c r="AB28" s="156"/>
      <c r="AC28" s="156"/>
      <c r="AD28" s="156"/>
    </row>
    <row r="29" spans="1:30" ht="20.100000000000001" customHeight="1" thickBot="1">
      <c r="A29" s="184"/>
      <c r="B29" s="185"/>
      <c r="C29" s="185" t="s">
        <v>267</v>
      </c>
      <c r="D29" s="185"/>
      <c r="E29" s="185"/>
      <c r="F29" s="186"/>
      <c r="G29" s="187"/>
      <c r="H29" s="197"/>
      <c r="I29" s="203"/>
      <c r="J29" s="201"/>
      <c r="K29" s="201"/>
      <c r="L29" s="201"/>
      <c r="M29" s="201"/>
      <c r="N29" s="201"/>
      <c r="O29" s="201"/>
      <c r="P29" s="201"/>
      <c r="Q29" s="201"/>
      <c r="R29" s="284"/>
      <c r="S29" s="186" t="s">
        <v>264</v>
      </c>
      <c r="T29" s="197"/>
      <c r="U29" s="196"/>
      <c r="V29" s="166">
        <f t="shared" si="0"/>
        <v>29</v>
      </c>
      <c r="W29" s="167" t="str">
        <f t="shared" si="1"/>
        <v>未入力あり</v>
      </c>
      <c r="Y29" s="123"/>
      <c r="Z29" s="202">
        <v>0</v>
      </c>
      <c r="AA29" s="204">
        <v>420.34195260145873</v>
      </c>
      <c r="AB29" s="156"/>
      <c r="AC29" s="156"/>
      <c r="AD29" s="156"/>
    </row>
    <row r="30" spans="1:30" ht="19.5" customHeight="1" thickBot="1">
      <c r="A30" s="184"/>
      <c r="B30" s="186"/>
      <c r="C30" s="205" t="s">
        <v>268</v>
      </c>
      <c r="D30" s="205"/>
      <c r="E30" s="205"/>
      <c r="F30" s="206"/>
      <c r="G30" s="205"/>
      <c r="H30" s="197"/>
      <c r="I30" s="203"/>
      <c r="J30" s="201"/>
      <c r="K30" s="201"/>
      <c r="L30" s="201"/>
      <c r="M30" s="201"/>
      <c r="N30" s="201"/>
      <c r="O30" s="201"/>
      <c r="P30" s="201"/>
      <c r="Q30" s="201"/>
      <c r="R30" s="284"/>
      <c r="S30" s="186" t="s">
        <v>264</v>
      </c>
      <c r="T30" s="197"/>
      <c r="U30" s="196"/>
      <c r="V30" s="166">
        <f t="shared" si="0"/>
        <v>30</v>
      </c>
      <c r="W30" s="167" t="str">
        <f t="shared" si="1"/>
        <v>未入力あり</v>
      </c>
      <c r="Y30" s="123"/>
      <c r="Z30" s="202">
        <v>0</v>
      </c>
      <c r="AA30" s="207">
        <v>100</v>
      </c>
      <c r="AB30" s="156"/>
      <c r="AC30" s="156"/>
      <c r="AD30" s="156"/>
    </row>
    <row r="31" spans="1:30" ht="18" customHeight="1" thickBot="1">
      <c r="A31" s="184"/>
      <c r="B31" s="185" t="s">
        <v>269</v>
      </c>
      <c r="C31" s="205"/>
      <c r="D31" s="205"/>
      <c r="E31" s="205"/>
      <c r="F31" s="206"/>
      <c r="G31" s="205"/>
      <c r="H31" s="197"/>
      <c r="I31" s="203"/>
      <c r="J31" s="201"/>
      <c r="K31" s="201"/>
      <c r="L31" s="201"/>
      <c r="M31" s="201"/>
      <c r="N31" s="201"/>
      <c r="O31" s="201"/>
      <c r="P31" s="201"/>
      <c r="Q31" s="201"/>
      <c r="R31" s="284"/>
      <c r="S31" s="186" t="s">
        <v>264</v>
      </c>
      <c r="T31" s="197"/>
      <c r="U31" s="196"/>
      <c r="V31" s="166">
        <v>37</v>
      </c>
      <c r="W31" s="167" t="str">
        <f>IF(R31="","未入力あり","✔")</f>
        <v>未入力あり</v>
      </c>
      <c r="Y31" s="123"/>
      <c r="Z31" s="202">
        <v>0</v>
      </c>
      <c r="AA31" s="207">
        <v>100</v>
      </c>
      <c r="AB31" s="156"/>
      <c r="AC31" s="156"/>
      <c r="AD31" s="156"/>
    </row>
    <row r="32" spans="1:30" ht="47.25" customHeight="1" thickBot="1">
      <c r="A32" s="184" t="s">
        <v>270</v>
      </c>
      <c r="B32" s="185"/>
      <c r="C32" s="185"/>
      <c r="D32" s="185"/>
      <c r="E32" s="185"/>
      <c r="F32" s="186"/>
      <c r="G32" s="187"/>
      <c r="H32" s="187"/>
      <c r="I32" s="187"/>
      <c r="J32" s="187"/>
      <c r="K32" s="208"/>
      <c r="L32" s="208"/>
      <c r="M32" s="208"/>
      <c r="N32" s="208"/>
      <c r="O32" s="208"/>
      <c r="P32" s="208"/>
      <c r="Q32" s="209" t="s">
        <v>271</v>
      </c>
      <c r="R32" s="284"/>
      <c r="S32" s="186" t="s">
        <v>272</v>
      </c>
      <c r="T32" s="186"/>
      <c r="U32" s="196"/>
      <c r="V32" s="166">
        <f t="shared" si="0"/>
        <v>32</v>
      </c>
      <c r="W32" s="167" t="str">
        <f t="shared" si="1"/>
        <v>未入力あり</v>
      </c>
      <c r="Y32" s="123"/>
      <c r="Z32" s="210">
        <v>0</v>
      </c>
      <c r="AA32" s="210">
        <v>3000</v>
      </c>
      <c r="AB32" s="156"/>
      <c r="AC32" s="156"/>
      <c r="AD32" s="156"/>
    </row>
    <row r="33" spans="1:30" ht="51.75" customHeight="1">
      <c r="A33" s="184"/>
      <c r="B33" s="186"/>
      <c r="C33" s="185"/>
      <c r="D33" s="1327" t="s">
        <v>273</v>
      </c>
      <c r="E33" s="1328"/>
      <c r="F33" s="1328"/>
      <c r="G33" s="1328"/>
      <c r="H33" s="1328"/>
      <c r="I33" s="1328"/>
      <c r="J33" s="1328"/>
      <c r="K33" s="1328"/>
      <c r="L33" s="1328"/>
      <c r="M33" s="1328"/>
      <c r="N33" s="1328"/>
      <c r="O33" s="1328"/>
      <c r="P33" s="1328"/>
      <c r="Q33" s="1328"/>
      <c r="R33" s="1328"/>
      <c r="S33" s="1328"/>
      <c r="T33" s="1328"/>
      <c r="U33" s="196"/>
      <c r="V33" s="166">
        <f t="shared" si="0"/>
        <v>33</v>
      </c>
      <c r="Y33" s="123"/>
    </row>
    <row r="34" spans="1:30" ht="20.100000000000001" customHeight="1">
      <c r="A34" s="184"/>
      <c r="B34" s="185"/>
      <c r="C34" s="185"/>
      <c r="D34" s="185"/>
      <c r="E34" s="185"/>
      <c r="F34" s="186"/>
      <c r="G34" s="187"/>
      <c r="H34" s="197"/>
      <c r="I34" s="203"/>
      <c r="J34" s="201"/>
      <c r="K34" s="201"/>
      <c r="L34" s="201"/>
      <c r="M34" s="201"/>
      <c r="N34" s="201"/>
      <c r="O34" s="201"/>
      <c r="P34" s="201"/>
      <c r="Q34" s="201"/>
      <c r="R34" s="203"/>
      <c r="S34" s="201"/>
      <c r="T34" s="186"/>
      <c r="U34" s="196"/>
      <c r="V34" s="166">
        <f t="shared" si="0"/>
        <v>34</v>
      </c>
      <c r="Y34" s="123"/>
      <c r="Z34" s="156"/>
      <c r="AA34" s="156"/>
      <c r="AB34" s="156"/>
      <c r="AC34" s="156"/>
      <c r="AD34" s="156"/>
    </row>
    <row r="35" spans="1:30" ht="20.100000000000001" customHeight="1">
      <c r="A35" s="184"/>
      <c r="B35" s="185" t="s">
        <v>274</v>
      </c>
      <c r="C35" s="185"/>
      <c r="D35" s="185"/>
      <c r="E35" s="185"/>
      <c r="F35" s="186"/>
      <c r="G35" s="187"/>
      <c r="H35" s="197"/>
      <c r="I35" s="203"/>
      <c r="J35" s="201"/>
      <c r="K35" s="201"/>
      <c r="L35" s="201"/>
      <c r="M35" s="201"/>
      <c r="N35" s="201"/>
      <c r="O35" s="201"/>
      <c r="P35" s="201"/>
      <c r="Q35" s="201"/>
      <c r="R35" s="203"/>
      <c r="S35" s="201"/>
      <c r="T35" s="186"/>
      <c r="U35" s="196"/>
      <c r="V35" s="166">
        <f t="shared" si="0"/>
        <v>35</v>
      </c>
      <c r="Y35" s="123"/>
      <c r="Z35" s="156"/>
      <c r="AA35" s="156"/>
      <c r="AB35" s="156"/>
      <c r="AC35" s="156"/>
      <c r="AD35" s="156"/>
    </row>
    <row r="36" spans="1:30" ht="21.75" customHeight="1">
      <c r="A36" s="184"/>
      <c r="B36" s="186"/>
      <c r="C36" s="185"/>
      <c r="D36" s="186" t="s">
        <v>275</v>
      </c>
      <c r="E36" s="211"/>
      <c r="F36" s="211"/>
      <c r="G36" s="211"/>
      <c r="H36" s="211"/>
      <c r="I36" s="203" t="s">
        <v>276</v>
      </c>
      <c r="J36" s="200"/>
      <c r="K36" s="201"/>
      <c r="L36" s="201"/>
      <c r="M36" s="201"/>
      <c r="N36" s="201"/>
      <c r="O36" s="200"/>
      <c r="P36" s="200"/>
      <c r="Q36" s="200"/>
      <c r="R36" s="200" t="s">
        <v>277</v>
      </c>
      <c r="S36" s="212"/>
      <c r="T36" s="186"/>
      <c r="U36" s="196"/>
      <c r="V36" s="166">
        <f t="shared" si="0"/>
        <v>36</v>
      </c>
      <c r="Y36" s="123"/>
      <c r="Z36" s="156"/>
      <c r="AA36" s="156"/>
      <c r="AB36" s="156"/>
      <c r="AC36" s="156"/>
      <c r="AD36" s="156"/>
    </row>
    <row r="37" spans="1:30" ht="30" customHeight="1" thickBot="1">
      <c r="A37" s="184"/>
      <c r="B37" s="186"/>
      <c r="C37" s="185"/>
      <c r="D37" s="780" t="s">
        <v>1298</v>
      </c>
      <c r="E37" s="212"/>
      <c r="F37" s="212"/>
      <c r="G37" s="212"/>
      <c r="H37" s="212"/>
      <c r="I37" s="213" t="s">
        <v>278</v>
      </c>
      <c r="J37" s="186"/>
      <c r="K37" s="201"/>
      <c r="L37" s="201"/>
      <c r="M37" s="201"/>
      <c r="N37" s="201"/>
      <c r="O37" s="197"/>
      <c r="P37" s="197"/>
      <c r="Q37" s="197"/>
      <c r="R37" s="214"/>
      <c r="S37" s="212"/>
      <c r="T37" s="212"/>
      <c r="U37" s="196"/>
      <c r="V37" s="166">
        <f t="shared" si="0"/>
        <v>37</v>
      </c>
      <c r="Y37" s="123"/>
      <c r="Z37" s="156"/>
      <c r="AA37" s="156"/>
      <c r="AB37" s="156"/>
      <c r="AC37" s="156"/>
      <c r="AD37" s="156"/>
    </row>
    <row r="38" spans="1:30" ht="20.100000000000001" customHeight="1" thickBot="1">
      <c r="A38" s="184"/>
      <c r="B38" s="185"/>
      <c r="C38" s="185" t="s">
        <v>279</v>
      </c>
      <c r="D38" s="185"/>
      <c r="E38" s="185"/>
      <c r="F38" s="186"/>
      <c r="G38" s="187"/>
      <c r="H38" s="197"/>
      <c r="I38" s="284"/>
      <c r="J38" s="186" t="s">
        <v>272</v>
      </c>
      <c r="K38" s="201"/>
      <c r="L38" s="201"/>
      <c r="M38" s="201"/>
      <c r="N38" s="201"/>
      <c r="O38" s="186"/>
      <c r="P38" s="186"/>
      <c r="Q38" s="186"/>
      <c r="R38" s="284"/>
      <c r="S38" s="186" t="s">
        <v>272</v>
      </c>
      <c r="T38" s="186"/>
      <c r="U38" s="196"/>
      <c r="V38" s="166">
        <f t="shared" si="0"/>
        <v>38</v>
      </c>
      <c r="W38" s="167" t="str">
        <f t="shared" ref="W38:W62" si="2">IF(OR(I38="",R38=""),"未入力あり","✔")</f>
        <v>未入力あり</v>
      </c>
      <c r="Y38" s="123"/>
      <c r="Z38" s="210">
        <v>0</v>
      </c>
      <c r="AA38" s="210">
        <v>220</v>
      </c>
      <c r="AB38" s="210">
        <v>0</v>
      </c>
      <c r="AC38" s="210">
        <v>700</v>
      </c>
      <c r="AD38" s="156"/>
    </row>
    <row r="39" spans="1:30" ht="20.100000000000001" customHeight="1" thickBot="1">
      <c r="A39" s="184"/>
      <c r="B39" s="185"/>
      <c r="C39" s="185" t="s">
        <v>280</v>
      </c>
      <c r="D39" s="185"/>
      <c r="E39" s="185"/>
      <c r="F39" s="186"/>
      <c r="G39" s="187"/>
      <c r="H39" s="197"/>
      <c r="I39" s="284"/>
      <c r="J39" s="186" t="s">
        <v>272</v>
      </c>
      <c r="K39" s="201"/>
      <c r="L39" s="201"/>
      <c r="M39" s="201"/>
      <c r="N39" s="201"/>
      <c r="O39" s="186"/>
      <c r="P39" s="186"/>
      <c r="Q39" s="186"/>
      <c r="R39" s="284"/>
      <c r="S39" s="186" t="s">
        <v>272</v>
      </c>
      <c r="T39" s="186"/>
      <c r="U39" s="196"/>
      <c r="V39" s="166">
        <f t="shared" si="0"/>
        <v>39</v>
      </c>
      <c r="W39" s="167" t="str">
        <f t="shared" si="2"/>
        <v>未入力あり</v>
      </c>
      <c r="Y39" s="123"/>
      <c r="Z39" s="210">
        <v>0</v>
      </c>
      <c r="AA39" s="210">
        <v>30</v>
      </c>
      <c r="AB39" s="210">
        <v>0</v>
      </c>
      <c r="AC39" s="210">
        <v>70</v>
      </c>
      <c r="AD39" s="156"/>
    </row>
    <row r="40" spans="1:30" ht="20.100000000000001" customHeight="1" thickBot="1">
      <c r="A40" s="184"/>
      <c r="B40" s="185"/>
      <c r="C40" s="185" t="s">
        <v>281</v>
      </c>
      <c r="D40" s="185"/>
      <c r="E40" s="185"/>
      <c r="F40" s="186"/>
      <c r="G40" s="187"/>
      <c r="H40" s="197"/>
      <c r="I40" s="284"/>
      <c r="J40" s="186" t="s">
        <v>272</v>
      </c>
      <c r="K40" s="186"/>
      <c r="L40" s="186"/>
      <c r="M40" s="186"/>
      <c r="N40" s="186"/>
      <c r="O40" s="186"/>
      <c r="P40" s="186"/>
      <c r="Q40" s="186"/>
      <c r="R40" s="284"/>
      <c r="S40" s="186" t="s">
        <v>272</v>
      </c>
      <c r="T40" s="186"/>
      <c r="U40" s="196"/>
      <c r="V40" s="166">
        <f t="shared" si="0"/>
        <v>40</v>
      </c>
      <c r="W40" s="167" t="str">
        <f t="shared" si="2"/>
        <v>未入力あり</v>
      </c>
      <c r="Y40" s="123"/>
      <c r="Z40" s="210">
        <v>0</v>
      </c>
      <c r="AA40" s="210">
        <v>10</v>
      </c>
      <c r="AB40" s="210">
        <v>0</v>
      </c>
      <c r="AC40" s="210">
        <v>100</v>
      </c>
      <c r="AD40" s="156"/>
    </row>
    <row r="41" spans="1:30" ht="20.100000000000001" customHeight="1" thickBot="1">
      <c r="A41" s="184"/>
      <c r="B41" s="185"/>
      <c r="C41" s="185" t="s">
        <v>282</v>
      </c>
      <c r="D41" s="185"/>
      <c r="E41" s="185"/>
      <c r="F41" s="186"/>
      <c r="G41" s="187"/>
      <c r="H41" s="197"/>
      <c r="I41" s="284"/>
      <c r="J41" s="186" t="s">
        <v>272</v>
      </c>
      <c r="K41" s="186"/>
      <c r="L41" s="186"/>
      <c r="M41" s="186"/>
      <c r="N41" s="186"/>
      <c r="O41" s="186"/>
      <c r="P41" s="186"/>
      <c r="Q41" s="186"/>
      <c r="R41" s="284"/>
      <c r="S41" s="186" t="s">
        <v>272</v>
      </c>
      <c r="T41" s="186"/>
      <c r="U41" s="196"/>
      <c r="V41" s="166">
        <f t="shared" si="0"/>
        <v>41</v>
      </c>
      <c r="W41" s="167" t="str">
        <f t="shared" si="2"/>
        <v>未入力あり</v>
      </c>
      <c r="Y41" s="123"/>
      <c r="Z41" s="210">
        <v>0</v>
      </c>
      <c r="AA41" s="210">
        <v>10</v>
      </c>
      <c r="AB41" s="210">
        <v>0</v>
      </c>
      <c r="AC41" s="210">
        <v>50</v>
      </c>
      <c r="AD41" s="156"/>
    </row>
    <row r="42" spans="1:30" ht="20.100000000000001" customHeight="1" thickBot="1">
      <c r="A42" s="184"/>
      <c r="B42" s="185"/>
      <c r="C42" s="185" t="s">
        <v>283</v>
      </c>
      <c r="D42" s="185"/>
      <c r="E42" s="185"/>
      <c r="F42" s="186"/>
      <c r="G42" s="187"/>
      <c r="H42" s="197"/>
      <c r="I42" s="284"/>
      <c r="J42" s="186" t="s">
        <v>272</v>
      </c>
      <c r="K42" s="186"/>
      <c r="L42" s="186"/>
      <c r="M42" s="186"/>
      <c r="N42" s="186"/>
      <c r="O42" s="186"/>
      <c r="P42" s="186"/>
      <c r="Q42" s="186"/>
      <c r="R42" s="284"/>
      <c r="S42" s="186" t="s">
        <v>272</v>
      </c>
      <c r="T42" s="186"/>
      <c r="U42" s="196"/>
      <c r="V42" s="166">
        <f t="shared" si="0"/>
        <v>42</v>
      </c>
      <c r="W42" s="167" t="str">
        <f t="shared" si="2"/>
        <v>未入力あり</v>
      </c>
      <c r="Y42" s="123"/>
      <c r="Z42" s="210">
        <v>0</v>
      </c>
      <c r="AA42" s="210">
        <v>10</v>
      </c>
      <c r="AB42" s="210">
        <v>0</v>
      </c>
      <c r="AC42" s="210">
        <v>90</v>
      </c>
      <c r="AD42" s="156"/>
    </row>
    <row r="43" spans="1:30" ht="20.100000000000001" customHeight="1" thickBot="1">
      <c r="A43" s="184"/>
      <c r="B43" s="185"/>
      <c r="C43" s="185" t="s">
        <v>284</v>
      </c>
      <c r="D43" s="185"/>
      <c r="E43" s="185"/>
      <c r="F43" s="186"/>
      <c r="G43" s="187"/>
      <c r="H43" s="197"/>
      <c r="I43" s="284"/>
      <c r="J43" s="186" t="s">
        <v>272</v>
      </c>
      <c r="K43" s="186"/>
      <c r="L43" s="186"/>
      <c r="M43" s="186"/>
      <c r="N43" s="186"/>
      <c r="O43" s="186"/>
      <c r="P43" s="186"/>
      <c r="Q43" s="186"/>
      <c r="R43" s="284"/>
      <c r="S43" s="186" t="s">
        <v>272</v>
      </c>
      <c r="T43" s="186"/>
      <c r="U43" s="196"/>
      <c r="V43" s="166">
        <f t="shared" si="0"/>
        <v>43</v>
      </c>
      <c r="W43" s="167" t="str">
        <f t="shared" si="2"/>
        <v>未入力あり</v>
      </c>
      <c r="Y43" s="123"/>
      <c r="Z43" s="210">
        <v>0</v>
      </c>
      <c r="AA43" s="210">
        <v>70</v>
      </c>
      <c r="AB43" s="210">
        <v>0</v>
      </c>
      <c r="AC43" s="210">
        <v>1400</v>
      </c>
      <c r="AD43" s="156"/>
    </row>
    <row r="44" spans="1:30" ht="20.100000000000001" customHeight="1" thickBot="1">
      <c r="A44" s="184"/>
      <c r="B44" s="185"/>
      <c r="C44" s="185" t="s">
        <v>285</v>
      </c>
      <c r="D44" s="185"/>
      <c r="E44" s="185"/>
      <c r="F44" s="186"/>
      <c r="G44" s="187"/>
      <c r="H44" s="197"/>
      <c r="I44" s="284"/>
      <c r="J44" s="186" t="s">
        <v>272</v>
      </c>
      <c r="K44" s="186"/>
      <c r="L44" s="186"/>
      <c r="M44" s="186"/>
      <c r="N44" s="186"/>
      <c r="O44" s="186"/>
      <c r="P44" s="186"/>
      <c r="Q44" s="186"/>
      <c r="R44" s="284"/>
      <c r="S44" s="186" t="s">
        <v>272</v>
      </c>
      <c r="T44" s="186"/>
      <c r="U44" s="196"/>
      <c r="V44" s="166">
        <f t="shared" si="0"/>
        <v>44</v>
      </c>
      <c r="W44" s="167" t="str">
        <f t="shared" si="2"/>
        <v>未入力あり</v>
      </c>
      <c r="Y44" s="123"/>
      <c r="Z44" s="210">
        <v>0</v>
      </c>
      <c r="AA44" s="210">
        <v>10</v>
      </c>
      <c r="AB44" s="210">
        <v>0</v>
      </c>
      <c r="AC44" s="210">
        <v>20</v>
      </c>
      <c r="AD44" s="156"/>
    </row>
    <row r="45" spans="1:30" ht="20.100000000000001" customHeight="1" thickBot="1">
      <c r="A45" s="184"/>
      <c r="B45" s="185"/>
      <c r="C45" s="185" t="s">
        <v>286</v>
      </c>
      <c r="D45" s="185"/>
      <c r="E45" s="185"/>
      <c r="F45" s="186"/>
      <c r="G45" s="187"/>
      <c r="H45" s="197"/>
      <c r="I45" s="284"/>
      <c r="J45" s="186" t="s">
        <v>272</v>
      </c>
      <c r="K45" s="186"/>
      <c r="L45" s="186"/>
      <c r="M45" s="186"/>
      <c r="N45" s="186"/>
      <c r="O45" s="186"/>
      <c r="P45" s="186"/>
      <c r="Q45" s="186"/>
      <c r="R45" s="284"/>
      <c r="S45" s="186" t="s">
        <v>272</v>
      </c>
      <c r="T45" s="186"/>
      <c r="U45" s="196"/>
      <c r="V45" s="166">
        <f t="shared" si="0"/>
        <v>45</v>
      </c>
      <c r="W45" s="167" t="str">
        <f t="shared" si="2"/>
        <v>未入力あり</v>
      </c>
      <c r="Y45" s="123"/>
      <c r="Z45" s="210">
        <v>0</v>
      </c>
      <c r="AA45" s="210">
        <v>10</v>
      </c>
      <c r="AB45" s="210">
        <v>0</v>
      </c>
      <c r="AC45" s="210">
        <v>90</v>
      </c>
      <c r="AD45" s="156"/>
    </row>
    <row r="46" spans="1:30" ht="20.100000000000001" customHeight="1" thickBot="1">
      <c r="A46" s="184"/>
      <c r="B46" s="185"/>
      <c r="C46" s="185" t="s">
        <v>287</v>
      </c>
      <c r="D46" s="185"/>
      <c r="E46" s="185"/>
      <c r="F46" s="186"/>
      <c r="G46" s="187"/>
      <c r="H46" s="197"/>
      <c r="I46" s="284"/>
      <c r="J46" s="186" t="s">
        <v>272</v>
      </c>
      <c r="K46" s="186"/>
      <c r="L46" s="186"/>
      <c r="M46" s="186"/>
      <c r="N46" s="186"/>
      <c r="O46" s="186"/>
      <c r="P46" s="186"/>
      <c r="Q46" s="186"/>
      <c r="R46" s="284"/>
      <c r="S46" s="186" t="s">
        <v>272</v>
      </c>
      <c r="T46" s="186"/>
      <c r="U46" s="196"/>
      <c r="V46" s="166">
        <f t="shared" si="0"/>
        <v>46</v>
      </c>
      <c r="W46" s="167" t="str">
        <f t="shared" si="2"/>
        <v>未入力あり</v>
      </c>
      <c r="Y46" s="123"/>
      <c r="Z46" s="210">
        <v>0</v>
      </c>
      <c r="AA46" s="210">
        <v>10</v>
      </c>
      <c r="AB46" s="210">
        <v>0</v>
      </c>
      <c r="AC46" s="210">
        <v>30</v>
      </c>
      <c r="AD46" s="156"/>
    </row>
    <row r="47" spans="1:30" ht="16.8" thickBot="1">
      <c r="A47" s="184"/>
      <c r="B47" s="185"/>
      <c r="C47" s="185" t="s">
        <v>288</v>
      </c>
      <c r="D47" s="185"/>
      <c r="E47" s="185"/>
      <c r="F47" s="186"/>
      <c r="G47" s="187"/>
      <c r="H47" s="197"/>
      <c r="I47" s="284"/>
      <c r="J47" s="186" t="s">
        <v>272</v>
      </c>
      <c r="K47" s="186"/>
      <c r="L47" s="186"/>
      <c r="M47" s="186"/>
      <c r="N47" s="186"/>
      <c r="O47" s="186"/>
      <c r="P47" s="186"/>
      <c r="Q47" s="186"/>
      <c r="R47" s="284"/>
      <c r="S47" s="186" t="s">
        <v>272</v>
      </c>
      <c r="T47" s="186"/>
      <c r="U47" s="196"/>
      <c r="V47" s="166">
        <f t="shared" si="0"/>
        <v>47</v>
      </c>
      <c r="W47" s="167" t="str">
        <f t="shared" si="2"/>
        <v>未入力あり</v>
      </c>
      <c r="Y47" s="123"/>
      <c r="Z47" s="210">
        <v>0</v>
      </c>
      <c r="AA47" s="210">
        <v>10</v>
      </c>
      <c r="AB47" s="210">
        <v>0</v>
      </c>
      <c r="AC47" s="210">
        <v>20</v>
      </c>
      <c r="AD47" s="156"/>
    </row>
    <row r="48" spans="1:30" ht="20.100000000000001" customHeight="1" thickBot="1">
      <c r="A48" s="184"/>
      <c r="B48" s="185"/>
      <c r="C48" s="185" t="s">
        <v>289</v>
      </c>
      <c r="D48" s="185"/>
      <c r="E48" s="185"/>
      <c r="F48" s="186"/>
      <c r="G48" s="187"/>
      <c r="H48" s="197"/>
      <c r="I48" s="284"/>
      <c r="J48" s="186" t="s">
        <v>272</v>
      </c>
      <c r="K48" s="186"/>
      <c r="L48" s="186"/>
      <c r="M48" s="186"/>
      <c r="N48" s="186"/>
      <c r="O48" s="186"/>
      <c r="P48" s="186"/>
      <c r="Q48" s="186"/>
      <c r="R48" s="284"/>
      <c r="S48" s="186" t="s">
        <v>272</v>
      </c>
      <c r="T48" s="186"/>
      <c r="U48" s="196"/>
      <c r="V48" s="166">
        <f t="shared" si="0"/>
        <v>48</v>
      </c>
      <c r="W48" s="167" t="str">
        <f t="shared" si="2"/>
        <v>未入力あり</v>
      </c>
      <c r="Y48" s="123"/>
      <c r="Z48" s="210">
        <v>0</v>
      </c>
      <c r="AA48" s="210">
        <v>10</v>
      </c>
      <c r="AB48" s="210">
        <v>0</v>
      </c>
      <c r="AC48" s="210">
        <v>20</v>
      </c>
      <c r="AD48" s="156"/>
    </row>
    <row r="49" spans="1:30" ht="20.100000000000001" customHeight="1" thickBot="1">
      <c r="A49" s="184"/>
      <c r="B49" s="185"/>
      <c r="C49" s="185" t="s">
        <v>290</v>
      </c>
      <c r="D49" s="185"/>
      <c r="E49" s="185"/>
      <c r="F49" s="186"/>
      <c r="G49" s="187"/>
      <c r="H49" s="197"/>
      <c r="I49" s="284"/>
      <c r="J49" s="186" t="s">
        <v>272</v>
      </c>
      <c r="K49" s="186"/>
      <c r="L49" s="186"/>
      <c r="M49" s="186"/>
      <c r="N49" s="186"/>
      <c r="O49" s="186"/>
      <c r="P49" s="186"/>
      <c r="Q49" s="186"/>
      <c r="R49" s="284"/>
      <c r="S49" s="186" t="s">
        <v>272</v>
      </c>
      <c r="T49" s="186"/>
      <c r="U49" s="196"/>
      <c r="V49" s="166">
        <f t="shared" si="0"/>
        <v>49</v>
      </c>
      <c r="W49" s="167" t="str">
        <f t="shared" si="2"/>
        <v>未入力あり</v>
      </c>
      <c r="Y49" s="123"/>
      <c r="Z49" s="210">
        <v>0</v>
      </c>
      <c r="AA49" s="210">
        <v>10</v>
      </c>
      <c r="AB49" s="210">
        <v>0</v>
      </c>
      <c r="AC49" s="210">
        <v>10</v>
      </c>
      <c r="AD49" s="156"/>
    </row>
    <row r="50" spans="1:30" ht="20.100000000000001" customHeight="1" thickBot="1">
      <c r="A50" s="184"/>
      <c r="B50" s="185"/>
      <c r="C50" s="185" t="s">
        <v>291</v>
      </c>
      <c r="D50" s="185"/>
      <c r="E50" s="185"/>
      <c r="F50" s="186"/>
      <c r="G50" s="187"/>
      <c r="H50" s="197"/>
      <c r="I50" s="284"/>
      <c r="J50" s="186" t="s">
        <v>272</v>
      </c>
      <c r="K50" s="186"/>
      <c r="L50" s="186"/>
      <c r="M50" s="186"/>
      <c r="N50" s="186"/>
      <c r="O50" s="186"/>
      <c r="P50" s="186"/>
      <c r="Q50" s="186"/>
      <c r="R50" s="284"/>
      <c r="S50" s="186" t="s">
        <v>272</v>
      </c>
      <c r="T50" s="186"/>
      <c r="U50" s="196"/>
      <c r="V50" s="166">
        <f t="shared" si="0"/>
        <v>50</v>
      </c>
      <c r="W50" s="167" t="str">
        <f t="shared" si="2"/>
        <v>未入力あり</v>
      </c>
      <c r="Y50" s="123"/>
      <c r="Z50" s="210">
        <v>0</v>
      </c>
      <c r="AA50" s="210">
        <v>10</v>
      </c>
      <c r="AB50" s="210">
        <v>0</v>
      </c>
      <c r="AC50" s="210">
        <v>20</v>
      </c>
      <c r="AD50" s="156"/>
    </row>
    <row r="51" spans="1:30" ht="20.100000000000001" customHeight="1" thickBot="1">
      <c r="A51" s="184"/>
      <c r="B51" s="185"/>
      <c r="C51" s="185" t="s">
        <v>292</v>
      </c>
      <c r="D51" s="185"/>
      <c r="E51" s="185"/>
      <c r="F51" s="186"/>
      <c r="G51" s="187"/>
      <c r="H51" s="197"/>
      <c r="I51" s="284"/>
      <c r="J51" s="186" t="s">
        <v>272</v>
      </c>
      <c r="K51" s="186"/>
      <c r="L51" s="186"/>
      <c r="M51" s="186"/>
      <c r="N51" s="186"/>
      <c r="O51" s="186"/>
      <c r="P51" s="186"/>
      <c r="Q51" s="186"/>
      <c r="R51" s="284"/>
      <c r="S51" s="186" t="s">
        <v>272</v>
      </c>
      <c r="T51" s="186"/>
      <c r="U51" s="196"/>
      <c r="V51" s="166">
        <f t="shared" si="0"/>
        <v>51</v>
      </c>
      <c r="W51" s="167" t="str">
        <f t="shared" si="2"/>
        <v>未入力あり</v>
      </c>
      <c r="Y51" s="123"/>
      <c r="Z51" s="210">
        <v>0</v>
      </c>
      <c r="AA51" s="210">
        <v>10</v>
      </c>
      <c r="AB51" s="210">
        <v>0</v>
      </c>
      <c r="AC51" s="210">
        <v>10</v>
      </c>
      <c r="AD51" s="156"/>
    </row>
    <row r="52" spans="1:30" ht="20.100000000000001" customHeight="1" thickBot="1">
      <c r="A52" s="184"/>
      <c r="B52" s="185"/>
      <c r="C52" s="185" t="s">
        <v>293</v>
      </c>
      <c r="D52" s="185"/>
      <c r="E52" s="185"/>
      <c r="F52" s="186"/>
      <c r="G52" s="187"/>
      <c r="H52" s="197"/>
      <c r="I52" s="284"/>
      <c r="J52" s="186" t="s">
        <v>272</v>
      </c>
      <c r="K52" s="186"/>
      <c r="L52" s="186"/>
      <c r="M52" s="186"/>
      <c r="N52" s="186"/>
      <c r="O52" s="186"/>
      <c r="P52" s="186"/>
      <c r="Q52" s="186"/>
      <c r="R52" s="284"/>
      <c r="S52" s="186" t="s">
        <v>272</v>
      </c>
      <c r="T52" s="186"/>
      <c r="U52" s="196"/>
      <c r="V52" s="166">
        <f t="shared" si="0"/>
        <v>52</v>
      </c>
      <c r="W52" s="167" t="str">
        <f t="shared" si="2"/>
        <v>未入力あり</v>
      </c>
      <c r="Y52" s="123"/>
      <c r="Z52" s="210">
        <v>0</v>
      </c>
      <c r="AA52" s="210">
        <v>10</v>
      </c>
      <c r="AB52" s="210">
        <v>0</v>
      </c>
      <c r="AC52" s="210">
        <v>80</v>
      </c>
      <c r="AD52" s="156"/>
    </row>
    <row r="53" spans="1:30" ht="20.100000000000001" customHeight="1" thickBot="1">
      <c r="A53" s="184"/>
      <c r="B53" s="185"/>
      <c r="C53" s="185" t="s">
        <v>294</v>
      </c>
      <c r="D53" s="185"/>
      <c r="E53" s="185"/>
      <c r="F53" s="186"/>
      <c r="G53" s="187"/>
      <c r="H53" s="197"/>
      <c r="I53" s="284"/>
      <c r="J53" s="186" t="s">
        <v>272</v>
      </c>
      <c r="K53" s="186"/>
      <c r="L53" s="186"/>
      <c r="M53" s="186"/>
      <c r="N53" s="186"/>
      <c r="O53" s="186"/>
      <c r="P53" s="186"/>
      <c r="Q53" s="186"/>
      <c r="R53" s="284"/>
      <c r="S53" s="186" t="s">
        <v>272</v>
      </c>
      <c r="T53" s="186"/>
      <c r="U53" s="196"/>
      <c r="V53" s="166">
        <f t="shared" si="0"/>
        <v>53</v>
      </c>
      <c r="W53" s="167" t="str">
        <f t="shared" si="2"/>
        <v>未入力あり</v>
      </c>
      <c r="Y53" s="123"/>
      <c r="Z53" s="210">
        <v>0</v>
      </c>
      <c r="AA53" s="210">
        <v>20</v>
      </c>
      <c r="AB53" s="210">
        <v>0</v>
      </c>
      <c r="AC53" s="210">
        <v>120</v>
      </c>
      <c r="AD53" s="156"/>
    </row>
    <row r="54" spans="1:30" ht="20.100000000000001" customHeight="1" thickBot="1">
      <c r="A54" s="184"/>
      <c r="B54" s="185"/>
      <c r="C54" s="185" t="s">
        <v>295</v>
      </c>
      <c r="D54" s="185"/>
      <c r="E54" s="185"/>
      <c r="F54" s="186"/>
      <c r="G54" s="187"/>
      <c r="H54" s="197"/>
      <c r="I54" s="284"/>
      <c r="J54" s="186" t="s">
        <v>272</v>
      </c>
      <c r="K54" s="186"/>
      <c r="L54" s="186"/>
      <c r="M54" s="186"/>
      <c r="N54" s="186"/>
      <c r="O54" s="186"/>
      <c r="P54" s="186"/>
      <c r="Q54" s="186"/>
      <c r="R54" s="284"/>
      <c r="S54" s="186" t="s">
        <v>272</v>
      </c>
      <c r="T54" s="186"/>
      <c r="U54" s="196"/>
      <c r="V54" s="166">
        <f t="shared" si="0"/>
        <v>54</v>
      </c>
      <c r="W54" s="167" t="str">
        <f t="shared" si="2"/>
        <v>未入力あり</v>
      </c>
      <c r="Y54" s="123"/>
      <c r="Z54" s="210">
        <v>0</v>
      </c>
      <c r="AA54" s="210">
        <v>10</v>
      </c>
      <c r="AB54" s="210">
        <v>0</v>
      </c>
      <c r="AC54" s="210">
        <v>10</v>
      </c>
      <c r="AD54" s="156"/>
    </row>
    <row r="55" spans="1:30" ht="20.100000000000001" customHeight="1" thickBot="1">
      <c r="A55" s="184"/>
      <c r="B55" s="185"/>
      <c r="C55" s="185" t="s">
        <v>296</v>
      </c>
      <c r="D55" s="185"/>
      <c r="E55" s="185"/>
      <c r="F55" s="186"/>
      <c r="G55" s="187"/>
      <c r="H55" s="197"/>
      <c r="I55" s="284"/>
      <c r="J55" s="186" t="s">
        <v>272</v>
      </c>
      <c r="K55" s="186"/>
      <c r="L55" s="186"/>
      <c r="M55" s="186"/>
      <c r="N55" s="186"/>
      <c r="O55" s="186"/>
      <c r="P55" s="186"/>
      <c r="Q55" s="186"/>
      <c r="R55" s="284"/>
      <c r="S55" s="186" t="s">
        <v>272</v>
      </c>
      <c r="T55" s="186"/>
      <c r="U55" s="196"/>
      <c r="V55" s="166">
        <f t="shared" si="0"/>
        <v>55</v>
      </c>
      <c r="W55" s="167" t="str">
        <f t="shared" si="2"/>
        <v>未入力あり</v>
      </c>
      <c r="Y55" s="123"/>
      <c r="Z55" s="210">
        <v>0</v>
      </c>
      <c r="AA55" s="210">
        <v>10</v>
      </c>
      <c r="AB55" s="210">
        <v>0</v>
      </c>
      <c r="AC55" s="210">
        <v>50</v>
      </c>
      <c r="AD55" s="156"/>
    </row>
    <row r="56" spans="1:30" ht="20.100000000000001" customHeight="1" thickBot="1">
      <c r="A56" s="184"/>
      <c r="B56" s="185"/>
      <c r="C56" s="185" t="s">
        <v>297</v>
      </c>
      <c r="D56" s="185"/>
      <c r="E56" s="185"/>
      <c r="F56" s="186"/>
      <c r="G56" s="187"/>
      <c r="H56" s="197"/>
      <c r="I56" s="284"/>
      <c r="J56" s="186" t="s">
        <v>272</v>
      </c>
      <c r="K56" s="186"/>
      <c r="L56" s="186"/>
      <c r="M56" s="186"/>
      <c r="N56" s="186"/>
      <c r="O56" s="186"/>
      <c r="P56" s="186"/>
      <c r="Q56" s="186"/>
      <c r="R56" s="284"/>
      <c r="S56" s="186" t="s">
        <v>272</v>
      </c>
      <c r="T56" s="186"/>
      <c r="U56" s="196"/>
      <c r="V56" s="166">
        <f t="shared" si="0"/>
        <v>56</v>
      </c>
      <c r="W56" s="167" t="str">
        <f t="shared" si="2"/>
        <v>未入力あり</v>
      </c>
      <c r="Y56" s="123"/>
      <c r="Z56" s="210">
        <v>0</v>
      </c>
      <c r="AA56" s="210">
        <v>10</v>
      </c>
      <c r="AB56" s="210">
        <v>0</v>
      </c>
      <c r="AC56" s="210">
        <v>30</v>
      </c>
      <c r="AD56" s="156"/>
    </row>
    <row r="57" spans="1:30" ht="16.8" thickBot="1">
      <c r="A57" s="184"/>
      <c r="B57" s="185"/>
      <c r="C57" s="185" t="s">
        <v>298</v>
      </c>
      <c r="D57" s="185"/>
      <c r="E57" s="185"/>
      <c r="F57" s="186"/>
      <c r="G57" s="187"/>
      <c r="H57" s="197"/>
      <c r="I57" s="284"/>
      <c r="J57" s="186" t="s">
        <v>272</v>
      </c>
      <c r="K57" s="186"/>
      <c r="L57" s="186"/>
      <c r="M57" s="186"/>
      <c r="N57" s="186"/>
      <c r="O57" s="186"/>
      <c r="P57" s="186"/>
      <c r="Q57" s="186"/>
      <c r="R57" s="284"/>
      <c r="S57" s="186" t="s">
        <v>272</v>
      </c>
      <c r="T57" s="186"/>
      <c r="U57" s="196"/>
      <c r="V57" s="166">
        <f t="shared" si="0"/>
        <v>57</v>
      </c>
      <c r="W57" s="167" t="str">
        <f t="shared" si="2"/>
        <v>未入力あり</v>
      </c>
      <c r="Y57" s="123"/>
      <c r="Z57" s="210">
        <v>0</v>
      </c>
      <c r="AA57" s="210">
        <v>10</v>
      </c>
      <c r="AB57" s="210">
        <v>0</v>
      </c>
      <c r="AC57" s="210">
        <v>10</v>
      </c>
      <c r="AD57" s="156"/>
    </row>
    <row r="58" spans="1:30" ht="20.100000000000001" customHeight="1" thickBot="1">
      <c r="A58" s="184"/>
      <c r="B58" s="185"/>
      <c r="C58" s="185" t="s">
        <v>299</v>
      </c>
      <c r="D58" s="185"/>
      <c r="E58" s="185"/>
      <c r="F58" s="186"/>
      <c r="G58" s="187"/>
      <c r="H58" s="215"/>
      <c r="I58" s="284"/>
      <c r="J58" s="186" t="s">
        <v>272</v>
      </c>
      <c r="K58" s="186"/>
      <c r="L58" s="186"/>
      <c r="M58" s="186"/>
      <c r="N58" s="186"/>
      <c r="O58" s="186"/>
      <c r="P58" s="186"/>
      <c r="Q58" s="186"/>
      <c r="R58" s="284"/>
      <c r="S58" s="186" t="s">
        <v>272</v>
      </c>
      <c r="T58" s="186"/>
      <c r="U58" s="196"/>
      <c r="V58" s="166">
        <f t="shared" si="0"/>
        <v>58</v>
      </c>
      <c r="W58" s="167" t="str">
        <f t="shared" si="2"/>
        <v>未入力あり</v>
      </c>
      <c r="Y58" s="123"/>
      <c r="Z58" s="210">
        <v>0</v>
      </c>
      <c r="AA58" s="210">
        <v>10</v>
      </c>
      <c r="AB58" s="210">
        <v>0</v>
      </c>
      <c r="AC58" s="210">
        <v>20</v>
      </c>
      <c r="AD58" s="156"/>
    </row>
    <row r="59" spans="1:30" ht="20.100000000000001" customHeight="1" thickBot="1">
      <c r="A59" s="184"/>
      <c r="B59" s="185"/>
      <c r="C59" s="185" t="s">
        <v>300</v>
      </c>
      <c r="D59" s="185"/>
      <c r="E59" s="185"/>
      <c r="F59" s="186"/>
      <c r="G59" s="187"/>
      <c r="H59" s="197"/>
      <c r="I59" s="284"/>
      <c r="J59" s="186" t="s">
        <v>272</v>
      </c>
      <c r="K59" s="186"/>
      <c r="L59" s="186"/>
      <c r="M59" s="186"/>
      <c r="N59" s="186"/>
      <c r="O59" s="186"/>
      <c r="P59" s="186"/>
      <c r="Q59" s="186"/>
      <c r="R59" s="284"/>
      <c r="S59" s="186" t="s">
        <v>272</v>
      </c>
      <c r="T59" s="186"/>
      <c r="U59" s="196"/>
      <c r="V59" s="166">
        <f t="shared" si="0"/>
        <v>59</v>
      </c>
      <c r="W59" s="167" t="str">
        <f t="shared" si="2"/>
        <v>未入力あり</v>
      </c>
      <c r="Y59" s="123"/>
      <c r="Z59" s="210">
        <v>0</v>
      </c>
      <c r="AA59" s="210">
        <v>10</v>
      </c>
      <c r="AB59" s="210">
        <v>0</v>
      </c>
      <c r="AC59" s="210">
        <v>10</v>
      </c>
      <c r="AD59" s="156"/>
    </row>
    <row r="60" spans="1:30" ht="20.100000000000001" customHeight="1" thickBot="1">
      <c r="A60" s="184"/>
      <c r="B60" s="185"/>
      <c r="C60" s="185" t="s">
        <v>301</v>
      </c>
      <c r="D60" s="185"/>
      <c r="E60" s="185"/>
      <c r="F60" s="186"/>
      <c r="G60" s="187"/>
      <c r="H60" s="197"/>
      <c r="I60" s="284"/>
      <c r="J60" s="186" t="s">
        <v>272</v>
      </c>
      <c r="K60" s="186"/>
      <c r="L60" s="186"/>
      <c r="M60" s="186"/>
      <c r="N60" s="186"/>
      <c r="O60" s="186"/>
      <c r="P60" s="186"/>
      <c r="Q60" s="186"/>
      <c r="R60" s="284"/>
      <c r="S60" s="186" t="s">
        <v>272</v>
      </c>
      <c r="T60" s="186"/>
      <c r="U60" s="196"/>
      <c r="V60" s="166">
        <f t="shared" si="0"/>
        <v>60</v>
      </c>
      <c r="W60" s="167" t="str">
        <f t="shared" si="2"/>
        <v>未入力あり</v>
      </c>
      <c r="Y60" s="123"/>
      <c r="Z60" s="210">
        <v>0</v>
      </c>
      <c r="AA60" s="210">
        <v>10</v>
      </c>
      <c r="AB60" s="210">
        <v>0</v>
      </c>
      <c r="AC60" s="210">
        <v>10</v>
      </c>
      <c r="AD60" s="156"/>
    </row>
    <row r="61" spans="1:30" ht="20.100000000000001" customHeight="1" thickBot="1">
      <c r="A61" s="184"/>
      <c r="B61" s="185"/>
      <c r="C61" s="185" t="s">
        <v>302</v>
      </c>
      <c r="D61" s="185"/>
      <c r="E61" s="185"/>
      <c r="F61" s="186"/>
      <c r="G61" s="187"/>
      <c r="H61" s="197"/>
      <c r="I61" s="284"/>
      <c r="J61" s="186" t="s">
        <v>272</v>
      </c>
      <c r="K61" s="186"/>
      <c r="L61" s="186"/>
      <c r="M61" s="186"/>
      <c r="N61" s="186"/>
      <c r="O61" s="186"/>
      <c r="P61" s="186"/>
      <c r="Q61" s="186"/>
      <c r="R61" s="284"/>
      <c r="S61" s="186" t="s">
        <v>272</v>
      </c>
      <c r="T61" s="186"/>
      <c r="U61" s="196"/>
      <c r="V61" s="166">
        <f t="shared" si="0"/>
        <v>61</v>
      </c>
      <c r="W61" s="167" t="str">
        <f t="shared" si="2"/>
        <v>未入力あり</v>
      </c>
      <c r="Y61" s="123"/>
      <c r="Z61" s="210">
        <v>0</v>
      </c>
      <c r="AA61" s="210">
        <v>10</v>
      </c>
      <c r="AB61" s="210">
        <v>0</v>
      </c>
      <c r="AC61" s="210">
        <v>30</v>
      </c>
      <c r="AD61" s="156"/>
    </row>
    <row r="62" spans="1:30" ht="20.100000000000001" customHeight="1" thickBot="1">
      <c r="A62" s="184"/>
      <c r="B62" s="185"/>
      <c r="C62" s="185" t="s">
        <v>303</v>
      </c>
      <c r="D62" s="185"/>
      <c r="E62" s="185"/>
      <c r="F62" s="186"/>
      <c r="G62" s="187"/>
      <c r="H62" s="197"/>
      <c r="I62" s="284"/>
      <c r="J62" s="186" t="s">
        <v>272</v>
      </c>
      <c r="K62" s="186"/>
      <c r="L62" s="186"/>
      <c r="M62" s="186"/>
      <c r="N62" s="186"/>
      <c r="O62" s="186"/>
      <c r="P62" s="186"/>
      <c r="Q62" s="186"/>
      <c r="R62" s="284"/>
      <c r="S62" s="186" t="s">
        <v>272</v>
      </c>
      <c r="T62" s="186"/>
      <c r="U62" s="196"/>
      <c r="V62" s="166">
        <f t="shared" si="0"/>
        <v>62</v>
      </c>
      <c r="W62" s="167" t="str">
        <f t="shared" si="2"/>
        <v>未入力あり</v>
      </c>
      <c r="Y62" s="123"/>
      <c r="Z62" s="210">
        <v>0</v>
      </c>
      <c r="AA62" s="207">
        <v>10</v>
      </c>
      <c r="AB62" s="210">
        <v>0</v>
      </c>
      <c r="AC62" s="207">
        <v>30</v>
      </c>
      <c r="AD62" s="156"/>
    </row>
    <row r="63" spans="1:30" ht="20.100000000000001" customHeight="1">
      <c r="A63" s="184"/>
      <c r="B63" s="185"/>
      <c r="C63" s="185"/>
      <c r="D63" s="185"/>
      <c r="E63" s="185"/>
      <c r="F63" s="186"/>
      <c r="G63" s="179"/>
      <c r="H63" s="197"/>
      <c r="I63" s="1084"/>
      <c r="J63" s="201"/>
      <c r="K63" s="201"/>
      <c r="L63" s="201"/>
      <c r="M63" s="201"/>
      <c r="N63" s="201"/>
      <c r="O63" s="201"/>
      <c r="P63" s="201"/>
      <c r="Q63" s="201"/>
      <c r="R63" s="1089"/>
      <c r="S63" s="201"/>
      <c r="T63" s="186"/>
      <c r="U63" s="196"/>
      <c r="V63" s="166">
        <f t="shared" si="0"/>
        <v>63</v>
      </c>
      <c r="Y63" s="123"/>
      <c r="Z63" s="156"/>
      <c r="AA63" s="156"/>
      <c r="AB63" s="156"/>
      <c r="AC63" s="156"/>
      <c r="AD63" s="156"/>
    </row>
    <row r="64" spans="1:30" ht="16.2">
      <c r="A64" s="184"/>
      <c r="B64" s="185" t="s">
        <v>304</v>
      </c>
      <c r="C64" s="216"/>
      <c r="D64" s="217"/>
      <c r="E64" s="217"/>
      <c r="F64" s="217"/>
      <c r="G64" s="217"/>
      <c r="H64" s="217"/>
      <c r="I64" s="1085" t="s">
        <v>305</v>
      </c>
      <c r="J64" s="185"/>
      <c r="K64" s="185"/>
      <c r="L64" s="185"/>
      <c r="M64" s="185"/>
      <c r="N64" s="185"/>
      <c r="O64" s="185"/>
      <c r="P64" s="185"/>
      <c r="Q64" s="185"/>
      <c r="R64" s="1085" t="s">
        <v>306</v>
      </c>
      <c r="S64" s="201"/>
      <c r="T64" s="186"/>
      <c r="U64" s="196"/>
      <c r="V64" s="166">
        <f t="shared" si="0"/>
        <v>64</v>
      </c>
      <c r="Y64" s="123"/>
      <c r="Z64" s="156"/>
      <c r="AA64" s="156"/>
      <c r="AB64" s="156"/>
      <c r="AC64" s="156"/>
      <c r="AD64" s="156"/>
    </row>
    <row r="65" spans="1:30" ht="16.8" thickBot="1">
      <c r="A65" s="184"/>
      <c r="B65" s="185" t="s">
        <v>307</v>
      </c>
      <c r="C65" s="218"/>
      <c r="D65" s="219"/>
      <c r="E65" s="219"/>
      <c r="F65" s="219"/>
      <c r="G65" s="219"/>
      <c r="H65" s="220"/>
      <c r="I65" s="1085" t="s">
        <v>308</v>
      </c>
      <c r="J65" s="201"/>
      <c r="K65" s="201"/>
      <c r="L65" s="201"/>
      <c r="M65" s="201"/>
      <c r="N65" s="201"/>
      <c r="O65" s="201"/>
      <c r="P65" s="201"/>
      <c r="Q65" s="201"/>
      <c r="R65" s="1085"/>
      <c r="S65" s="201"/>
      <c r="T65" s="186"/>
      <c r="U65" s="196"/>
      <c r="V65" s="166">
        <f t="shared" si="0"/>
        <v>65</v>
      </c>
      <c r="Y65" s="123"/>
      <c r="Z65" s="156"/>
      <c r="AA65" s="156"/>
      <c r="AB65" s="156"/>
      <c r="AC65" s="156"/>
      <c r="AD65" s="156"/>
    </row>
    <row r="66" spans="1:30" ht="21" customHeight="1" thickBot="1">
      <c r="A66" s="184"/>
      <c r="B66" s="185"/>
      <c r="C66" s="221" t="s">
        <v>309</v>
      </c>
      <c r="D66" s="221"/>
      <c r="E66" s="221"/>
      <c r="F66" s="221"/>
      <c r="G66" s="222"/>
      <c r="H66" s="221"/>
      <c r="I66" s="284"/>
      <c r="J66" s="186" t="s">
        <v>272</v>
      </c>
      <c r="K66" s="186"/>
      <c r="L66" s="186"/>
      <c r="M66" s="186"/>
      <c r="N66" s="186"/>
      <c r="O66" s="186"/>
      <c r="P66" s="186"/>
      <c r="Q66" s="186"/>
      <c r="R66" s="284"/>
      <c r="S66" s="186" t="s">
        <v>310</v>
      </c>
      <c r="T66" s="186"/>
      <c r="U66" s="196"/>
      <c r="V66" s="166">
        <f t="shared" si="0"/>
        <v>66</v>
      </c>
      <c r="W66" s="167" t="str">
        <f t="shared" ref="W66:W129" si="3">IF(OR(I66="",R66=""),"未入力あり","✔")</f>
        <v>未入力あり</v>
      </c>
      <c r="Y66" s="123"/>
      <c r="Z66" s="210">
        <v>0</v>
      </c>
      <c r="AA66" s="210">
        <v>30</v>
      </c>
      <c r="AB66" s="210">
        <v>0</v>
      </c>
      <c r="AC66" s="210">
        <v>30</v>
      </c>
      <c r="AD66" s="156"/>
    </row>
    <row r="67" spans="1:30" ht="21" customHeight="1" thickBot="1">
      <c r="A67" s="184"/>
      <c r="B67" s="185"/>
      <c r="C67" s="221" t="s">
        <v>311</v>
      </c>
      <c r="D67" s="221"/>
      <c r="E67" s="221"/>
      <c r="F67" s="221"/>
      <c r="G67" s="222"/>
      <c r="H67" s="221"/>
      <c r="I67" s="284"/>
      <c r="J67" s="186" t="s">
        <v>272</v>
      </c>
      <c r="K67" s="186"/>
      <c r="L67" s="186"/>
      <c r="M67" s="186"/>
      <c r="N67" s="186"/>
      <c r="O67" s="186"/>
      <c r="P67" s="186"/>
      <c r="Q67" s="186"/>
      <c r="R67" s="284"/>
      <c r="S67" s="186" t="s">
        <v>310</v>
      </c>
      <c r="T67" s="186"/>
      <c r="U67" s="196"/>
      <c r="V67" s="166">
        <f t="shared" si="0"/>
        <v>67</v>
      </c>
      <c r="W67" s="167" t="str">
        <f t="shared" si="3"/>
        <v>未入力あり</v>
      </c>
      <c r="Y67" s="123"/>
      <c r="Z67" s="210">
        <v>0</v>
      </c>
      <c r="AA67" s="210">
        <v>30</v>
      </c>
      <c r="AB67" s="210">
        <v>0</v>
      </c>
      <c r="AC67" s="223">
        <v>30</v>
      </c>
      <c r="AD67" s="156"/>
    </row>
    <row r="68" spans="1:30" ht="21" customHeight="1" thickBot="1">
      <c r="A68" s="184"/>
      <c r="B68" s="185"/>
      <c r="C68" s="221" t="s">
        <v>312</v>
      </c>
      <c r="D68" s="221"/>
      <c r="E68" s="221"/>
      <c r="F68" s="221"/>
      <c r="G68" s="222"/>
      <c r="H68" s="221"/>
      <c r="I68" s="284"/>
      <c r="J68" s="186" t="s">
        <v>272</v>
      </c>
      <c r="K68" s="186"/>
      <c r="L68" s="186"/>
      <c r="M68" s="186"/>
      <c r="N68" s="186"/>
      <c r="O68" s="186"/>
      <c r="P68" s="186"/>
      <c r="Q68" s="186"/>
      <c r="R68" s="284"/>
      <c r="S68" s="186" t="s">
        <v>310</v>
      </c>
      <c r="T68" s="186"/>
      <c r="U68" s="196"/>
      <c r="V68" s="166">
        <f t="shared" si="0"/>
        <v>68</v>
      </c>
      <c r="W68" s="167" t="str">
        <f t="shared" si="3"/>
        <v>未入力あり</v>
      </c>
      <c r="Y68" s="123"/>
      <c r="Z68" s="210">
        <v>0</v>
      </c>
      <c r="AA68" s="210">
        <v>30</v>
      </c>
      <c r="AB68" s="210">
        <v>0</v>
      </c>
      <c r="AC68" s="210">
        <v>30</v>
      </c>
      <c r="AD68" s="156"/>
    </row>
    <row r="69" spans="1:30" ht="21" customHeight="1" thickBot="1">
      <c r="A69" s="184"/>
      <c r="B69" s="185"/>
      <c r="C69" s="221" t="s">
        <v>313</v>
      </c>
      <c r="D69" s="221"/>
      <c r="E69" s="221"/>
      <c r="F69" s="221"/>
      <c r="G69" s="222"/>
      <c r="H69" s="221"/>
      <c r="I69" s="284"/>
      <c r="J69" s="186" t="s">
        <v>272</v>
      </c>
      <c r="K69" s="186"/>
      <c r="L69" s="186"/>
      <c r="M69" s="186"/>
      <c r="N69" s="186"/>
      <c r="O69" s="186"/>
      <c r="P69" s="186"/>
      <c r="Q69" s="186"/>
      <c r="R69" s="284"/>
      <c r="S69" s="186" t="s">
        <v>310</v>
      </c>
      <c r="T69" s="186"/>
      <c r="U69" s="196"/>
      <c r="V69" s="166">
        <f t="shared" si="0"/>
        <v>69</v>
      </c>
      <c r="W69" s="167" t="str">
        <f t="shared" si="3"/>
        <v>未入力あり</v>
      </c>
      <c r="Y69" s="123"/>
      <c r="Z69" s="210">
        <v>0</v>
      </c>
      <c r="AA69" s="210">
        <v>30</v>
      </c>
      <c r="AB69" s="210">
        <v>0</v>
      </c>
      <c r="AC69" s="210">
        <v>30</v>
      </c>
      <c r="AD69" s="156"/>
    </row>
    <row r="70" spans="1:30" ht="21" customHeight="1" thickBot="1">
      <c r="A70" s="184"/>
      <c r="B70" s="185"/>
      <c r="C70" s="221" t="s">
        <v>314</v>
      </c>
      <c r="D70" s="221"/>
      <c r="E70" s="221"/>
      <c r="F70" s="221"/>
      <c r="G70" s="222"/>
      <c r="H70" s="221"/>
      <c r="I70" s="284"/>
      <c r="J70" s="186" t="s">
        <v>272</v>
      </c>
      <c r="K70" s="186"/>
      <c r="L70" s="186"/>
      <c r="M70" s="186"/>
      <c r="N70" s="186"/>
      <c r="O70" s="186"/>
      <c r="P70" s="186"/>
      <c r="Q70" s="186"/>
      <c r="R70" s="284"/>
      <c r="S70" s="186" t="s">
        <v>310</v>
      </c>
      <c r="T70" s="186"/>
      <c r="U70" s="196"/>
      <c r="V70" s="166">
        <f t="shared" si="0"/>
        <v>70</v>
      </c>
      <c r="W70" s="167" t="str">
        <f t="shared" si="3"/>
        <v>未入力あり</v>
      </c>
      <c r="Y70" s="123"/>
      <c r="Z70" s="210">
        <v>0</v>
      </c>
      <c r="AA70" s="210">
        <v>30</v>
      </c>
      <c r="AB70" s="210">
        <v>0</v>
      </c>
      <c r="AC70" s="223">
        <v>60</v>
      </c>
      <c r="AD70" s="156"/>
    </row>
    <row r="71" spans="1:30" ht="21" customHeight="1" thickBot="1">
      <c r="A71" s="184"/>
      <c r="B71" s="185"/>
      <c r="C71" s="224" t="s">
        <v>315</v>
      </c>
      <c r="D71" s="224"/>
      <c r="E71" s="224"/>
      <c r="F71" s="225"/>
      <c r="G71" s="226"/>
      <c r="H71" s="227"/>
      <c r="I71" s="284"/>
      <c r="J71" s="186" t="s">
        <v>272</v>
      </c>
      <c r="K71" s="186"/>
      <c r="L71" s="186"/>
      <c r="M71" s="186"/>
      <c r="N71" s="186"/>
      <c r="O71" s="186"/>
      <c r="P71" s="186"/>
      <c r="Q71" s="186"/>
      <c r="R71" s="284"/>
      <c r="S71" s="186" t="s">
        <v>272</v>
      </c>
      <c r="T71" s="186"/>
      <c r="U71" s="196"/>
      <c r="V71" s="166">
        <f t="shared" si="0"/>
        <v>71</v>
      </c>
      <c r="W71" s="167" t="str">
        <f t="shared" si="3"/>
        <v>未入力あり</v>
      </c>
      <c r="Y71" s="123"/>
      <c r="Z71" s="210">
        <v>0</v>
      </c>
      <c r="AA71" s="210">
        <v>30</v>
      </c>
      <c r="AB71" s="210">
        <v>0</v>
      </c>
      <c r="AC71" s="210">
        <v>30</v>
      </c>
      <c r="AD71" s="156"/>
    </row>
    <row r="72" spans="1:30" ht="21" customHeight="1" thickBot="1">
      <c r="A72" s="184"/>
      <c r="B72" s="185"/>
      <c r="C72" s="224" t="s">
        <v>316</v>
      </c>
      <c r="D72" s="221"/>
      <c r="E72" s="221"/>
      <c r="F72" s="221"/>
      <c r="G72" s="222"/>
      <c r="H72" s="221"/>
      <c r="I72" s="284"/>
      <c r="J72" s="186" t="s">
        <v>272</v>
      </c>
      <c r="K72" s="186"/>
      <c r="L72" s="186"/>
      <c r="M72" s="186"/>
      <c r="N72" s="186"/>
      <c r="O72" s="186"/>
      <c r="P72" s="186"/>
      <c r="Q72" s="186"/>
      <c r="R72" s="284"/>
      <c r="S72" s="186" t="s">
        <v>310</v>
      </c>
      <c r="T72" s="186"/>
      <c r="U72" s="196"/>
      <c r="V72" s="166">
        <f t="shared" si="0"/>
        <v>72</v>
      </c>
      <c r="W72" s="167" t="str">
        <f t="shared" si="3"/>
        <v>未入力あり</v>
      </c>
      <c r="Y72" s="123"/>
      <c r="Z72" s="210">
        <v>0</v>
      </c>
      <c r="AA72" s="210">
        <v>30</v>
      </c>
      <c r="AB72" s="210">
        <v>0</v>
      </c>
      <c r="AC72" s="210">
        <v>30</v>
      </c>
      <c r="AD72" s="156"/>
    </row>
    <row r="73" spans="1:30" ht="21" customHeight="1" thickBot="1">
      <c r="A73" s="184"/>
      <c r="B73" s="185"/>
      <c r="C73" s="221" t="s">
        <v>317</v>
      </c>
      <c r="D73" s="221"/>
      <c r="E73" s="221"/>
      <c r="F73" s="221"/>
      <c r="G73" s="222"/>
      <c r="H73" s="221"/>
      <c r="I73" s="284"/>
      <c r="J73" s="186" t="s">
        <v>272</v>
      </c>
      <c r="K73" s="186"/>
      <c r="L73" s="186"/>
      <c r="M73" s="186"/>
      <c r="N73" s="186"/>
      <c r="O73" s="186"/>
      <c r="P73" s="186"/>
      <c r="Q73" s="186"/>
      <c r="R73" s="284"/>
      <c r="S73" s="186" t="s">
        <v>310</v>
      </c>
      <c r="T73" s="186"/>
      <c r="U73" s="196"/>
      <c r="V73" s="166">
        <f t="shared" si="0"/>
        <v>73</v>
      </c>
      <c r="W73" s="167" t="str">
        <f t="shared" si="3"/>
        <v>未入力あり</v>
      </c>
      <c r="Y73" s="123"/>
      <c r="Z73" s="210">
        <v>0</v>
      </c>
      <c r="AA73" s="210">
        <v>30</v>
      </c>
      <c r="AB73" s="210">
        <v>0</v>
      </c>
      <c r="AC73" s="210">
        <v>30</v>
      </c>
      <c r="AD73" s="156"/>
    </row>
    <row r="74" spans="1:30" ht="21" customHeight="1" thickBot="1">
      <c r="A74" s="184"/>
      <c r="B74" s="185"/>
      <c r="C74" s="221" t="s">
        <v>318</v>
      </c>
      <c r="D74" s="221"/>
      <c r="E74" s="221"/>
      <c r="F74" s="221"/>
      <c r="G74" s="222"/>
      <c r="H74" s="221"/>
      <c r="I74" s="284"/>
      <c r="J74" s="186" t="s">
        <v>272</v>
      </c>
      <c r="K74" s="186"/>
      <c r="L74" s="186"/>
      <c r="M74" s="186"/>
      <c r="N74" s="186"/>
      <c r="O74" s="186"/>
      <c r="P74" s="186"/>
      <c r="Q74" s="186"/>
      <c r="R74" s="284"/>
      <c r="S74" s="186" t="s">
        <v>310</v>
      </c>
      <c r="T74" s="186"/>
      <c r="U74" s="196"/>
      <c r="V74" s="166">
        <f t="shared" si="0"/>
        <v>74</v>
      </c>
      <c r="W74" s="167" t="str">
        <f t="shared" si="3"/>
        <v>未入力あり</v>
      </c>
      <c r="Y74" s="123"/>
      <c r="Z74" s="210">
        <v>0</v>
      </c>
      <c r="AA74" s="210">
        <v>30</v>
      </c>
      <c r="AB74" s="210">
        <v>0</v>
      </c>
      <c r="AC74" s="210">
        <v>30</v>
      </c>
      <c r="AD74" s="156"/>
    </row>
    <row r="75" spans="1:30" ht="21" customHeight="1" thickBot="1">
      <c r="A75" s="184"/>
      <c r="B75" s="185"/>
      <c r="C75" s="221" t="s">
        <v>319</v>
      </c>
      <c r="D75" s="221"/>
      <c r="E75" s="221"/>
      <c r="F75" s="221"/>
      <c r="G75" s="222"/>
      <c r="H75" s="221"/>
      <c r="I75" s="284"/>
      <c r="J75" s="186" t="s">
        <v>272</v>
      </c>
      <c r="K75" s="186"/>
      <c r="L75" s="221"/>
      <c r="M75" s="186"/>
      <c r="N75" s="186"/>
      <c r="O75" s="186"/>
      <c r="P75" s="186"/>
      <c r="Q75" s="186"/>
      <c r="R75" s="284"/>
      <c r="S75" s="186" t="s">
        <v>310</v>
      </c>
      <c r="T75" s="186"/>
      <c r="U75" s="196"/>
      <c r="V75" s="166">
        <f t="shared" si="0"/>
        <v>75</v>
      </c>
      <c r="W75" s="167" t="str">
        <f t="shared" si="3"/>
        <v>未入力あり</v>
      </c>
      <c r="Y75" s="123"/>
      <c r="Z75" s="210">
        <v>0</v>
      </c>
      <c r="AA75" s="210">
        <v>30</v>
      </c>
      <c r="AB75" s="210">
        <v>0</v>
      </c>
      <c r="AC75" s="210">
        <v>30</v>
      </c>
      <c r="AD75" s="156"/>
    </row>
    <row r="76" spans="1:30" ht="21" customHeight="1" thickBot="1">
      <c r="A76" s="184"/>
      <c r="B76" s="185"/>
      <c r="C76" s="221" t="s">
        <v>320</v>
      </c>
      <c r="D76" s="221"/>
      <c r="E76" s="221"/>
      <c r="F76" s="221"/>
      <c r="G76" s="222"/>
      <c r="H76" s="221"/>
      <c r="I76" s="284"/>
      <c r="J76" s="186" t="s">
        <v>272</v>
      </c>
      <c r="K76" s="186"/>
      <c r="L76" s="186"/>
      <c r="M76" s="186"/>
      <c r="N76" s="186"/>
      <c r="O76" s="186"/>
      <c r="P76" s="186"/>
      <c r="Q76" s="186"/>
      <c r="R76" s="284"/>
      <c r="S76" s="186" t="s">
        <v>310</v>
      </c>
      <c r="T76" s="186"/>
      <c r="U76" s="196"/>
      <c r="V76" s="166">
        <f t="shared" si="0"/>
        <v>76</v>
      </c>
      <c r="W76" s="167" t="str">
        <f t="shared" si="3"/>
        <v>未入力あり</v>
      </c>
      <c r="Y76" s="123"/>
      <c r="Z76" s="210">
        <v>0</v>
      </c>
      <c r="AA76" s="210">
        <v>30</v>
      </c>
      <c r="AB76" s="210">
        <v>0</v>
      </c>
      <c r="AC76" s="210">
        <v>30</v>
      </c>
      <c r="AD76" s="156"/>
    </row>
    <row r="77" spans="1:30" ht="21" customHeight="1" thickBot="1">
      <c r="A77" s="184"/>
      <c r="B77" s="185"/>
      <c r="C77" s="221" t="s">
        <v>321</v>
      </c>
      <c r="D77" s="221"/>
      <c r="E77" s="221"/>
      <c r="F77" s="221"/>
      <c r="G77" s="222"/>
      <c r="H77" s="221"/>
      <c r="I77" s="284"/>
      <c r="J77" s="186" t="s">
        <v>272</v>
      </c>
      <c r="K77" s="186"/>
      <c r="L77" s="186"/>
      <c r="M77" s="186"/>
      <c r="N77" s="186"/>
      <c r="O77" s="186"/>
      <c r="P77" s="186"/>
      <c r="Q77" s="186"/>
      <c r="R77" s="284"/>
      <c r="S77" s="186" t="s">
        <v>310</v>
      </c>
      <c r="T77" s="186"/>
      <c r="U77" s="196"/>
      <c r="V77" s="166">
        <f t="shared" ref="V77:V142" si="4">+ROW()</f>
        <v>77</v>
      </c>
      <c r="W77" s="167" t="str">
        <f t="shared" si="3"/>
        <v>未入力あり</v>
      </c>
      <c r="Y77" s="123"/>
      <c r="Z77" s="210">
        <v>0</v>
      </c>
      <c r="AA77" s="210">
        <v>30</v>
      </c>
      <c r="AB77" s="210">
        <v>0</v>
      </c>
      <c r="AC77" s="210">
        <v>30</v>
      </c>
      <c r="AD77" s="156"/>
    </row>
    <row r="78" spans="1:30" ht="21" customHeight="1" thickBot="1">
      <c r="A78" s="184"/>
      <c r="B78" s="185"/>
      <c r="C78" s="221" t="s">
        <v>322</v>
      </c>
      <c r="D78" s="221"/>
      <c r="E78" s="221"/>
      <c r="F78" s="221"/>
      <c r="G78" s="222"/>
      <c r="H78" s="221"/>
      <c r="I78" s="284"/>
      <c r="J78" s="186" t="s">
        <v>272</v>
      </c>
      <c r="K78" s="186"/>
      <c r="L78" s="186"/>
      <c r="M78" s="186"/>
      <c r="N78" s="186"/>
      <c r="O78" s="186"/>
      <c r="P78" s="186"/>
      <c r="Q78" s="186"/>
      <c r="R78" s="284"/>
      <c r="S78" s="186" t="s">
        <v>310</v>
      </c>
      <c r="T78" s="186"/>
      <c r="U78" s="196"/>
      <c r="V78" s="166">
        <f t="shared" si="4"/>
        <v>78</v>
      </c>
      <c r="W78" s="167" t="str">
        <f t="shared" si="3"/>
        <v>未入力あり</v>
      </c>
      <c r="Y78" s="123"/>
      <c r="Z78" s="210">
        <v>0</v>
      </c>
      <c r="AA78" s="210">
        <v>30</v>
      </c>
      <c r="AB78" s="210">
        <v>0</v>
      </c>
      <c r="AC78" s="210">
        <v>30</v>
      </c>
      <c r="AD78" s="156"/>
    </row>
    <row r="79" spans="1:30" ht="21" customHeight="1" thickBot="1">
      <c r="A79" s="184"/>
      <c r="B79" s="185"/>
      <c r="C79" s="221" t="s">
        <v>323</v>
      </c>
      <c r="D79" s="221"/>
      <c r="E79" s="221"/>
      <c r="F79" s="221"/>
      <c r="G79" s="222"/>
      <c r="H79" s="221"/>
      <c r="I79" s="284"/>
      <c r="J79" s="186" t="s">
        <v>272</v>
      </c>
      <c r="K79" s="186"/>
      <c r="L79" s="186"/>
      <c r="M79" s="186"/>
      <c r="N79" s="186"/>
      <c r="O79" s="186"/>
      <c r="P79" s="186"/>
      <c r="Q79" s="186"/>
      <c r="R79" s="284"/>
      <c r="S79" s="186" t="s">
        <v>310</v>
      </c>
      <c r="T79" s="186"/>
      <c r="U79" s="196"/>
      <c r="V79" s="166">
        <f t="shared" si="4"/>
        <v>79</v>
      </c>
      <c r="W79" s="167" t="str">
        <f t="shared" si="3"/>
        <v>未入力あり</v>
      </c>
      <c r="Y79" s="123"/>
      <c r="Z79" s="210">
        <v>0</v>
      </c>
      <c r="AA79" s="210">
        <v>30</v>
      </c>
      <c r="AB79" s="210">
        <v>0</v>
      </c>
      <c r="AC79" s="210">
        <v>30</v>
      </c>
      <c r="AD79" s="156"/>
    </row>
    <row r="80" spans="1:30" ht="21" customHeight="1" thickBot="1">
      <c r="A80" s="184"/>
      <c r="B80" s="185"/>
      <c r="C80" s="221" t="s">
        <v>324</v>
      </c>
      <c r="D80" s="221"/>
      <c r="E80" s="221"/>
      <c r="F80" s="228"/>
      <c r="G80" s="222"/>
      <c r="H80" s="222"/>
      <c r="I80" s="284"/>
      <c r="J80" s="186" t="s">
        <v>272</v>
      </c>
      <c r="K80" s="186"/>
      <c r="L80" s="186"/>
      <c r="M80" s="186"/>
      <c r="N80" s="186"/>
      <c r="O80" s="186"/>
      <c r="P80" s="186"/>
      <c r="Q80" s="186"/>
      <c r="R80" s="284"/>
      <c r="S80" s="186" t="s">
        <v>310</v>
      </c>
      <c r="T80" s="186"/>
      <c r="U80" s="196"/>
      <c r="V80" s="166">
        <f t="shared" si="4"/>
        <v>80</v>
      </c>
      <c r="W80" s="167" t="str">
        <f t="shared" si="3"/>
        <v>未入力あり</v>
      </c>
      <c r="Y80" s="123"/>
      <c r="Z80" s="210">
        <v>0</v>
      </c>
      <c r="AA80" s="210">
        <v>30</v>
      </c>
      <c r="AB80" s="210">
        <v>0</v>
      </c>
      <c r="AC80" s="210">
        <v>30</v>
      </c>
      <c r="AD80" s="156"/>
    </row>
    <row r="81" spans="1:30" ht="21" customHeight="1" thickBot="1">
      <c r="A81" s="184"/>
      <c r="B81" s="185"/>
      <c r="C81" s="221" t="s">
        <v>325</v>
      </c>
      <c r="D81" s="221"/>
      <c r="E81" s="221"/>
      <c r="F81" s="221"/>
      <c r="G81" s="222"/>
      <c r="H81" s="221"/>
      <c r="I81" s="284"/>
      <c r="J81" s="186" t="s">
        <v>272</v>
      </c>
      <c r="K81" s="186"/>
      <c r="L81" s="186"/>
      <c r="M81" s="186"/>
      <c r="N81" s="186"/>
      <c r="O81" s="186"/>
      <c r="P81" s="186"/>
      <c r="Q81" s="186"/>
      <c r="R81" s="284"/>
      <c r="S81" s="186" t="s">
        <v>310</v>
      </c>
      <c r="T81" s="186"/>
      <c r="U81" s="196"/>
      <c r="V81" s="166">
        <f t="shared" si="4"/>
        <v>81</v>
      </c>
      <c r="W81" s="167" t="str">
        <f t="shared" si="3"/>
        <v>未入力あり</v>
      </c>
      <c r="Y81" s="123"/>
      <c r="Z81" s="210">
        <v>0</v>
      </c>
      <c r="AA81" s="210">
        <v>30</v>
      </c>
      <c r="AB81" s="210">
        <v>0</v>
      </c>
      <c r="AC81" s="210">
        <v>30</v>
      </c>
      <c r="AD81" s="156"/>
    </row>
    <row r="82" spans="1:30" ht="21" customHeight="1" thickBot="1">
      <c r="A82" s="184"/>
      <c r="B82" s="185"/>
      <c r="C82" s="221" t="s">
        <v>326</v>
      </c>
      <c r="D82" s="221"/>
      <c r="E82" s="221"/>
      <c r="F82" s="221"/>
      <c r="G82" s="222"/>
      <c r="H82" s="221"/>
      <c r="I82" s="284"/>
      <c r="J82" s="186" t="s">
        <v>272</v>
      </c>
      <c r="K82" s="186"/>
      <c r="L82" s="186"/>
      <c r="M82" s="186"/>
      <c r="N82" s="186"/>
      <c r="O82" s="186"/>
      <c r="P82" s="186"/>
      <c r="Q82" s="186"/>
      <c r="R82" s="284"/>
      <c r="S82" s="186" t="s">
        <v>310</v>
      </c>
      <c r="T82" s="186"/>
      <c r="U82" s="196"/>
      <c r="V82" s="166">
        <f t="shared" si="4"/>
        <v>82</v>
      </c>
      <c r="W82" s="167" t="str">
        <f t="shared" si="3"/>
        <v>未入力あり</v>
      </c>
      <c r="Y82" s="123"/>
      <c r="Z82" s="210">
        <v>0</v>
      </c>
      <c r="AA82" s="210">
        <v>30</v>
      </c>
      <c r="AB82" s="210">
        <v>0</v>
      </c>
      <c r="AC82" s="210">
        <v>30</v>
      </c>
      <c r="AD82" s="156"/>
    </row>
    <row r="83" spans="1:30" ht="21" customHeight="1" thickBot="1">
      <c r="A83" s="184"/>
      <c r="B83" s="185"/>
      <c r="C83" s="221" t="s">
        <v>327</v>
      </c>
      <c r="D83" s="221"/>
      <c r="E83" s="221"/>
      <c r="F83" s="221"/>
      <c r="G83" s="222"/>
      <c r="H83" s="221"/>
      <c r="I83" s="284"/>
      <c r="J83" s="186" t="s">
        <v>272</v>
      </c>
      <c r="K83" s="186"/>
      <c r="L83" s="186"/>
      <c r="M83" s="186"/>
      <c r="N83" s="186"/>
      <c r="O83" s="186"/>
      <c r="P83" s="186"/>
      <c r="Q83" s="186"/>
      <c r="R83" s="284"/>
      <c r="S83" s="186" t="s">
        <v>310</v>
      </c>
      <c r="T83" s="186"/>
      <c r="U83" s="196"/>
      <c r="V83" s="166">
        <f t="shared" si="4"/>
        <v>83</v>
      </c>
      <c r="W83" s="167" t="str">
        <f t="shared" si="3"/>
        <v>未入力あり</v>
      </c>
      <c r="Y83" s="123"/>
      <c r="Z83" s="210">
        <v>0</v>
      </c>
      <c r="AA83" s="210">
        <v>30</v>
      </c>
      <c r="AB83" s="210">
        <v>0</v>
      </c>
      <c r="AC83" s="210">
        <v>30</v>
      </c>
      <c r="AD83" s="156"/>
    </row>
    <row r="84" spans="1:30" ht="21" customHeight="1" thickBot="1">
      <c r="A84" s="184"/>
      <c r="B84" s="185"/>
      <c r="C84" s="221" t="s">
        <v>328</v>
      </c>
      <c r="D84" s="221"/>
      <c r="E84" s="221"/>
      <c r="F84" s="221"/>
      <c r="G84" s="222"/>
      <c r="H84" s="221"/>
      <c r="I84" s="284"/>
      <c r="J84" s="186" t="s">
        <v>272</v>
      </c>
      <c r="K84" s="186"/>
      <c r="L84" s="186"/>
      <c r="M84" s="186"/>
      <c r="N84" s="186"/>
      <c r="O84" s="186"/>
      <c r="P84" s="186"/>
      <c r="Q84" s="186"/>
      <c r="R84" s="284"/>
      <c r="S84" s="186" t="s">
        <v>310</v>
      </c>
      <c r="T84" s="186"/>
      <c r="U84" s="196"/>
      <c r="V84" s="166">
        <f t="shared" si="4"/>
        <v>84</v>
      </c>
      <c r="W84" s="167" t="str">
        <f t="shared" si="3"/>
        <v>未入力あり</v>
      </c>
      <c r="Y84" s="123"/>
      <c r="Z84" s="210">
        <v>0</v>
      </c>
      <c r="AA84" s="210">
        <v>30</v>
      </c>
      <c r="AB84" s="210">
        <v>0</v>
      </c>
      <c r="AC84" s="210">
        <v>30</v>
      </c>
      <c r="AD84" s="156"/>
    </row>
    <row r="85" spans="1:30" ht="21" customHeight="1" thickBot="1">
      <c r="A85" s="184"/>
      <c r="B85" s="185"/>
      <c r="C85" s="221" t="s">
        <v>329</v>
      </c>
      <c r="D85" s="221"/>
      <c r="E85" s="221"/>
      <c r="F85" s="221"/>
      <c r="G85" s="222"/>
      <c r="H85" s="221"/>
      <c r="I85" s="284"/>
      <c r="J85" s="186" t="s">
        <v>272</v>
      </c>
      <c r="K85" s="186"/>
      <c r="L85" s="186"/>
      <c r="M85" s="186"/>
      <c r="N85" s="186"/>
      <c r="O85" s="186"/>
      <c r="P85" s="186"/>
      <c r="Q85" s="186"/>
      <c r="R85" s="284"/>
      <c r="S85" s="186" t="s">
        <v>310</v>
      </c>
      <c r="T85" s="186"/>
      <c r="U85" s="196"/>
      <c r="V85" s="166">
        <f t="shared" si="4"/>
        <v>85</v>
      </c>
      <c r="W85" s="167" t="str">
        <f t="shared" si="3"/>
        <v>未入力あり</v>
      </c>
      <c r="Y85" s="123"/>
      <c r="Z85" s="210">
        <v>0</v>
      </c>
      <c r="AA85" s="210">
        <v>30</v>
      </c>
      <c r="AB85" s="210">
        <v>0</v>
      </c>
      <c r="AC85" s="210">
        <v>30</v>
      </c>
      <c r="AD85" s="156"/>
    </row>
    <row r="86" spans="1:30" ht="21" customHeight="1" thickBot="1">
      <c r="A86" s="184"/>
      <c r="B86" s="185"/>
      <c r="C86" s="221" t="s">
        <v>330</v>
      </c>
      <c r="D86" s="221"/>
      <c r="E86" s="221"/>
      <c r="F86" s="221"/>
      <c r="G86" s="222"/>
      <c r="H86" s="221"/>
      <c r="I86" s="284"/>
      <c r="J86" s="186" t="s">
        <v>272</v>
      </c>
      <c r="K86" s="186"/>
      <c r="L86" s="186"/>
      <c r="M86" s="186"/>
      <c r="N86" s="186"/>
      <c r="O86" s="186"/>
      <c r="P86" s="186"/>
      <c r="Q86" s="186"/>
      <c r="R86" s="284"/>
      <c r="S86" s="186" t="s">
        <v>310</v>
      </c>
      <c r="T86" s="186"/>
      <c r="U86" s="196"/>
      <c r="V86" s="166">
        <f t="shared" si="4"/>
        <v>86</v>
      </c>
      <c r="W86" s="167" t="str">
        <f t="shared" si="3"/>
        <v>未入力あり</v>
      </c>
      <c r="Y86" s="123"/>
      <c r="Z86" s="210">
        <v>0</v>
      </c>
      <c r="AA86" s="210">
        <v>30</v>
      </c>
      <c r="AB86" s="210">
        <v>0</v>
      </c>
      <c r="AC86" s="210">
        <v>30</v>
      </c>
      <c r="AD86" s="156"/>
    </row>
    <row r="87" spans="1:30" ht="21" customHeight="1" thickBot="1">
      <c r="A87" s="184"/>
      <c r="B87" s="185"/>
      <c r="C87" s="221" t="s">
        <v>331</v>
      </c>
      <c r="D87" s="221"/>
      <c r="E87" s="221"/>
      <c r="F87" s="221"/>
      <c r="G87" s="222"/>
      <c r="H87" s="221"/>
      <c r="I87" s="284"/>
      <c r="J87" s="186" t="s">
        <v>272</v>
      </c>
      <c r="K87" s="186"/>
      <c r="L87" s="186"/>
      <c r="M87" s="186"/>
      <c r="N87" s="186"/>
      <c r="O87" s="186"/>
      <c r="P87" s="186"/>
      <c r="Q87" s="186"/>
      <c r="R87" s="284"/>
      <c r="S87" s="186" t="s">
        <v>310</v>
      </c>
      <c r="T87" s="186"/>
      <c r="U87" s="196"/>
      <c r="V87" s="166">
        <f t="shared" si="4"/>
        <v>87</v>
      </c>
      <c r="W87" s="167" t="str">
        <f t="shared" si="3"/>
        <v>未入力あり</v>
      </c>
      <c r="Y87" s="123"/>
      <c r="Z87" s="210">
        <v>0</v>
      </c>
      <c r="AA87" s="210">
        <v>30</v>
      </c>
      <c r="AB87" s="210">
        <v>0</v>
      </c>
      <c r="AC87" s="210">
        <v>30</v>
      </c>
      <c r="AD87" s="156"/>
    </row>
    <row r="88" spans="1:30" ht="21" customHeight="1" thickBot="1">
      <c r="A88" s="184"/>
      <c r="B88" s="185"/>
      <c r="C88" s="221" t="s">
        <v>332</v>
      </c>
      <c r="D88" s="221"/>
      <c r="E88" s="221"/>
      <c r="F88" s="221"/>
      <c r="G88" s="222"/>
      <c r="H88" s="221"/>
      <c r="I88" s="284"/>
      <c r="J88" s="186" t="s">
        <v>272</v>
      </c>
      <c r="K88" s="186"/>
      <c r="L88" s="186"/>
      <c r="M88" s="186"/>
      <c r="N88" s="186"/>
      <c r="O88" s="186"/>
      <c r="P88" s="186"/>
      <c r="Q88" s="186"/>
      <c r="R88" s="284"/>
      <c r="S88" s="186" t="s">
        <v>310</v>
      </c>
      <c r="T88" s="186"/>
      <c r="U88" s="196"/>
      <c r="V88" s="166">
        <f t="shared" si="4"/>
        <v>88</v>
      </c>
      <c r="W88" s="167" t="str">
        <f t="shared" si="3"/>
        <v>未入力あり</v>
      </c>
      <c r="Y88" s="123"/>
      <c r="Z88" s="210">
        <v>0</v>
      </c>
      <c r="AA88" s="210">
        <v>30</v>
      </c>
      <c r="AB88" s="210">
        <v>0</v>
      </c>
      <c r="AC88" s="210">
        <v>30</v>
      </c>
      <c r="AD88" s="156"/>
    </row>
    <row r="89" spans="1:30" ht="21" customHeight="1" thickBot="1">
      <c r="A89" s="184"/>
      <c r="B89" s="185"/>
      <c r="C89" s="221" t="s">
        <v>333</v>
      </c>
      <c r="D89" s="221"/>
      <c r="E89" s="221"/>
      <c r="F89" s="221"/>
      <c r="G89" s="222"/>
      <c r="H89" s="221"/>
      <c r="I89" s="284"/>
      <c r="J89" s="186" t="s">
        <v>272</v>
      </c>
      <c r="K89" s="186"/>
      <c r="L89" s="186"/>
      <c r="M89" s="186"/>
      <c r="N89" s="186"/>
      <c r="O89" s="186"/>
      <c r="P89" s="186"/>
      <c r="Q89" s="186"/>
      <c r="R89" s="284"/>
      <c r="S89" s="186" t="s">
        <v>310</v>
      </c>
      <c r="T89" s="186"/>
      <c r="U89" s="196"/>
      <c r="V89" s="166">
        <f t="shared" si="4"/>
        <v>89</v>
      </c>
      <c r="W89" s="167" t="str">
        <f t="shared" si="3"/>
        <v>未入力あり</v>
      </c>
      <c r="Y89" s="123"/>
      <c r="Z89" s="210">
        <v>0</v>
      </c>
      <c r="AA89" s="210">
        <v>30</v>
      </c>
      <c r="AB89" s="210">
        <v>0</v>
      </c>
      <c r="AC89" s="210">
        <v>30</v>
      </c>
      <c r="AD89" s="156"/>
    </row>
    <row r="90" spans="1:30" ht="21" customHeight="1" thickBot="1">
      <c r="A90" s="184"/>
      <c r="B90" s="185"/>
      <c r="C90" s="221" t="s">
        <v>334</v>
      </c>
      <c r="D90" s="221"/>
      <c r="E90" s="221"/>
      <c r="F90" s="221"/>
      <c r="G90" s="222"/>
      <c r="H90" s="221"/>
      <c r="I90" s="284"/>
      <c r="J90" s="186" t="s">
        <v>272</v>
      </c>
      <c r="K90" s="186"/>
      <c r="L90" s="186"/>
      <c r="M90" s="186"/>
      <c r="N90" s="186"/>
      <c r="O90" s="186"/>
      <c r="P90" s="186"/>
      <c r="Q90" s="186"/>
      <c r="R90" s="284"/>
      <c r="S90" s="186" t="s">
        <v>310</v>
      </c>
      <c r="T90" s="186"/>
      <c r="U90" s="196"/>
      <c r="V90" s="166">
        <f t="shared" si="4"/>
        <v>90</v>
      </c>
      <c r="W90" s="167" t="str">
        <f t="shared" si="3"/>
        <v>未入力あり</v>
      </c>
      <c r="Y90" s="123"/>
      <c r="Z90" s="210">
        <v>0</v>
      </c>
      <c r="AA90" s="210">
        <v>30</v>
      </c>
      <c r="AB90" s="210">
        <v>0</v>
      </c>
      <c r="AC90" s="210">
        <v>30</v>
      </c>
      <c r="AD90" s="156"/>
    </row>
    <row r="91" spans="1:30" ht="21" customHeight="1" thickBot="1">
      <c r="A91" s="184"/>
      <c r="B91" s="185"/>
      <c r="C91" s="221" t="s">
        <v>335</v>
      </c>
      <c r="D91" s="221"/>
      <c r="E91" s="221"/>
      <c r="F91" s="221"/>
      <c r="G91" s="222"/>
      <c r="H91" s="221"/>
      <c r="I91" s="284"/>
      <c r="J91" s="186" t="s">
        <v>272</v>
      </c>
      <c r="K91" s="186"/>
      <c r="L91" s="186"/>
      <c r="M91" s="186"/>
      <c r="N91" s="186"/>
      <c r="O91" s="186"/>
      <c r="P91" s="186"/>
      <c r="Q91" s="186"/>
      <c r="R91" s="284"/>
      <c r="S91" s="186" t="s">
        <v>310</v>
      </c>
      <c r="T91" s="186"/>
      <c r="U91" s="196"/>
      <c r="V91" s="166">
        <f t="shared" si="4"/>
        <v>91</v>
      </c>
      <c r="W91" s="167" t="str">
        <f t="shared" si="3"/>
        <v>未入力あり</v>
      </c>
      <c r="Y91" s="123"/>
      <c r="Z91" s="210">
        <v>0</v>
      </c>
      <c r="AA91" s="210">
        <v>30</v>
      </c>
      <c r="AB91" s="210">
        <v>0</v>
      </c>
      <c r="AC91" s="210">
        <v>30</v>
      </c>
      <c r="AD91" s="156"/>
    </row>
    <row r="92" spans="1:30" ht="21" customHeight="1" thickBot="1">
      <c r="A92" s="184"/>
      <c r="B92" s="185"/>
      <c r="C92" s="221" t="s">
        <v>336</v>
      </c>
      <c r="D92" s="221"/>
      <c r="E92" s="221"/>
      <c r="F92" s="221"/>
      <c r="G92" s="222"/>
      <c r="H92" s="221"/>
      <c r="I92" s="284"/>
      <c r="J92" s="186" t="s">
        <v>272</v>
      </c>
      <c r="K92" s="186"/>
      <c r="L92" s="186"/>
      <c r="M92" s="186"/>
      <c r="N92" s="186"/>
      <c r="O92" s="186"/>
      <c r="P92" s="186"/>
      <c r="Q92" s="186"/>
      <c r="R92" s="284"/>
      <c r="S92" s="186" t="s">
        <v>310</v>
      </c>
      <c r="T92" s="186"/>
      <c r="U92" s="196"/>
      <c r="V92" s="166">
        <f t="shared" si="4"/>
        <v>92</v>
      </c>
      <c r="W92" s="167" t="str">
        <f t="shared" si="3"/>
        <v>未入力あり</v>
      </c>
      <c r="Y92" s="123"/>
      <c r="Z92" s="210">
        <v>0</v>
      </c>
      <c r="AA92" s="210">
        <v>30</v>
      </c>
      <c r="AB92" s="210">
        <v>0</v>
      </c>
      <c r="AC92" s="210">
        <v>30</v>
      </c>
      <c r="AD92" s="156"/>
    </row>
    <row r="93" spans="1:30" ht="21" customHeight="1" thickBot="1">
      <c r="A93" s="184"/>
      <c r="B93" s="185"/>
      <c r="C93" s="221" t="s">
        <v>337</v>
      </c>
      <c r="D93" s="221"/>
      <c r="E93" s="221"/>
      <c r="F93" s="221"/>
      <c r="G93" s="222"/>
      <c r="H93" s="221"/>
      <c r="I93" s="284"/>
      <c r="J93" s="186" t="s">
        <v>272</v>
      </c>
      <c r="K93" s="186"/>
      <c r="L93" s="186"/>
      <c r="M93" s="186"/>
      <c r="N93" s="186"/>
      <c r="O93" s="186"/>
      <c r="P93" s="186"/>
      <c r="Q93" s="186"/>
      <c r="R93" s="284"/>
      <c r="S93" s="186" t="s">
        <v>310</v>
      </c>
      <c r="T93" s="186"/>
      <c r="U93" s="196"/>
      <c r="V93" s="166">
        <f t="shared" si="4"/>
        <v>93</v>
      </c>
      <c r="W93" s="167" t="str">
        <f t="shared" si="3"/>
        <v>未入力あり</v>
      </c>
      <c r="Y93" s="123"/>
      <c r="Z93" s="210">
        <v>0</v>
      </c>
      <c r="AA93" s="210">
        <v>30</v>
      </c>
      <c r="AB93" s="210">
        <v>0</v>
      </c>
      <c r="AC93" s="210">
        <v>30</v>
      </c>
      <c r="AD93" s="156"/>
    </row>
    <row r="94" spans="1:30" ht="21" customHeight="1" thickBot="1">
      <c r="A94" s="184"/>
      <c r="B94" s="185"/>
      <c r="C94" s="221" t="s">
        <v>338</v>
      </c>
      <c r="D94" s="221"/>
      <c r="E94" s="221"/>
      <c r="F94" s="221"/>
      <c r="G94" s="222"/>
      <c r="H94" s="221"/>
      <c r="I94" s="284"/>
      <c r="J94" s="186" t="s">
        <v>272</v>
      </c>
      <c r="K94" s="186"/>
      <c r="L94" s="186"/>
      <c r="M94" s="186"/>
      <c r="N94" s="186"/>
      <c r="O94" s="186"/>
      <c r="P94" s="186"/>
      <c r="Q94" s="186"/>
      <c r="R94" s="284"/>
      <c r="S94" s="186" t="s">
        <v>310</v>
      </c>
      <c r="T94" s="186"/>
      <c r="U94" s="196"/>
      <c r="V94" s="166">
        <f t="shared" si="4"/>
        <v>94</v>
      </c>
      <c r="W94" s="167" t="str">
        <f t="shared" si="3"/>
        <v>未入力あり</v>
      </c>
      <c r="Y94" s="123"/>
      <c r="Z94" s="210">
        <v>0</v>
      </c>
      <c r="AA94" s="210">
        <v>30</v>
      </c>
      <c r="AB94" s="210">
        <v>0</v>
      </c>
      <c r="AC94" s="223">
        <v>80</v>
      </c>
      <c r="AD94" s="156"/>
    </row>
    <row r="95" spans="1:30" ht="21" customHeight="1" thickBot="1">
      <c r="A95" s="184"/>
      <c r="B95" s="185"/>
      <c r="C95" s="221" t="s">
        <v>339</v>
      </c>
      <c r="D95" s="221"/>
      <c r="E95" s="221"/>
      <c r="F95" s="221"/>
      <c r="G95" s="222"/>
      <c r="H95" s="221"/>
      <c r="I95" s="284"/>
      <c r="J95" s="186" t="s">
        <v>272</v>
      </c>
      <c r="K95" s="186"/>
      <c r="L95" s="186"/>
      <c r="M95" s="186"/>
      <c r="N95" s="186"/>
      <c r="O95" s="186"/>
      <c r="P95" s="186"/>
      <c r="Q95" s="186"/>
      <c r="R95" s="284"/>
      <c r="S95" s="186" t="s">
        <v>310</v>
      </c>
      <c r="T95" s="186"/>
      <c r="U95" s="196"/>
      <c r="V95" s="166">
        <f t="shared" si="4"/>
        <v>95</v>
      </c>
      <c r="W95" s="167" t="str">
        <f t="shared" si="3"/>
        <v>未入力あり</v>
      </c>
      <c r="Y95" s="123"/>
      <c r="Z95" s="210">
        <v>0</v>
      </c>
      <c r="AA95" s="210">
        <v>30</v>
      </c>
      <c r="AB95" s="210">
        <v>0</v>
      </c>
      <c r="AC95" s="223">
        <v>40</v>
      </c>
      <c r="AD95" s="156"/>
    </row>
    <row r="96" spans="1:30" ht="21" customHeight="1" thickBot="1">
      <c r="A96" s="184"/>
      <c r="B96" s="185"/>
      <c r="C96" s="221" t="s">
        <v>340</v>
      </c>
      <c r="D96" s="221"/>
      <c r="E96" s="221"/>
      <c r="F96" s="221"/>
      <c r="G96" s="222"/>
      <c r="H96" s="221"/>
      <c r="I96" s="284"/>
      <c r="J96" s="186" t="s">
        <v>272</v>
      </c>
      <c r="K96" s="186"/>
      <c r="L96" s="186"/>
      <c r="M96" s="186"/>
      <c r="N96" s="186"/>
      <c r="O96" s="186"/>
      <c r="P96" s="186"/>
      <c r="Q96" s="186"/>
      <c r="R96" s="284"/>
      <c r="S96" s="186" t="s">
        <v>310</v>
      </c>
      <c r="T96" s="186"/>
      <c r="U96" s="196"/>
      <c r="V96" s="166">
        <f t="shared" si="4"/>
        <v>96</v>
      </c>
      <c r="W96" s="167" t="str">
        <f t="shared" si="3"/>
        <v>未入力あり</v>
      </c>
      <c r="Y96" s="123"/>
      <c r="Z96" s="210">
        <v>0</v>
      </c>
      <c r="AA96" s="210">
        <v>30</v>
      </c>
      <c r="AB96" s="210">
        <v>0</v>
      </c>
      <c r="AC96" s="210">
        <v>30</v>
      </c>
      <c r="AD96" s="156"/>
    </row>
    <row r="97" spans="1:30" ht="21" customHeight="1" thickBot="1">
      <c r="A97" s="184"/>
      <c r="B97" s="185"/>
      <c r="C97" s="221" t="s">
        <v>341</v>
      </c>
      <c r="D97" s="221"/>
      <c r="E97" s="221"/>
      <c r="F97" s="221"/>
      <c r="G97" s="222"/>
      <c r="H97" s="221"/>
      <c r="I97" s="284"/>
      <c r="J97" s="186" t="s">
        <v>272</v>
      </c>
      <c r="K97" s="186"/>
      <c r="L97" s="186"/>
      <c r="M97" s="186"/>
      <c r="N97" s="186"/>
      <c r="O97" s="186"/>
      <c r="P97" s="186"/>
      <c r="Q97" s="186"/>
      <c r="R97" s="284"/>
      <c r="S97" s="186" t="s">
        <v>310</v>
      </c>
      <c r="T97" s="186"/>
      <c r="U97" s="196"/>
      <c r="V97" s="166">
        <f t="shared" si="4"/>
        <v>97</v>
      </c>
      <c r="W97" s="167" t="str">
        <f t="shared" si="3"/>
        <v>未入力あり</v>
      </c>
      <c r="Y97" s="123"/>
      <c r="Z97" s="210">
        <v>0</v>
      </c>
      <c r="AA97" s="210">
        <v>30</v>
      </c>
      <c r="AB97" s="210">
        <v>0</v>
      </c>
      <c r="AC97" s="210">
        <v>30</v>
      </c>
      <c r="AD97" s="156"/>
    </row>
    <row r="98" spans="1:30" ht="21" customHeight="1" thickBot="1">
      <c r="A98" s="184"/>
      <c r="B98" s="185"/>
      <c r="C98" s="221" t="s">
        <v>342</v>
      </c>
      <c r="D98" s="221"/>
      <c r="E98" s="221"/>
      <c r="F98" s="221"/>
      <c r="G98" s="222"/>
      <c r="H98" s="221"/>
      <c r="I98" s="284"/>
      <c r="J98" s="186" t="s">
        <v>272</v>
      </c>
      <c r="K98" s="186"/>
      <c r="L98" s="186"/>
      <c r="M98" s="186"/>
      <c r="N98" s="186"/>
      <c r="O98" s="186"/>
      <c r="P98" s="186"/>
      <c r="Q98" s="186"/>
      <c r="R98" s="284"/>
      <c r="S98" s="186" t="s">
        <v>310</v>
      </c>
      <c r="T98" s="186"/>
      <c r="U98" s="196"/>
      <c r="V98" s="166">
        <f t="shared" si="4"/>
        <v>98</v>
      </c>
      <c r="W98" s="167" t="str">
        <f t="shared" si="3"/>
        <v>未入力あり</v>
      </c>
      <c r="Y98" s="123"/>
      <c r="Z98" s="210">
        <v>0</v>
      </c>
      <c r="AA98" s="210">
        <v>30</v>
      </c>
      <c r="AB98" s="210">
        <v>0</v>
      </c>
      <c r="AC98" s="210">
        <v>30</v>
      </c>
      <c r="AD98" s="156"/>
    </row>
    <row r="99" spans="1:30" ht="21" customHeight="1" thickBot="1">
      <c r="A99" s="184"/>
      <c r="B99" s="185"/>
      <c r="C99" s="221" t="s">
        <v>343</v>
      </c>
      <c r="D99" s="221"/>
      <c r="E99" s="221"/>
      <c r="F99" s="221"/>
      <c r="G99" s="222"/>
      <c r="H99" s="221"/>
      <c r="I99" s="284"/>
      <c r="J99" s="186" t="s">
        <v>272</v>
      </c>
      <c r="K99" s="186"/>
      <c r="L99" s="186"/>
      <c r="M99" s="186"/>
      <c r="N99" s="186"/>
      <c r="O99" s="186"/>
      <c r="P99" s="186"/>
      <c r="Q99" s="186"/>
      <c r="R99" s="284"/>
      <c r="S99" s="186" t="s">
        <v>310</v>
      </c>
      <c r="T99" s="186"/>
      <c r="U99" s="196"/>
      <c r="V99" s="166">
        <f t="shared" si="4"/>
        <v>99</v>
      </c>
      <c r="W99" s="167" t="str">
        <f t="shared" si="3"/>
        <v>未入力あり</v>
      </c>
      <c r="Y99" s="123"/>
      <c r="Z99" s="210">
        <v>0</v>
      </c>
      <c r="AA99" s="210">
        <v>30</v>
      </c>
      <c r="AB99" s="210">
        <v>0</v>
      </c>
      <c r="AC99" s="210">
        <v>30</v>
      </c>
      <c r="AD99" s="156"/>
    </row>
    <row r="100" spans="1:30" ht="21" customHeight="1" thickBot="1">
      <c r="A100" s="184"/>
      <c r="B100" s="185"/>
      <c r="C100" s="221" t="s">
        <v>344</v>
      </c>
      <c r="D100" s="221"/>
      <c r="E100" s="221"/>
      <c r="F100" s="221"/>
      <c r="G100" s="222"/>
      <c r="H100" s="221"/>
      <c r="I100" s="284"/>
      <c r="J100" s="186" t="s">
        <v>272</v>
      </c>
      <c r="K100" s="186"/>
      <c r="L100" s="186"/>
      <c r="M100" s="186"/>
      <c r="N100" s="186"/>
      <c r="O100" s="186"/>
      <c r="P100" s="186"/>
      <c r="Q100" s="186"/>
      <c r="R100" s="284"/>
      <c r="S100" s="186" t="s">
        <v>310</v>
      </c>
      <c r="T100" s="186"/>
      <c r="U100" s="196"/>
      <c r="V100" s="166">
        <f t="shared" si="4"/>
        <v>100</v>
      </c>
      <c r="W100" s="167" t="str">
        <f t="shared" si="3"/>
        <v>未入力あり</v>
      </c>
      <c r="Y100" s="123"/>
      <c r="Z100" s="210">
        <v>0</v>
      </c>
      <c r="AA100" s="210">
        <v>30</v>
      </c>
      <c r="AB100" s="210">
        <v>0</v>
      </c>
      <c r="AC100" s="210">
        <v>30</v>
      </c>
      <c r="AD100" s="156"/>
    </row>
    <row r="101" spans="1:30" ht="21" customHeight="1" thickBot="1">
      <c r="A101" s="184"/>
      <c r="B101" s="185"/>
      <c r="C101" s="221" t="s">
        <v>345</v>
      </c>
      <c r="D101" s="221"/>
      <c r="E101" s="221"/>
      <c r="F101" s="221"/>
      <c r="G101" s="222"/>
      <c r="H101" s="221"/>
      <c r="I101" s="284"/>
      <c r="J101" s="186" t="s">
        <v>272</v>
      </c>
      <c r="K101" s="186"/>
      <c r="L101" s="186"/>
      <c r="M101" s="186"/>
      <c r="N101" s="186"/>
      <c r="O101" s="186"/>
      <c r="P101" s="186"/>
      <c r="Q101" s="186"/>
      <c r="R101" s="284"/>
      <c r="S101" s="186" t="s">
        <v>310</v>
      </c>
      <c r="T101" s="186"/>
      <c r="U101" s="196"/>
      <c r="V101" s="166">
        <f t="shared" si="4"/>
        <v>101</v>
      </c>
      <c r="W101" s="167" t="str">
        <f t="shared" si="3"/>
        <v>未入力あり</v>
      </c>
      <c r="Y101" s="123"/>
      <c r="Z101" s="210">
        <v>0</v>
      </c>
      <c r="AA101" s="210">
        <v>30</v>
      </c>
      <c r="AB101" s="210">
        <v>0</v>
      </c>
      <c r="AC101" s="210">
        <v>30</v>
      </c>
      <c r="AD101" s="156"/>
    </row>
    <row r="102" spans="1:30" ht="21" customHeight="1" thickBot="1">
      <c r="A102" s="184"/>
      <c r="B102" s="185"/>
      <c r="C102" s="221" t="s">
        <v>346</v>
      </c>
      <c r="D102" s="221"/>
      <c r="E102" s="221"/>
      <c r="F102" s="221"/>
      <c r="G102" s="222"/>
      <c r="H102" s="221"/>
      <c r="I102" s="284"/>
      <c r="J102" s="186" t="s">
        <v>272</v>
      </c>
      <c r="K102" s="186"/>
      <c r="L102" s="186"/>
      <c r="M102" s="186"/>
      <c r="N102" s="186"/>
      <c r="O102" s="186"/>
      <c r="P102" s="186"/>
      <c r="Q102" s="186"/>
      <c r="R102" s="284"/>
      <c r="S102" s="186" t="s">
        <v>310</v>
      </c>
      <c r="T102" s="186"/>
      <c r="U102" s="196"/>
      <c r="V102" s="166">
        <f t="shared" si="4"/>
        <v>102</v>
      </c>
      <c r="W102" s="167" t="str">
        <f t="shared" si="3"/>
        <v>未入力あり</v>
      </c>
      <c r="Y102" s="123"/>
      <c r="Z102" s="210">
        <v>0</v>
      </c>
      <c r="AA102" s="210">
        <v>30</v>
      </c>
      <c r="AB102" s="210">
        <v>0</v>
      </c>
      <c r="AC102" s="210">
        <v>30</v>
      </c>
      <c r="AD102" s="156"/>
    </row>
    <row r="103" spans="1:30" ht="21" customHeight="1" thickBot="1">
      <c r="A103" s="184"/>
      <c r="B103" s="185"/>
      <c r="C103" s="221" t="s">
        <v>347</v>
      </c>
      <c r="D103" s="221"/>
      <c r="E103" s="221"/>
      <c r="F103" s="221"/>
      <c r="G103" s="222"/>
      <c r="H103" s="221"/>
      <c r="I103" s="284"/>
      <c r="J103" s="186" t="s">
        <v>272</v>
      </c>
      <c r="K103" s="186"/>
      <c r="L103" s="186"/>
      <c r="M103" s="186"/>
      <c r="N103" s="186"/>
      <c r="O103" s="186"/>
      <c r="P103" s="186"/>
      <c r="Q103" s="186"/>
      <c r="R103" s="284"/>
      <c r="S103" s="186" t="s">
        <v>310</v>
      </c>
      <c r="T103" s="186"/>
      <c r="U103" s="196"/>
      <c r="V103" s="166">
        <f t="shared" si="4"/>
        <v>103</v>
      </c>
      <c r="W103" s="167" t="str">
        <f t="shared" si="3"/>
        <v>未入力あり</v>
      </c>
      <c r="Y103" s="123"/>
      <c r="Z103" s="210">
        <v>0</v>
      </c>
      <c r="AA103" s="210">
        <v>30</v>
      </c>
      <c r="AB103" s="210">
        <v>0</v>
      </c>
      <c r="AC103" s="210">
        <v>30</v>
      </c>
      <c r="AD103" s="156"/>
    </row>
    <row r="104" spans="1:30" ht="21" customHeight="1" thickBot="1">
      <c r="A104" s="184"/>
      <c r="B104" s="185"/>
      <c r="C104" s="221" t="s">
        <v>348</v>
      </c>
      <c r="D104" s="221"/>
      <c r="E104" s="221"/>
      <c r="F104" s="221"/>
      <c r="G104" s="222"/>
      <c r="H104" s="221"/>
      <c r="I104" s="284"/>
      <c r="J104" s="186" t="s">
        <v>272</v>
      </c>
      <c r="K104" s="186"/>
      <c r="L104" s="186"/>
      <c r="M104" s="186"/>
      <c r="N104" s="186"/>
      <c r="O104" s="186"/>
      <c r="P104" s="186"/>
      <c r="Q104" s="186"/>
      <c r="R104" s="284"/>
      <c r="S104" s="186" t="s">
        <v>310</v>
      </c>
      <c r="T104" s="186"/>
      <c r="U104" s="196"/>
      <c r="V104" s="166">
        <f t="shared" si="4"/>
        <v>104</v>
      </c>
      <c r="W104" s="167" t="str">
        <f t="shared" si="3"/>
        <v>未入力あり</v>
      </c>
      <c r="Y104" s="123"/>
      <c r="Z104" s="210">
        <v>0</v>
      </c>
      <c r="AA104" s="210">
        <v>30</v>
      </c>
      <c r="AB104" s="210">
        <v>0</v>
      </c>
      <c r="AC104" s="210">
        <v>30</v>
      </c>
      <c r="AD104" s="156"/>
    </row>
    <row r="105" spans="1:30" ht="21" customHeight="1" thickBot="1">
      <c r="A105" s="184"/>
      <c r="B105" s="185"/>
      <c r="C105" s="221" t="s">
        <v>349</v>
      </c>
      <c r="D105" s="221"/>
      <c r="E105" s="221"/>
      <c r="F105" s="221"/>
      <c r="G105" s="222"/>
      <c r="H105" s="221"/>
      <c r="I105" s="284"/>
      <c r="J105" s="186" t="s">
        <v>272</v>
      </c>
      <c r="K105" s="186"/>
      <c r="L105" s="186"/>
      <c r="M105" s="186"/>
      <c r="N105" s="186"/>
      <c r="O105" s="186"/>
      <c r="P105" s="186"/>
      <c r="Q105" s="186"/>
      <c r="R105" s="284"/>
      <c r="S105" s="186" t="s">
        <v>310</v>
      </c>
      <c r="T105" s="185"/>
      <c r="U105" s="199"/>
      <c r="V105" s="166">
        <f t="shared" si="4"/>
        <v>105</v>
      </c>
      <c r="W105" s="167" t="str">
        <f t="shared" si="3"/>
        <v>未入力あり</v>
      </c>
      <c r="Y105" s="123"/>
      <c r="Z105" s="210">
        <v>0</v>
      </c>
      <c r="AA105" s="210">
        <v>30</v>
      </c>
      <c r="AB105" s="210">
        <v>0</v>
      </c>
      <c r="AC105" s="210">
        <v>30</v>
      </c>
      <c r="AD105" s="156"/>
    </row>
    <row r="106" spans="1:30" ht="21" customHeight="1" thickBot="1">
      <c r="A106" s="184"/>
      <c r="B106" s="185"/>
      <c r="C106" s="221" t="s">
        <v>350</v>
      </c>
      <c r="D106" s="221"/>
      <c r="E106" s="221"/>
      <c r="F106" s="221"/>
      <c r="G106" s="222"/>
      <c r="H106" s="229"/>
      <c r="I106" s="284"/>
      <c r="J106" s="186" t="s">
        <v>272</v>
      </c>
      <c r="K106" s="186"/>
      <c r="L106" s="186"/>
      <c r="M106" s="186"/>
      <c r="N106" s="186"/>
      <c r="O106" s="186"/>
      <c r="P106" s="186"/>
      <c r="Q106" s="186"/>
      <c r="R106" s="284"/>
      <c r="S106" s="186" t="s">
        <v>310</v>
      </c>
      <c r="T106" s="185"/>
      <c r="U106" s="199"/>
      <c r="V106" s="166">
        <f t="shared" si="4"/>
        <v>106</v>
      </c>
      <c r="W106" s="167" t="str">
        <f t="shared" si="3"/>
        <v>未入力あり</v>
      </c>
      <c r="Y106" s="123"/>
      <c r="Z106" s="210">
        <v>0</v>
      </c>
      <c r="AA106" s="210">
        <v>30</v>
      </c>
      <c r="AB106" s="210">
        <v>0</v>
      </c>
      <c r="AC106" s="210">
        <v>30</v>
      </c>
      <c r="AD106" s="156"/>
    </row>
    <row r="107" spans="1:30" ht="21" customHeight="1" thickBot="1">
      <c r="A107" s="184"/>
      <c r="B107" s="185"/>
      <c r="C107" s="221" t="s">
        <v>351</v>
      </c>
      <c r="D107" s="221"/>
      <c r="E107" s="221"/>
      <c r="F107" s="221"/>
      <c r="G107" s="222"/>
      <c r="H107" s="230"/>
      <c r="I107" s="284"/>
      <c r="J107" s="186" t="s">
        <v>272</v>
      </c>
      <c r="K107" s="186"/>
      <c r="L107" s="186"/>
      <c r="M107" s="186"/>
      <c r="N107" s="186"/>
      <c r="O107" s="186"/>
      <c r="P107" s="186"/>
      <c r="Q107" s="186"/>
      <c r="R107" s="284"/>
      <c r="S107" s="186" t="s">
        <v>310</v>
      </c>
      <c r="T107" s="185"/>
      <c r="U107" s="199"/>
      <c r="V107" s="166">
        <f t="shared" si="4"/>
        <v>107</v>
      </c>
      <c r="W107" s="167" t="str">
        <f t="shared" si="3"/>
        <v>未入力あり</v>
      </c>
      <c r="Y107" s="123"/>
      <c r="Z107" s="210">
        <v>0</v>
      </c>
      <c r="AA107" s="210">
        <v>30</v>
      </c>
      <c r="AB107" s="210">
        <v>0</v>
      </c>
      <c r="AC107" s="210">
        <v>30</v>
      </c>
      <c r="AD107" s="156"/>
    </row>
    <row r="108" spans="1:30" ht="21" customHeight="1" thickBot="1">
      <c r="A108" s="184"/>
      <c r="B108" s="185"/>
      <c r="C108" s="221" t="s">
        <v>352</v>
      </c>
      <c r="D108" s="221"/>
      <c r="E108" s="221"/>
      <c r="F108" s="221"/>
      <c r="G108" s="222"/>
      <c r="H108" s="221"/>
      <c r="I108" s="284"/>
      <c r="J108" s="186" t="s">
        <v>272</v>
      </c>
      <c r="K108" s="221"/>
      <c r="L108" s="186"/>
      <c r="M108" s="186"/>
      <c r="N108" s="186"/>
      <c r="O108" s="186"/>
      <c r="P108" s="186"/>
      <c r="Q108" s="186"/>
      <c r="R108" s="284"/>
      <c r="S108" s="186" t="s">
        <v>310</v>
      </c>
      <c r="T108" s="186"/>
      <c r="U108" s="196"/>
      <c r="V108" s="166">
        <f t="shared" si="4"/>
        <v>108</v>
      </c>
      <c r="W108" s="167" t="str">
        <f t="shared" si="3"/>
        <v>未入力あり</v>
      </c>
      <c r="Y108" s="123"/>
      <c r="Z108" s="210">
        <v>0</v>
      </c>
      <c r="AA108" s="210">
        <v>30</v>
      </c>
      <c r="AB108" s="210">
        <v>0</v>
      </c>
      <c r="AC108" s="210">
        <v>30</v>
      </c>
      <c r="AD108" s="156"/>
    </row>
    <row r="109" spans="1:30" ht="21" customHeight="1" thickBot="1">
      <c r="A109" s="184"/>
      <c r="B109" s="185"/>
      <c r="C109" s="221" t="s">
        <v>353</v>
      </c>
      <c r="D109" s="221"/>
      <c r="E109" s="221"/>
      <c r="F109" s="221"/>
      <c r="G109" s="222"/>
      <c r="H109" s="221"/>
      <c r="I109" s="284"/>
      <c r="J109" s="186" t="s">
        <v>272</v>
      </c>
      <c r="K109" s="186"/>
      <c r="L109" s="186"/>
      <c r="M109" s="186"/>
      <c r="N109" s="186"/>
      <c r="O109" s="186"/>
      <c r="P109" s="186"/>
      <c r="Q109" s="186"/>
      <c r="R109" s="284"/>
      <c r="S109" s="186" t="s">
        <v>310</v>
      </c>
      <c r="T109" s="186"/>
      <c r="U109" s="196"/>
      <c r="V109" s="166">
        <f t="shared" si="4"/>
        <v>109</v>
      </c>
      <c r="W109" s="167" t="str">
        <f t="shared" si="3"/>
        <v>未入力あり</v>
      </c>
      <c r="Y109" s="123"/>
      <c r="Z109" s="210">
        <v>0</v>
      </c>
      <c r="AA109" s="210">
        <v>30</v>
      </c>
      <c r="AB109" s="210">
        <v>0</v>
      </c>
      <c r="AC109" s="210">
        <v>30</v>
      </c>
      <c r="AD109" s="156"/>
    </row>
    <row r="110" spans="1:30" ht="21" customHeight="1" thickBot="1">
      <c r="A110" s="184"/>
      <c r="B110" s="185"/>
      <c r="C110" s="221" t="s">
        <v>354</v>
      </c>
      <c r="D110" s="221"/>
      <c r="E110" s="221"/>
      <c r="F110" s="221"/>
      <c r="G110" s="222"/>
      <c r="H110" s="221"/>
      <c r="I110" s="284"/>
      <c r="J110" s="186" t="s">
        <v>272</v>
      </c>
      <c r="K110" s="186"/>
      <c r="L110" s="186"/>
      <c r="M110" s="186"/>
      <c r="N110" s="186"/>
      <c r="O110" s="186"/>
      <c r="P110" s="186"/>
      <c r="Q110" s="186"/>
      <c r="R110" s="284"/>
      <c r="S110" s="186" t="s">
        <v>310</v>
      </c>
      <c r="T110" s="186"/>
      <c r="U110" s="196"/>
      <c r="V110" s="166">
        <f t="shared" si="4"/>
        <v>110</v>
      </c>
      <c r="W110" s="167" t="str">
        <f t="shared" si="3"/>
        <v>未入力あり</v>
      </c>
      <c r="Y110" s="123"/>
      <c r="Z110" s="210">
        <v>0</v>
      </c>
      <c r="AA110" s="210">
        <v>30</v>
      </c>
      <c r="AB110" s="210">
        <v>0</v>
      </c>
      <c r="AC110" s="210">
        <v>30</v>
      </c>
      <c r="AD110" s="156"/>
    </row>
    <row r="111" spans="1:30" ht="21" customHeight="1" thickBot="1">
      <c r="A111" s="184"/>
      <c r="B111" s="185"/>
      <c r="C111" s="221" t="s">
        <v>355</v>
      </c>
      <c r="D111" s="221"/>
      <c r="E111" s="221"/>
      <c r="F111" s="221"/>
      <c r="G111" s="222"/>
      <c r="H111" s="221"/>
      <c r="I111" s="284"/>
      <c r="J111" s="186" t="s">
        <v>272</v>
      </c>
      <c r="K111" s="186"/>
      <c r="L111" s="186"/>
      <c r="M111" s="186"/>
      <c r="N111" s="186"/>
      <c r="O111" s="186"/>
      <c r="P111" s="186"/>
      <c r="Q111" s="186"/>
      <c r="R111" s="284"/>
      <c r="S111" s="186" t="s">
        <v>310</v>
      </c>
      <c r="T111" s="186"/>
      <c r="U111" s="196"/>
      <c r="V111" s="166">
        <f t="shared" si="4"/>
        <v>111</v>
      </c>
      <c r="W111" s="167" t="str">
        <f t="shared" si="3"/>
        <v>未入力あり</v>
      </c>
      <c r="Y111" s="123"/>
      <c r="Z111" s="210">
        <v>0</v>
      </c>
      <c r="AA111" s="210">
        <v>30</v>
      </c>
      <c r="AB111" s="210">
        <v>0</v>
      </c>
      <c r="AC111" s="210">
        <v>30</v>
      </c>
      <c r="AD111" s="156"/>
    </row>
    <row r="112" spans="1:30" ht="21" customHeight="1" thickBot="1">
      <c r="A112" s="184"/>
      <c r="B112" s="185"/>
      <c r="C112" s="221" t="s">
        <v>356</v>
      </c>
      <c r="D112" s="221"/>
      <c r="E112" s="221"/>
      <c r="F112" s="221"/>
      <c r="G112" s="222"/>
      <c r="H112" s="221"/>
      <c r="I112" s="284"/>
      <c r="J112" s="186" t="s">
        <v>272</v>
      </c>
      <c r="K112" s="186"/>
      <c r="L112" s="186"/>
      <c r="M112" s="186"/>
      <c r="N112" s="186"/>
      <c r="O112" s="186"/>
      <c r="P112" s="186"/>
      <c r="Q112" s="186"/>
      <c r="R112" s="284"/>
      <c r="S112" s="186" t="s">
        <v>310</v>
      </c>
      <c r="T112" s="186"/>
      <c r="U112" s="196"/>
      <c r="V112" s="166">
        <f t="shared" si="4"/>
        <v>112</v>
      </c>
      <c r="W112" s="167" t="str">
        <f t="shared" si="3"/>
        <v>未入力あり</v>
      </c>
      <c r="Y112" s="123"/>
      <c r="Z112" s="210">
        <v>0</v>
      </c>
      <c r="AA112" s="210">
        <v>30</v>
      </c>
      <c r="AB112" s="210">
        <v>0</v>
      </c>
      <c r="AC112" s="210">
        <v>30</v>
      </c>
      <c r="AD112" s="156"/>
    </row>
    <row r="113" spans="1:30" ht="21" customHeight="1" thickBot="1">
      <c r="A113" s="184"/>
      <c r="B113" s="185"/>
      <c r="C113" s="221" t="s">
        <v>357</v>
      </c>
      <c r="D113" s="221"/>
      <c r="E113" s="221"/>
      <c r="F113" s="221"/>
      <c r="G113" s="222"/>
      <c r="H113" s="221"/>
      <c r="I113" s="284"/>
      <c r="J113" s="186" t="s">
        <v>272</v>
      </c>
      <c r="K113" s="186"/>
      <c r="L113" s="186"/>
      <c r="M113" s="186"/>
      <c r="N113" s="186"/>
      <c r="O113" s="186"/>
      <c r="P113" s="186"/>
      <c r="Q113" s="186"/>
      <c r="R113" s="284"/>
      <c r="S113" s="186" t="s">
        <v>310</v>
      </c>
      <c r="T113" s="186"/>
      <c r="U113" s="196"/>
      <c r="V113" s="166">
        <f t="shared" si="4"/>
        <v>113</v>
      </c>
      <c r="W113" s="167" t="str">
        <f t="shared" si="3"/>
        <v>未入力あり</v>
      </c>
      <c r="Y113" s="123"/>
      <c r="Z113" s="210">
        <v>0</v>
      </c>
      <c r="AA113" s="210">
        <v>30</v>
      </c>
      <c r="AB113" s="210">
        <v>0</v>
      </c>
      <c r="AC113" s="210">
        <v>30</v>
      </c>
      <c r="AD113" s="156"/>
    </row>
    <row r="114" spans="1:30" ht="21" customHeight="1" thickBot="1">
      <c r="A114" s="184"/>
      <c r="B114" s="185"/>
      <c r="C114" s="221" t="s">
        <v>358</v>
      </c>
      <c r="D114" s="221"/>
      <c r="E114" s="221"/>
      <c r="F114" s="221"/>
      <c r="G114" s="222"/>
      <c r="H114" s="221"/>
      <c r="I114" s="284"/>
      <c r="J114" s="186" t="s">
        <v>272</v>
      </c>
      <c r="K114" s="186"/>
      <c r="L114" s="186"/>
      <c r="M114" s="186"/>
      <c r="N114" s="186"/>
      <c r="O114" s="186"/>
      <c r="P114" s="186"/>
      <c r="Q114" s="186"/>
      <c r="R114" s="284"/>
      <c r="S114" s="186" t="s">
        <v>310</v>
      </c>
      <c r="T114" s="186"/>
      <c r="U114" s="196"/>
      <c r="V114" s="166">
        <f t="shared" si="4"/>
        <v>114</v>
      </c>
      <c r="W114" s="167" t="str">
        <f t="shared" si="3"/>
        <v>未入力あり</v>
      </c>
      <c r="Y114" s="123"/>
      <c r="Z114" s="210">
        <v>0</v>
      </c>
      <c r="AA114" s="210">
        <v>30</v>
      </c>
      <c r="AB114" s="210">
        <v>0</v>
      </c>
      <c r="AC114" s="210">
        <v>30</v>
      </c>
      <c r="AD114" s="156"/>
    </row>
    <row r="115" spans="1:30" ht="21" customHeight="1" thickBot="1">
      <c r="A115" s="184"/>
      <c r="B115" s="185"/>
      <c r="C115" s="221" t="s">
        <v>359</v>
      </c>
      <c r="D115" s="221"/>
      <c r="E115" s="221"/>
      <c r="F115" s="221"/>
      <c r="G115" s="222"/>
      <c r="H115" s="221"/>
      <c r="I115" s="284"/>
      <c r="J115" s="186" t="s">
        <v>272</v>
      </c>
      <c r="K115" s="186"/>
      <c r="L115" s="186"/>
      <c r="M115" s="186"/>
      <c r="N115" s="186"/>
      <c r="O115" s="186"/>
      <c r="P115" s="186"/>
      <c r="Q115" s="186"/>
      <c r="R115" s="284"/>
      <c r="S115" s="186" t="s">
        <v>310</v>
      </c>
      <c r="T115" s="186"/>
      <c r="U115" s="196"/>
      <c r="V115" s="166">
        <f t="shared" si="4"/>
        <v>115</v>
      </c>
      <c r="W115" s="167" t="str">
        <f t="shared" si="3"/>
        <v>未入力あり</v>
      </c>
      <c r="Y115" s="123"/>
      <c r="Z115" s="210">
        <v>0</v>
      </c>
      <c r="AA115" s="210">
        <v>30</v>
      </c>
      <c r="AB115" s="210">
        <v>0</v>
      </c>
      <c r="AC115" s="210">
        <v>30</v>
      </c>
      <c r="AD115" s="156"/>
    </row>
    <row r="116" spans="1:30" ht="21" customHeight="1" thickBot="1">
      <c r="A116" s="184"/>
      <c r="B116" s="185"/>
      <c r="C116" s="221" t="s">
        <v>360</v>
      </c>
      <c r="D116" s="221"/>
      <c r="E116" s="221"/>
      <c r="F116" s="221"/>
      <c r="G116" s="222"/>
      <c r="H116" s="221"/>
      <c r="I116" s="284"/>
      <c r="J116" s="186" t="s">
        <v>272</v>
      </c>
      <c r="K116" s="186"/>
      <c r="L116" s="186"/>
      <c r="M116" s="186"/>
      <c r="N116" s="186"/>
      <c r="O116" s="186"/>
      <c r="P116" s="186"/>
      <c r="Q116" s="186"/>
      <c r="R116" s="284"/>
      <c r="S116" s="186" t="s">
        <v>310</v>
      </c>
      <c r="T116" s="186"/>
      <c r="U116" s="196"/>
      <c r="V116" s="166">
        <f t="shared" si="4"/>
        <v>116</v>
      </c>
      <c r="W116" s="167" t="str">
        <f t="shared" si="3"/>
        <v>未入力あり</v>
      </c>
      <c r="Y116" s="123"/>
      <c r="Z116" s="210">
        <v>0</v>
      </c>
      <c r="AA116" s="210">
        <v>30</v>
      </c>
      <c r="AB116" s="210">
        <v>0</v>
      </c>
      <c r="AC116" s="210">
        <v>30</v>
      </c>
      <c r="AD116" s="156"/>
    </row>
    <row r="117" spans="1:30" ht="21" customHeight="1" thickBot="1">
      <c r="A117" s="184"/>
      <c r="B117" s="185"/>
      <c r="C117" s="221" t="s">
        <v>1478</v>
      </c>
      <c r="D117" s="221"/>
      <c r="E117" s="221"/>
      <c r="F117" s="221"/>
      <c r="G117" s="222"/>
      <c r="H117" s="221"/>
      <c r="I117" s="284"/>
      <c r="J117" s="186" t="s">
        <v>272</v>
      </c>
      <c r="K117" s="186"/>
      <c r="L117" s="186"/>
      <c r="M117" s="186"/>
      <c r="N117" s="186"/>
      <c r="O117" s="186"/>
      <c r="P117" s="186"/>
      <c r="Q117" s="186"/>
      <c r="R117" s="284"/>
      <c r="S117" s="186" t="s">
        <v>310</v>
      </c>
      <c r="T117" s="186"/>
      <c r="U117" s="196"/>
      <c r="V117" s="166">
        <f t="shared" si="4"/>
        <v>117</v>
      </c>
      <c r="W117" s="167" t="str">
        <f t="shared" si="3"/>
        <v>未入力あり</v>
      </c>
      <c r="Y117" s="123"/>
      <c r="Z117" s="210">
        <v>0</v>
      </c>
      <c r="AA117" s="210">
        <v>30</v>
      </c>
      <c r="AB117" s="210">
        <v>0</v>
      </c>
      <c r="AC117" s="210">
        <v>30</v>
      </c>
      <c r="AD117" s="156"/>
    </row>
    <row r="118" spans="1:30" ht="21" customHeight="1" thickBot="1">
      <c r="A118" s="184"/>
      <c r="B118" s="185"/>
      <c r="C118" s="221" t="s">
        <v>1479</v>
      </c>
      <c r="D118" s="221"/>
      <c r="E118" s="221"/>
      <c r="F118" s="221"/>
      <c r="G118" s="222"/>
      <c r="H118" s="221"/>
      <c r="I118" s="284"/>
      <c r="J118" s="186" t="s">
        <v>272</v>
      </c>
      <c r="K118" s="186"/>
      <c r="L118" s="186"/>
      <c r="M118" s="186"/>
      <c r="N118" s="186"/>
      <c r="O118" s="186"/>
      <c r="P118" s="186"/>
      <c r="Q118" s="186"/>
      <c r="R118" s="284"/>
      <c r="S118" s="186" t="s">
        <v>310</v>
      </c>
      <c r="T118" s="186"/>
      <c r="U118" s="196"/>
      <c r="V118" s="166">
        <f t="shared" si="4"/>
        <v>118</v>
      </c>
      <c r="W118" s="167" t="str">
        <f t="shared" si="3"/>
        <v>未入力あり</v>
      </c>
      <c r="Y118" s="123"/>
      <c r="Z118" s="210">
        <v>0</v>
      </c>
      <c r="AA118" s="210">
        <v>30</v>
      </c>
      <c r="AB118" s="210">
        <v>0</v>
      </c>
      <c r="AC118" s="210">
        <v>30</v>
      </c>
      <c r="AD118" s="156"/>
    </row>
    <row r="119" spans="1:30" ht="21" customHeight="1" thickBot="1">
      <c r="A119" s="184"/>
      <c r="B119" s="185"/>
      <c r="C119" s="221" t="s">
        <v>361</v>
      </c>
      <c r="D119" s="221"/>
      <c r="E119" s="221"/>
      <c r="F119" s="221"/>
      <c r="G119" s="222"/>
      <c r="H119" s="221"/>
      <c r="I119" s="284"/>
      <c r="J119" s="186" t="s">
        <v>272</v>
      </c>
      <c r="K119" s="186"/>
      <c r="L119" s="186"/>
      <c r="M119" s="186"/>
      <c r="N119" s="186"/>
      <c r="O119" s="186"/>
      <c r="P119" s="186"/>
      <c r="Q119" s="186"/>
      <c r="R119" s="284"/>
      <c r="S119" s="186" t="s">
        <v>310</v>
      </c>
      <c r="T119" s="186"/>
      <c r="U119" s="196"/>
      <c r="V119" s="166">
        <f t="shared" si="4"/>
        <v>119</v>
      </c>
      <c r="W119" s="167" t="str">
        <f t="shared" si="3"/>
        <v>未入力あり</v>
      </c>
      <c r="Y119" s="123"/>
      <c r="Z119" s="210">
        <v>0</v>
      </c>
      <c r="AA119" s="210">
        <v>30</v>
      </c>
      <c r="AB119" s="210">
        <v>0</v>
      </c>
      <c r="AC119" s="210">
        <v>30</v>
      </c>
      <c r="AD119" s="156"/>
    </row>
    <row r="120" spans="1:30" ht="21" customHeight="1" thickBot="1">
      <c r="A120" s="184"/>
      <c r="B120" s="185"/>
      <c r="C120" s="221" t="s">
        <v>362</v>
      </c>
      <c r="D120" s="221"/>
      <c r="E120" s="221"/>
      <c r="F120" s="221"/>
      <c r="G120" s="222"/>
      <c r="H120" s="221"/>
      <c r="I120" s="284"/>
      <c r="J120" s="186" t="s">
        <v>272</v>
      </c>
      <c r="K120" s="186"/>
      <c r="L120" s="186"/>
      <c r="M120" s="186"/>
      <c r="N120" s="186"/>
      <c r="O120" s="186"/>
      <c r="P120" s="186"/>
      <c r="Q120" s="186"/>
      <c r="R120" s="284"/>
      <c r="S120" s="186" t="s">
        <v>310</v>
      </c>
      <c r="T120" s="186"/>
      <c r="U120" s="196"/>
      <c r="V120" s="166">
        <f t="shared" si="4"/>
        <v>120</v>
      </c>
      <c r="W120" s="167" t="str">
        <f t="shared" si="3"/>
        <v>未入力あり</v>
      </c>
      <c r="Y120" s="123"/>
      <c r="Z120" s="210">
        <v>0</v>
      </c>
      <c r="AA120" s="210">
        <v>30</v>
      </c>
      <c r="AB120" s="210">
        <v>0</v>
      </c>
      <c r="AC120" s="210">
        <v>30</v>
      </c>
      <c r="AD120" s="156"/>
    </row>
    <row r="121" spans="1:30" ht="21" customHeight="1" thickBot="1">
      <c r="A121" s="184"/>
      <c r="B121" s="185"/>
      <c r="C121" s="221" t="s">
        <v>363</v>
      </c>
      <c r="D121" s="221"/>
      <c r="E121" s="221"/>
      <c r="F121" s="221"/>
      <c r="G121" s="222"/>
      <c r="H121" s="221"/>
      <c r="I121" s="284"/>
      <c r="J121" s="186" t="s">
        <v>272</v>
      </c>
      <c r="K121" s="186"/>
      <c r="L121" s="186"/>
      <c r="M121" s="186"/>
      <c r="N121" s="186"/>
      <c r="O121" s="186"/>
      <c r="P121" s="186"/>
      <c r="Q121" s="186"/>
      <c r="R121" s="284"/>
      <c r="S121" s="186" t="s">
        <v>310</v>
      </c>
      <c r="T121" s="186"/>
      <c r="U121" s="196"/>
      <c r="V121" s="166">
        <f t="shared" si="4"/>
        <v>121</v>
      </c>
      <c r="W121" s="167" t="str">
        <f t="shared" si="3"/>
        <v>未入力あり</v>
      </c>
      <c r="Y121" s="123"/>
      <c r="Z121" s="210">
        <v>0</v>
      </c>
      <c r="AA121" s="210">
        <v>30</v>
      </c>
      <c r="AB121" s="210">
        <v>0</v>
      </c>
      <c r="AC121" s="210">
        <v>30</v>
      </c>
      <c r="AD121" s="156"/>
    </row>
    <row r="122" spans="1:30" ht="21" customHeight="1" thickBot="1">
      <c r="A122" s="184"/>
      <c r="B122" s="185"/>
      <c r="C122" s="221" t="s">
        <v>364</v>
      </c>
      <c r="D122" s="221"/>
      <c r="E122" s="221"/>
      <c r="F122" s="221"/>
      <c r="G122" s="222"/>
      <c r="H122" s="221"/>
      <c r="I122" s="284"/>
      <c r="J122" s="186" t="s">
        <v>272</v>
      </c>
      <c r="K122" s="186"/>
      <c r="L122" s="186"/>
      <c r="M122" s="186"/>
      <c r="N122" s="186"/>
      <c r="O122" s="186"/>
      <c r="P122" s="186"/>
      <c r="Q122" s="186"/>
      <c r="R122" s="284"/>
      <c r="S122" s="186" t="s">
        <v>310</v>
      </c>
      <c r="T122" s="186"/>
      <c r="U122" s="196"/>
      <c r="V122" s="166">
        <f t="shared" si="4"/>
        <v>122</v>
      </c>
      <c r="W122" s="167" t="str">
        <f t="shared" si="3"/>
        <v>未入力あり</v>
      </c>
      <c r="Y122" s="123"/>
      <c r="Z122" s="210">
        <v>0</v>
      </c>
      <c r="AA122" s="210">
        <v>30</v>
      </c>
      <c r="AB122" s="210">
        <v>0</v>
      </c>
      <c r="AC122" s="210">
        <v>30</v>
      </c>
      <c r="AD122" s="156"/>
    </row>
    <row r="123" spans="1:30" ht="21" customHeight="1" thickBot="1">
      <c r="A123" s="184"/>
      <c r="B123" s="185"/>
      <c r="C123" s="221" t="s">
        <v>365</v>
      </c>
      <c r="D123" s="221"/>
      <c r="E123" s="221"/>
      <c r="F123" s="221"/>
      <c r="G123" s="222"/>
      <c r="H123" s="221"/>
      <c r="I123" s="284"/>
      <c r="J123" s="186" t="s">
        <v>272</v>
      </c>
      <c r="K123" s="186"/>
      <c r="L123" s="186"/>
      <c r="M123" s="186"/>
      <c r="N123" s="186"/>
      <c r="O123" s="186"/>
      <c r="P123" s="186"/>
      <c r="Q123" s="186"/>
      <c r="R123" s="284"/>
      <c r="S123" s="186" t="s">
        <v>310</v>
      </c>
      <c r="T123" s="186"/>
      <c r="U123" s="196"/>
      <c r="V123" s="166">
        <f t="shared" si="4"/>
        <v>123</v>
      </c>
      <c r="W123" s="167" t="str">
        <f t="shared" si="3"/>
        <v>未入力あり</v>
      </c>
      <c r="Y123" s="123"/>
      <c r="Z123" s="210">
        <v>0</v>
      </c>
      <c r="AA123" s="210">
        <v>30</v>
      </c>
      <c r="AB123" s="210">
        <v>0</v>
      </c>
      <c r="AC123" s="210">
        <v>30</v>
      </c>
      <c r="AD123" s="156"/>
    </row>
    <row r="124" spans="1:30" ht="21" customHeight="1" thickBot="1">
      <c r="A124" s="184"/>
      <c r="B124" s="185"/>
      <c r="C124" s="221" t="s">
        <v>366</v>
      </c>
      <c r="D124" s="221"/>
      <c r="E124" s="221"/>
      <c r="F124" s="221"/>
      <c r="G124" s="222"/>
      <c r="H124" s="221"/>
      <c r="I124" s="284"/>
      <c r="J124" s="186" t="s">
        <v>272</v>
      </c>
      <c r="K124" s="186"/>
      <c r="L124" s="186"/>
      <c r="M124" s="186"/>
      <c r="N124" s="186"/>
      <c r="O124" s="186"/>
      <c r="P124" s="186"/>
      <c r="Q124" s="186"/>
      <c r="R124" s="284"/>
      <c r="S124" s="186" t="s">
        <v>310</v>
      </c>
      <c r="T124" s="186"/>
      <c r="U124" s="196"/>
      <c r="V124" s="166">
        <f t="shared" si="4"/>
        <v>124</v>
      </c>
      <c r="W124" s="167" t="str">
        <f t="shared" si="3"/>
        <v>未入力あり</v>
      </c>
      <c r="Y124" s="123"/>
      <c r="Z124" s="210">
        <v>0</v>
      </c>
      <c r="AA124" s="210">
        <v>30</v>
      </c>
      <c r="AB124" s="210">
        <v>0</v>
      </c>
      <c r="AC124" s="210">
        <v>30</v>
      </c>
      <c r="AD124" s="156"/>
    </row>
    <row r="125" spans="1:30" ht="21" customHeight="1" thickBot="1">
      <c r="A125" s="184"/>
      <c r="B125" s="185"/>
      <c r="C125" s="221" t="s">
        <v>367</v>
      </c>
      <c r="D125" s="221"/>
      <c r="E125" s="221"/>
      <c r="F125" s="221"/>
      <c r="G125" s="222"/>
      <c r="H125" s="221"/>
      <c r="I125" s="284"/>
      <c r="J125" s="186" t="s">
        <v>272</v>
      </c>
      <c r="K125" s="186"/>
      <c r="L125" s="186"/>
      <c r="M125" s="186"/>
      <c r="N125" s="186"/>
      <c r="O125" s="186"/>
      <c r="P125" s="186"/>
      <c r="Q125" s="186"/>
      <c r="R125" s="284"/>
      <c r="S125" s="186" t="s">
        <v>310</v>
      </c>
      <c r="T125" s="186"/>
      <c r="U125" s="196"/>
      <c r="V125" s="166">
        <f t="shared" si="4"/>
        <v>125</v>
      </c>
      <c r="W125" s="167" t="str">
        <f t="shared" si="3"/>
        <v>未入力あり</v>
      </c>
      <c r="Y125" s="123"/>
      <c r="Z125" s="210">
        <v>0</v>
      </c>
      <c r="AA125" s="210">
        <v>30</v>
      </c>
      <c r="AB125" s="210">
        <v>0</v>
      </c>
      <c r="AC125" s="210">
        <v>30</v>
      </c>
      <c r="AD125" s="156"/>
    </row>
    <row r="126" spans="1:30" ht="21" customHeight="1" thickBot="1">
      <c r="A126" s="184"/>
      <c r="B126" s="185"/>
      <c r="C126" s="221" t="s">
        <v>1480</v>
      </c>
      <c r="D126" s="221"/>
      <c r="E126" s="221"/>
      <c r="F126" s="221"/>
      <c r="G126" s="222"/>
      <c r="H126" s="221"/>
      <c r="I126" s="284"/>
      <c r="J126" s="186" t="s">
        <v>272</v>
      </c>
      <c r="K126" s="186"/>
      <c r="L126" s="186"/>
      <c r="M126" s="186"/>
      <c r="N126" s="186"/>
      <c r="O126" s="186"/>
      <c r="P126" s="186"/>
      <c r="Q126" s="186"/>
      <c r="R126" s="284"/>
      <c r="S126" s="186" t="s">
        <v>310</v>
      </c>
      <c r="T126" s="186"/>
      <c r="U126" s="196"/>
      <c r="V126" s="166">
        <f t="shared" si="4"/>
        <v>126</v>
      </c>
      <c r="W126" s="167" t="str">
        <f t="shared" si="3"/>
        <v>未入力あり</v>
      </c>
      <c r="Y126" s="123"/>
      <c r="Z126" s="210">
        <v>0</v>
      </c>
      <c r="AA126" s="210">
        <v>30</v>
      </c>
      <c r="AB126" s="210">
        <v>0</v>
      </c>
      <c r="AC126" s="210">
        <v>30</v>
      </c>
      <c r="AD126" s="156"/>
    </row>
    <row r="127" spans="1:30" ht="21" customHeight="1" thickBot="1">
      <c r="A127" s="184"/>
      <c r="B127" s="185"/>
      <c r="C127" s="221" t="s">
        <v>1481</v>
      </c>
      <c r="D127" s="221"/>
      <c r="E127" s="221"/>
      <c r="F127" s="221"/>
      <c r="G127" s="222"/>
      <c r="H127" s="221"/>
      <c r="I127" s="284"/>
      <c r="J127" s="186" t="s">
        <v>272</v>
      </c>
      <c r="K127" s="186"/>
      <c r="L127" s="186"/>
      <c r="M127" s="186"/>
      <c r="N127" s="186"/>
      <c r="O127" s="186"/>
      <c r="P127" s="186"/>
      <c r="Q127" s="186"/>
      <c r="R127" s="284"/>
      <c r="S127" s="186" t="s">
        <v>310</v>
      </c>
      <c r="T127" s="186"/>
      <c r="U127" s="196"/>
      <c r="V127" s="166">
        <f t="shared" si="4"/>
        <v>127</v>
      </c>
      <c r="W127" s="167" t="str">
        <f t="shared" si="3"/>
        <v>未入力あり</v>
      </c>
      <c r="Y127" s="123"/>
      <c r="Z127" s="210">
        <v>0</v>
      </c>
      <c r="AA127" s="210">
        <v>30</v>
      </c>
      <c r="AB127" s="210">
        <v>0</v>
      </c>
      <c r="AC127" s="210">
        <v>30</v>
      </c>
      <c r="AD127" s="156"/>
    </row>
    <row r="128" spans="1:30" ht="21" customHeight="1" thickBot="1">
      <c r="A128" s="184"/>
      <c r="B128" s="185"/>
      <c r="C128" s="221" t="s">
        <v>368</v>
      </c>
      <c r="D128" s="221"/>
      <c r="E128" s="221"/>
      <c r="F128" s="221"/>
      <c r="G128" s="222"/>
      <c r="H128" s="221"/>
      <c r="I128" s="284"/>
      <c r="J128" s="186" t="s">
        <v>272</v>
      </c>
      <c r="K128" s="186"/>
      <c r="L128" s="186"/>
      <c r="M128" s="186"/>
      <c r="N128" s="186"/>
      <c r="O128" s="186"/>
      <c r="P128" s="186"/>
      <c r="Q128" s="186"/>
      <c r="R128" s="284"/>
      <c r="S128" s="186" t="s">
        <v>310</v>
      </c>
      <c r="T128" s="186"/>
      <c r="U128" s="196"/>
      <c r="V128" s="166">
        <f t="shared" si="4"/>
        <v>128</v>
      </c>
      <c r="W128" s="167" t="str">
        <f t="shared" si="3"/>
        <v>未入力あり</v>
      </c>
      <c r="Y128" s="123"/>
      <c r="Z128" s="210">
        <v>0</v>
      </c>
      <c r="AA128" s="210">
        <v>30</v>
      </c>
      <c r="AB128" s="210">
        <v>0</v>
      </c>
      <c r="AC128" s="223">
        <v>70</v>
      </c>
      <c r="AD128" s="156"/>
    </row>
    <row r="129" spans="1:30" ht="21" customHeight="1" thickBot="1">
      <c r="A129" s="184"/>
      <c r="B129" s="185"/>
      <c r="C129" s="221" t="s">
        <v>369</v>
      </c>
      <c r="D129" s="221"/>
      <c r="E129" s="221"/>
      <c r="F129" s="221"/>
      <c r="G129" s="222"/>
      <c r="H129" s="221"/>
      <c r="I129" s="284"/>
      <c r="J129" s="186" t="s">
        <v>272</v>
      </c>
      <c r="K129" s="186"/>
      <c r="L129" s="186"/>
      <c r="M129" s="186"/>
      <c r="N129" s="186"/>
      <c r="O129" s="186"/>
      <c r="P129" s="186"/>
      <c r="Q129" s="186"/>
      <c r="R129" s="284"/>
      <c r="S129" s="186" t="s">
        <v>310</v>
      </c>
      <c r="T129" s="186"/>
      <c r="U129" s="196"/>
      <c r="V129" s="166">
        <f t="shared" si="4"/>
        <v>129</v>
      </c>
      <c r="W129" s="167" t="str">
        <f t="shared" si="3"/>
        <v>未入力あり</v>
      </c>
      <c r="Y129" s="123"/>
      <c r="Z129" s="210">
        <v>0</v>
      </c>
      <c r="AA129" s="210">
        <v>30</v>
      </c>
      <c r="AB129" s="210">
        <v>0</v>
      </c>
      <c r="AC129" s="210">
        <v>30</v>
      </c>
      <c r="AD129" s="156"/>
    </row>
    <row r="130" spans="1:30" ht="21" customHeight="1" thickBot="1">
      <c r="A130" s="184"/>
      <c r="B130" s="185"/>
      <c r="C130" s="221" t="s">
        <v>370</v>
      </c>
      <c r="D130" s="221"/>
      <c r="E130" s="221"/>
      <c r="F130" s="221"/>
      <c r="G130" s="222"/>
      <c r="H130" s="221"/>
      <c r="I130" s="284"/>
      <c r="J130" s="186" t="s">
        <v>272</v>
      </c>
      <c r="K130" s="186"/>
      <c r="L130" s="186"/>
      <c r="M130" s="186"/>
      <c r="N130" s="186"/>
      <c r="O130" s="186"/>
      <c r="P130" s="186"/>
      <c r="Q130" s="186"/>
      <c r="R130" s="284"/>
      <c r="S130" s="186" t="s">
        <v>310</v>
      </c>
      <c r="T130" s="186"/>
      <c r="U130" s="196"/>
      <c r="V130" s="166">
        <f t="shared" si="4"/>
        <v>130</v>
      </c>
      <c r="W130" s="167" t="str">
        <f t="shared" ref="W130:W146" si="5">IF(OR(I130="",R130=""),"未入力あり","✔")</f>
        <v>未入力あり</v>
      </c>
      <c r="Y130" s="123"/>
      <c r="Z130" s="210">
        <v>0</v>
      </c>
      <c r="AA130" s="210">
        <v>30</v>
      </c>
      <c r="AB130" s="210">
        <v>0</v>
      </c>
      <c r="AC130" s="210">
        <v>30</v>
      </c>
      <c r="AD130" s="156"/>
    </row>
    <row r="131" spans="1:30" ht="21" customHeight="1" thickBot="1">
      <c r="A131" s="184"/>
      <c r="B131" s="185"/>
      <c r="C131" s="221" t="s">
        <v>371</v>
      </c>
      <c r="D131" s="221"/>
      <c r="E131" s="221"/>
      <c r="F131" s="221"/>
      <c r="G131" s="222"/>
      <c r="H131" s="221"/>
      <c r="I131" s="284"/>
      <c r="J131" s="186" t="s">
        <v>272</v>
      </c>
      <c r="K131" s="186"/>
      <c r="L131" s="186"/>
      <c r="M131" s="186"/>
      <c r="N131" s="186"/>
      <c r="O131" s="186"/>
      <c r="P131" s="186"/>
      <c r="Q131" s="186"/>
      <c r="R131" s="284"/>
      <c r="S131" s="186" t="s">
        <v>310</v>
      </c>
      <c r="T131" s="186"/>
      <c r="U131" s="196"/>
      <c r="V131" s="166">
        <f t="shared" si="4"/>
        <v>131</v>
      </c>
      <c r="W131" s="167" t="str">
        <f t="shared" si="5"/>
        <v>未入力あり</v>
      </c>
      <c r="Y131" s="123"/>
      <c r="Z131" s="210">
        <v>0</v>
      </c>
      <c r="AA131" s="210">
        <v>30</v>
      </c>
      <c r="AB131" s="210">
        <v>0</v>
      </c>
      <c r="AC131" s="210">
        <v>30</v>
      </c>
      <c r="AD131" s="156"/>
    </row>
    <row r="132" spans="1:30" ht="21" customHeight="1" thickBot="1">
      <c r="A132" s="184"/>
      <c r="B132" s="185"/>
      <c r="C132" s="221" t="s">
        <v>372</v>
      </c>
      <c r="D132" s="221"/>
      <c r="E132" s="221"/>
      <c r="F132" s="221"/>
      <c r="G132" s="222"/>
      <c r="H132" s="221"/>
      <c r="I132" s="284"/>
      <c r="J132" s="186" t="s">
        <v>272</v>
      </c>
      <c r="K132" s="186"/>
      <c r="L132" s="186"/>
      <c r="M132" s="186"/>
      <c r="N132" s="186"/>
      <c r="O132" s="186"/>
      <c r="P132" s="186"/>
      <c r="Q132" s="186"/>
      <c r="R132" s="284"/>
      <c r="S132" s="186" t="s">
        <v>310</v>
      </c>
      <c r="T132" s="186"/>
      <c r="U132" s="196"/>
      <c r="V132" s="166">
        <f t="shared" si="4"/>
        <v>132</v>
      </c>
      <c r="W132" s="167" t="str">
        <f t="shared" si="5"/>
        <v>未入力あり</v>
      </c>
      <c r="Y132" s="123"/>
      <c r="Z132" s="210">
        <v>0</v>
      </c>
      <c r="AA132" s="210">
        <v>30</v>
      </c>
      <c r="AB132" s="210">
        <v>0</v>
      </c>
      <c r="AC132" s="210">
        <v>30</v>
      </c>
      <c r="AD132" s="156"/>
    </row>
    <row r="133" spans="1:30" ht="21" customHeight="1" thickBot="1">
      <c r="A133" s="184"/>
      <c r="B133" s="185"/>
      <c r="C133" s="221" t="s">
        <v>373</v>
      </c>
      <c r="D133" s="221"/>
      <c r="E133" s="221"/>
      <c r="F133" s="221"/>
      <c r="G133" s="222"/>
      <c r="H133" s="221"/>
      <c r="I133" s="284"/>
      <c r="J133" s="186" t="s">
        <v>272</v>
      </c>
      <c r="K133" s="186"/>
      <c r="L133" s="186"/>
      <c r="M133" s="186"/>
      <c r="N133" s="186"/>
      <c r="O133" s="186"/>
      <c r="P133" s="186"/>
      <c r="Q133" s="186"/>
      <c r="R133" s="284"/>
      <c r="S133" s="186" t="s">
        <v>310</v>
      </c>
      <c r="T133" s="186"/>
      <c r="U133" s="196"/>
      <c r="V133" s="166">
        <f t="shared" si="4"/>
        <v>133</v>
      </c>
      <c r="W133" s="167" t="str">
        <f t="shared" si="5"/>
        <v>未入力あり</v>
      </c>
      <c r="Y133" s="123"/>
      <c r="Z133" s="210">
        <v>0</v>
      </c>
      <c r="AA133" s="210">
        <v>30</v>
      </c>
      <c r="AB133" s="210">
        <v>0</v>
      </c>
      <c r="AC133" s="210">
        <v>30</v>
      </c>
      <c r="AD133" s="156"/>
    </row>
    <row r="134" spans="1:30" ht="21" customHeight="1" thickBot="1">
      <c r="A134" s="184"/>
      <c r="B134" s="185"/>
      <c r="C134" s="221" t="s">
        <v>374</v>
      </c>
      <c r="D134" s="221"/>
      <c r="E134" s="221"/>
      <c r="F134" s="221"/>
      <c r="G134" s="222"/>
      <c r="H134" s="221"/>
      <c r="I134" s="284"/>
      <c r="J134" s="186" t="s">
        <v>272</v>
      </c>
      <c r="K134" s="186"/>
      <c r="L134" s="186"/>
      <c r="M134" s="186"/>
      <c r="N134" s="186"/>
      <c r="O134" s="186"/>
      <c r="P134" s="186"/>
      <c r="Q134" s="186"/>
      <c r="R134" s="284"/>
      <c r="S134" s="186" t="s">
        <v>310</v>
      </c>
      <c r="T134" s="186"/>
      <c r="U134" s="196"/>
      <c r="V134" s="166">
        <f t="shared" si="4"/>
        <v>134</v>
      </c>
      <c r="W134" s="167" t="str">
        <f t="shared" si="5"/>
        <v>未入力あり</v>
      </c>
      <c r="Y134" s="123"/>
      <c r="Z134" s="210">
        <v>0</v>
      </c>
      <c r="AA134" s="210">
        <v>30</v>
      </c>
      <c r="AB134" s="210">
        <v>0</v>
      </c>
      <c r="AC134" s="210">
        <v>30</v>
      </c>
      <c r="AD134" s="156"/>
    </row>
    <row r="135" spans="1:30" ht="21" customHeight="1" thickBot="1">
      <c r="A135" s="184"/>
      <c r="B135" s="185"/>
      <c r="C135" s="221" t="s">
        <v>375</v>
      </c>
      <c r="D135" s="221"/>
      <c r="E135" s="221"/>
      <c r="F135" s="221"/>
      <c r="G135" s="222"/>
      <c r="H135" s="221"/>
      <c r="I135" s="284"/>
      <c r="J135" s="186" t="s">
        <v>272</v>
      </c>
      <c r="K135" s="186"/>
      <c r="L135" s="186"/>
      <c r="M135" s="186"/>
      <c r="N135" s="186"/>
      <c r="O135" s="186"/>
      <c r="P135" s="186"/>
      <c r="Q135" s="186"/>
      <c r="R135" s="284"/>
      <c r="S135" s="186" t="s">
        <v>310</v>
      </c>
      <c r="T135" s="186"/>
      <c r="U135" s="196"/>
      <c r="V135" s="166">
        <f t="shared" si="4"/>
        <v>135</v>
      </c>
      <c r="W135" s="167" t="str">
        <f t="shared" si="5"/>
        <v>未入力あり</v>
      </c>
      <c r="Y135" s="123"/>
      <c r="Z135" s="210">
        <v>0</v>
      </c>
      <c r="AA135" s="210">
        <v>30</v>
      </c>
      <c r="AB135" s="210">
        <v>0</v>
      </c>
      <c r="AC135" s="210">
        <v>30</v>
      </c>
      <c r="AD135" s="156"/>
    </row>
    <row r="136" spans="1:30" ht="21" customHeight="1" thickBot="1">
      <c r="A136" s="184"/>
      <c r="B136" s="185"/>
      <c r="C136" s="221" t="s">
        <v>376</v>
      </c>
      <c r="D136" s="221"/>
      <c r="E136" s="221"/>
      <c r="F136" s="221"/>
      <c r="G136" s="222"/>
      <c r="H136" s="221"/>
      <c r="I136" s="284"/>
      <c r="J136" s="186" t="s">
        <v>272</v>
      </c>
      <c r="K136" s="186"/>
      <c r="L136" s="186"/>
      <c r="M136" s="186"/>
      <c r="N136" s="186"/>
      <c r="O136" s="186"/>
      <c r="P136" s="186"/>
      <c r="Q136" s="186"/>
      <c r="R136" s="284"/>
      <c r="S136" s="186" t="s">
        <v>310</v>
      </c>
      <c r="T136" s="186"/>
      <c r="U136" s="196"/>
      <c r="V136" s="166">
        <f t="shared" si="4"/>
        <v>136</v>
      </c>
      <c r="W136" s="167" t="str">
        <f t="shared" si="5"/>
        <v>未入力あり</v>
      </c>
      <c r="Y136" s="123"/>
      <c r="Z136" s="210">
        <v>0</v>
      </c>
      <c r="AA136" s="210">
        <v>30</v>
      </c>
      <c r="AB136" s="210">
        <v>0</v>
      </c>
      <c r="AC136" s="210">
        <v>30</v>
      </c>
      <c r="AD136" s="156"/>
    </row>
    <row r="137" spans="1:30" ht="21" customHeight="1" thickBot="1">
      <c r="A137" s="184"/>
      <c r="B137" s="185"/>
      <c r="C137" s="221" t="s">
        <v>377</v>
      </c>
      <c r="D137" s="221"/>
      <c r="E137" s="221"/>
      <c r="F137" s="221"/>
      <c r="G137" s="222"/>
      <c r="H137" s="221"/>
      <c r="I137" s="284"/>
      <c r="J137" s="186" t="s">
        <v>272</v>
      </c>
      <c r="K137" s="186"/>
      <c r="L137" s="186"/>
      <c r="M137" s="186"/>
      <c r="N137" s="186"/>
      <c r="O137" s="186"/>
      <c r="P137" s="186"/>
      <c r="Q137" s="186"/>
      <c r="R137" s="284"/>
      <c r="S137" s="186" t="s">
        <v>310</v>
      </c>
      <c r="T137" s="186"/>
      <c r="U137" s="196"/>
      <c r="V137" s="166">
        <f t="shared" si="4"/>
        <v>137</v>
      </c>
      <c r="W137" s="167" t="str">
        <f t="shared" si="5"/>
        <v>未入力あり</v>
      </c>
      <c r="Y137" s="123"/>
      <c r="Z137" s="210">
        <v>0</v>
      </c>
      <c r="AA137" s="210">
        <v>30</v>
      </c>
      <c r="AB137" s="210">
        <v>0</v>
      </c>
      <c r="AC137" s="210">
        <v>30</v>
      </c>
      <c r="AD137" s="156"/>
    </row>
    <row r="138" spans="1:30" ht="21" customHeight="1" thickBot="1">
      <c r="A138" s="184"/>
      <c r="B138" s="185"/>
      <c r="C138" s="221" t="s">
        <v>378</v>
      </c>
      <c r="D138" s="221"/>
      <c r="E138" s="221"/>
      <c r="F138" s="221"/>
      <c r="G138" s="222"/>
      <c r="H138" s="221"/>
      <c r="I138" s="284"/>
      <c r="J138" s="186" t="s">
        <v>272</v>
      </c>
      <c r="K138" s="186"/>
      <c r="L138" s="186"/>
      <c r="M138" s="186"/>
      <c r="N138" s="186"/>
      <c r="O138" s="186"/>
      <c r="P138" s="186"/>
      <c r="Q138" s="186"/>
      <c r="R138" s="284"/>
      <c r="S138" s="186" t="s">
        <v>272</v>
      </c>
      <c r="T138" s="186"/>
      <c r="U138" s="196"/>
      <c r="V138" s="166">
        <f t="shared" si="4"/>
        <v>138</v>
      </c>
      <c r="W138" s="167" t="str">
        <f t="shared" si="5"/>
        <v>未入力あり</v>
      </c>
      <c r="Y138" s="123"/>
      <c r="Z138" s="210">
        <v>0</v>
      </c>
      <c r="AA138" s="210">
        <v>30</v>
      </c>
      <c r="AB138" s="210">
        <v>0</v>
      </c>
      <c r="AC138" s="210">
        <v>30</v>
      </c>
      <c r="AD138" s="156"/>
    </row>
    <row r="139" spans="1:30" ht="21" customHeight="1" thickBot="1">
      <c r="A139" s="184"/>
      <c r="B139" s="185"/>
      <c r="C139" s="221" t="s">
        <v>379</v>
      </c>
      <c r="D139" s="221"/>
      <c r="E139" s="221"/>
      <c r="F139" s="221"/>
      <c r="G139" s="222"/>
      <c r="H139" s="221"/>
      <c r="I139" s="284"/>
      <c r="J139" s="186" t="s">
        <v>272</v>
      </c>
      <c r="K139" s="186"/>
      <c r="L139" s="186"/>
      <c r="M139" s="186"/>
      <c r="N139" s="186"/>
      <c r="O139" s="186"/>
      <c r="P139" s="186"/>
      <c r="Q139" s="186"/>
      <c r="R139" s="284"/>
      <c r="S139" s="186" t="s">
        <v>310</v>
      </c>
      <c r="T139" s="186"/>
      <c r="U139" s="196"/>
      <c r="V139" s="166">
        <f t="shared" si="4"/>
        <v>139</v>
      </c>
      <c r="W139" s="167" t="str">
        <f t="shared" si="5"/>
        <v>未入力あり</v>
      </c>
      <c r="Y139" s="123"/>
      <c r="Z139" s="210">
        <v>0</v>
      </c>
      <c r="AA139" s="210">
        <v>30</v>
      </c>
      <c r="AB139" s="210">
        <v>0</v>
      </c>
      <c r="AC139" s="210">
        <v>30</v>
      </c>
      <c r="AD139" s="156"/>
    </row>
    <row r="140" spans="1:30" ht="21" customHeight="1" thickBot="1">
      <c r="A140" s="184"/>
      <c r="B140" s="185"/>
      <c r="C140" s="231" t="s">
        <v>380</v>
      </c>
      <c r="D140" s="231"/>
      <c r="E140" s="231"/>
      <c r="F140" s="231"/>
      <c r="G140" s="231"/>
      <c r="H140" s="232"/>
      <c r="I140" s="284"/>
      <c r="J140" s="186" t="s">
        <v>272</v>
      </c>
      <c r="K140" s="186"/>
      <c r="L140" s="186"/>
      <c r="M140" s="186"/>
      <c r="N140" s="186"/>
      <c r="O140" s="186"/>
      <c r="P140" s="186"/>
      <c r="Q140" s="186"/>
      <c r="R140" s="284"/>
      <c r="S140" s="186" t="s">
        <v>310</v>
      </c>
      <c r="T140" s="186"/>
      <c r="U140" s="196"/>
      <c r="V140" s="166">
        <f t="shared" si="4"/>
        <v>140</v>
      </c>
      <c r="W140" s="167" t="str">
        <f t="shared" si="5"/>
        <v>未入力あり</v>
      </c>
      <c r="Y140" s="123"/>
      <c r="Z140" s="210">
        <v>0</v>
      </c>
      <c r="AA140" s="210">
        <v>30</v>
      </c>
      <c r="AB140" s="210">
        <v>0</v>
      </c>
      <c r="AC140" s="210">
        <v>30</v>
      </c>
      <c r="AD140" s="156"/>
    </row>
    <row r="141" spans="1:30" ht="21" customHeight="1" thickBot="1">
      <c r="A141" s="184"/>
      <c r="B141" s="185"/>
      <c r="C141" s="221" t="s">
        <v>381</v>
      </c>
      <c r="D141" s="221"/>
      <c r="E141" s="221"/>
      <c r="F141" s="228"/>
      <c r="G141" s="222"/>
      <c r="H141" s="222"/>
      <c r="I141" s="284"/>
      <c r="J141" s="186" t="s">
        <v>272</v>
      </c>
      <c r="K141" s="186"/>
      <c r="L141" s="186"/>
      <c r="M141" s="186"/>
      <c r="N141" s="186"/>
      <c r="O141" s="186"/>
      <c r="P141" s="186"/>
      <c r="Q141" s="186"/>
      <c r="R141" s="284"/>
      <c r="S141" s="186" t="s">
        <v>310</v>
      </c>
      <c r="T141" s="186"/>
      <c r="U141" s="196"/>
      <c r="V141" s="166">
        <f t="shared" si="4"/>
        <v>141</v>
      </c>
      <c r="W141" s="167" t="str">
        <f t="shared" si="5"/>
        <v>未入力あり</v>
      </c>
      <c r="Y141" s="123"/>
      <c r="Z141" s="210">
        <v>0</v>
      </c>
      <c r="AA141" s="210">
        <v>30</v>
      </c>
      <c r="AB141" s="210">
        <v>0</v>
      </c>
      <c r="AC141" s="210">
        <v>30</v>
      </c>
      <c r="AD141" s="156"/>
    </row>
    <row r="142" spans="1:30" ht="21" customHeight="1" thickBot="1">
      <c r="A142" s="184"/>
      <c r="B142" s="185"/>
      <c r="C142" s="221" t="s">
        <v>382</v>
      </c>
      <c r="D142" s="221"/>
      <c r="E142" s="221"/>
      <c r="F142" s="221"/>
      <c r="G142" s="222"/>
      <c r="H142" s="221"/>
      <c r="I142" s="284"/>
      <c r="J142" s="186" t="s">
        <v>272</v>
      </c>
      <c r="K142" s="186"/>
      <c r="L142" s="186"/>
      <c r="M142" s="186"/>
      <c r="N142" s="186"/>
      <c r="O142" s="186"/>
      <c r="P142" s="186"/>
      <c r="Q142" s="186"/>
      <c r="R142" s="284"/>
      <c r="S142" s="186" t="s">
        <v>310</v>
      </c>
      <c r="T142" s="186"/>
      <c r="U142" s="196"/>
      <c r="V142" s="166">
        <f t="shared" si="4"/>
        <v>142</v>
      </c>
      <c r="W142" s="167" t="str">
        <f t="shared" si="5"/>
        <v>未入力あり</v>
      </c>
      <c r="Y142" s="123"/>
      <c r="Z142" s="210">
        <v>0</v>
      </c>
      <c r="AA142" s="210">
        <v>30</v>
      </c>
      <c r="AB142" s="210">
        <v>0</v>
      </c>
      <c r="AC142" s="210">
        <v>30</v>
      </c>
      <c r="AD142" s="156"/>
    </row>
    <row r="143" spans="1:30" ht="21" customHeight="1" thickBot="1">
      <c r="A143" s="184"/>
      <c r="B143" s="185"/>
      <c r="C143" s="224" t="s">
        <v>383</v>
      </c>
      <c r="D143" s="233"/>
      <c r="E143" s="233"/>
      <c r="F143" s="233"/>
      <c r="G143" s="234"/>
      <c r="H143" s="233"/>
      <c r="I143" s="284"/>
      <c r="J143" s="186" t="s">
        <v>272</v>
      </c>
      <c r="K143" s="186"/>
      <c r="L143" s="186"/>
      <c r="M143" s="186"/>
      <c r="N143" s="186"/>
      <c r="O143" s="186"/>
      <c r="P143" s="186"/>
      <c r="Q143" s="186"/>
      <c r="R143" s="284"/>
      <c r="S143" s="186" t="s">
        <v>310</v>
      </c>
      <c r="T143" s="186"/>
      <c r="U143" s="196"/>
      <c r="V143" s="166">
        <f t="shared" ref="V143:V206" si="6">+ROW()</f>
        <v>143</v>
      </c>
      <c r="W143" s="167" t="str">
        <f t="shared" si="5"/>
        <v>未入力あり</v>
      </c>
      <c r="Y143" s="123"/>
      <c r="Z143" s="210">
        <v>0</v>
      </c>
      <c r="AA143" s="210">
        <v>30</v>
      </c>
      <c r="AB143" s="210">
        <v>0</v>
      </c>
      <c r="AC143" s="210">
        <v>30</v>
      </c>
      <c r="AD143" s="156"/>
    </row>
    <row r="144" spans="1:30" ht="21" customHeight="1" thickBot="1">
      <c r="A144" s="184"/>
      <c r="B144" s="185"/>
      <c r="C144" s="221" t="s">
        <v>384</v>
      </c>
      <c r="D144" s="233"/>
      <c r="E144" s="233"/>
      <c r="F144" s="233"/>
      <c r="G144" s="234"/>
      <c r="H144" s="233"/>
      <c r="I144" s="284"/>
      <c r="J144" s="186" t="s">
        <v>385</v>
      </c>
      <c r="K144" s="186"/>
      <c r="L144" s="186"/>
      <c r="M144" s="186"/>
      <c r="N144" s="186"/>
      <c r="O144" s="186"/>
      <c r="P144" s="186"/>
      <c r="Q144" s="186"/>
      <c r="R144" s="284"/>
      <c r="S144" s="186" t="s">
        <v>385</v>
      </c>
      <c r="T144" s="186"/>
      <c r="U144" s="196"/>
      <c r="V144" s="166">
        <f t="shared" si="6"/>
        <v>144</v>
      </c>
      <c r="W144" s="167" t="str">
        <f t="shared" si="5"/>
        <v>未入力あり</v>
      </c>
      <c r="Y144" s="123"/>
      <c r="Z144" s="210">
        <v>0</v>
      </c>
      <c r="AA144" s="210">
        <v>30</v>
      </c>
      <c r="AB144" s="210">
        <v>0</v>
      </c>
      <c r="AC144" s="210">
        <v>30</v>
      </c>
      <c r="AD144" s="156"/>
    </row>
    <row r="145" spans="1:30" ht="21" customHeight="1" thickBot="1">
      <c r="A145" s="184"/>
      <c r="B145" s="185"/>
      <c r="C145" s="221" t="s">
        <v>386</v>
      </c>
      <c r="D145" s="221"/>
      <c r="E145" s="221"/>
      <c r="F145" s="221"/>
      <c r="G145" s="222"/>
      <c r="H145" s="221"/>
      <c r="I145" s="284"/>
      <c r="J145" s="186" t="s">
        <v>272</v>
      </c>
      <c r="K145" s="186"/>
      <c r="L145" s="186"/>
      <c r="M145" s="186"/>
      <c r="N145" s="186"/>
      <c r="O145" s="186"/>
      <c r="P145" s="186"/>
      <c r="Q145" s="186"/>
      <c r="R145" s="284"/>
      <c r="S145" s="186" t="s">
        <v>310</v>
      </c>
      <c r="T145" s="186"/>
      <c r="U145" s="196"/>
      <c r="V145" s="166">
        <f t="shared" si="6"/>
        <v>145</v>
      </c>
      <c r="W145" s="167" t="str">
        <f t="shared" si="5"/>
        <v>未入力あり</v>
      </c>
      <c r="Y145" s="123"/>
      <c r="Z145" s="210">
        <v>0</v>
      </c>
      <c r="AA145" s="210">
        <v>30</v>
      </c>
      <c r="AB145" s="210">
        <v>0</v>
      </c>
      <c r="AC145" s="210">
        <v>30</v>
      </c>
      <c r="AD145" s="156"/>
    </row>
    <row r="146" spans="1:30" ht="21" customHeight="1" thickBot="1">
      <c r="A146" s="184"/>
      <c r="B146" s="185"/>
      <c r="C146" s="221" t="s">
        <v>387</v>
      </c>
      <c r="D146" s="233"/>
      <c r="E146" s="233"/>
      <c r="F146" s="233"/>
      <c r="G146" s="234"/>
      <c r="H146" s="233"/>
      <c r="I146" s="284"/>
      <c r="J146" s="186" t="s">
        <v>272</v>
      </c>
      <c r="K146" s="186"/>
      <c r="L146" s="186"/>
      <c r="M146" s="186"/>
      <c r="N146" s="186"/>
      <c r="O146" s="186"/>
      <c r="P146" s="186"/>
      <c r="Q146" s="186"/>
      <c r="R146" s="284"/>
      <c r="S146" s="186" t="s">
        <v>310</v>
      </c>
      <c r="T146" s="186"/>
      <c r="U146" s="196"/>
      <c r="V146" s="166">
        <f t="shared" si="6"/>
        <v>146</v>
      </c>
      <c r="W146" s="167" t="str">
        <f t="shared" si="5"/>
        <v>未入力あり</v>
      </c>
      <c r="Y146" s="123"/>
      <c r="Z146" s="210">
        <v>0</v>
      </c>
      <c r="AA146" s="210">
        <v>30</v>
      </c>
      <c r="AB146" s="210">
        <v>0</v>
      </c>
      <c r="AC146" s="210">
        <v>30</v>
      </c>
      <c r="AD146" s="156"/>
    </row>
    <row r="147" spans="1:30" ht="20.100000000000001" customHeight="1">
      <c r="A147" s="184"/>
      <c r="B147" s="185"/>
      <c r="C147" s="177"/>
      <c r="D147" s="177"/>
      <c r="E147" s="177"/>
      <c r="F147" s="177"/>
      <c r="G147" s="179"/>
      <c r="H147" s="177"/>
      <c r="I147" s="1086"/>
      <c r="J147" s="201"/>
      <c r="K147" s="201"/>
      <c r="L147" s="201"/>
      <c r="M147" s="201"/>
      <c r="N147" s="201"/>
      <c r="O147" s="201"/>
      <c r="P147" s="201"/>
      <c r="Q147" s="201"/>
      <c r="R147" s="1086"/>
      <c r="S147" s="201"/>
      <c r="T147" s="186"/>
      <c r="U147" s="196"/>
      <c r="V147" s="166">
        <f t="shared" si="6"/>
        <v>147</v>
      </c>
      <c r="Y147" s="123"/>
      <c r="Z147" s="156"/>
      <c r="AA147" s="156"/>
      <c r="AB147" s="156"/>
      <c r="AC147" s="156"/>
      <c r="AD147" s="156"/>
    </row>
    <row r="148" spans="1:30" ht="20.100000000000001" customHeight="1" thickBot="1">
      <c r="A148" s="184"/>
      <c r="B148" s="185" t="s">
        <v>280</v>
      </c>
      <c r="C148" s="185"/>
      <c r="D148" s="185"/>
      <c r="E148" s="185"/>
      <c r="F148" s="185"/>
      <c r="G148" s="187"/>
      <c r="H148" s="185"/>
      <c r="I148" s="1087"/>
      <c r="J148" s="201"/>
      <c r="K148" s="201"/>
      <c r="L148" s="201"/>
      <c r="M148" s="201"/>
      <c r="N148" s="201"/>
      <c r="O148" s="201"/>
      <c r="P148" s="201"/>
      <c r="Q148" s="201"/>
      <c r="R148" s="1087"/>
      <c r="S148" s="201"/>
      <c r="T148" s="186"/>
      <c r="U148" s="196"/>
      <c r="V148" s="166">
        <f t="shared" si="6"/>
        <v>148</v>
      </c>
      <c r="Y148" s="123"/>
      <c r="Z148" s="156"/>
      <c r="AA148" s="156"/>
      <c r="AB148" s="156"/>
      <c r="AC148" s="156"/>
      <c r="AD148" s="156"/>
    </row>
    <row r="149" spans="1:30" ht="21" customHeight="1" thickBot="1">
      <c r="A149" s="184"/>
      <c r="B149" s="185"/>
      <c r="C149" s="185" t="s">
        <v>388</v>
      </c>
      <c r="D149" s="185"/>
      <c r="E149" s="185"/>
      <c r="F149" s="185"/>
      <c r="G149" s="187"/>
      <c r="H149" s="185"/>
      <c r="I149" s="284"/>
      <c r="J149" s="186" t="s">
        <v>272</v>
      </c>
      <c r="K149" s="186"/>
      <c r="L149" s="186"/>
      <c r="M149" s="186"/>
      <c r="N149" s="186"/>
      <c r="O149" s="186"/>
      <c r="P149" s="186"/>
      <c r="Q149" s="186"/>
      <c r="R149" s="284"/>
      <c r="S149" s="186" t="s">
        <v>272</v>
      </c>
      <c r="T149" s="186"/>
      <c r="U149" s="196"/>
      <c r="V149" s="166">
        <f t="shared" si="6"/>
        <v>149</v>
      </c>
      <c r="W149" s="167" t="str">
        <f>IF(OR(I149="",R149=""),"未入力あり","✔")</f>
        <v>未入力あり</v>
      </c>
      <c r="Y149" s="123"/>
      <c r="Z149" s="210">
        <v>0</v>
      </c>
      <c r="AA149" s="210">
        <v>30</v>
      </c>
      <c r="AB149" s="210">
        <v>0</v>
      </c>
      <c r="AC149" s="210">
        <v>30</v>
      </c>
      <c r="AD149" s="156"/>
    </row>
    <row r="150" spans="1:30" ht="21" customHeight="1" thickBot="1">
      <c r="A150" s="184"/>
      <c r="B150" s="185"/>
      <c r="C150" s="185" t="s">
        <v>389</v>
      </c>
      <c r="D150" s="185"/>
      <c r="E150" s="185"/>
      <c r="F150" s="185"/>
      <c r="G150" s="187"/>
      <c r="H150" s="185"/>
      <c r="I150" s="284"/>
      <c r="J150" s="186" t="s">
        <v>272</v>
      </c>
      <c r="K150" s="186"/>
      <c r="L150" s="186"/>
      <c r="M150" s="186"/>
      <c r="N150" s="186"/>
      <c r="O150" s="186"/>
      <c r="P150" s="186"/>
      <c r="Q150" s="186"/>
      <c r="R150" s="284"/>
      <c r="S150" s="186" t="s">
        <v>272</v>
      </c>
      <c r="T150" s="186"/>
      <c r="U150" s="196"/>
      <c r="V150" s="166">
        <f t="shared" si="6"/>
        <v>150</v>
      </c>
      <c r="W150" s="167" t="str">
        <f>IF(OR(I150="",R150=""),"未入力あり","✔")</f>
        <v>未入力あり</v>
      </c>
      <c r="Y150" s="123"/>
      <c r="Z150" s="210">
        <v>0</v>
      </c>
      <c r="AA150" s="210">
        <v>30</v>
      </c>
      <c r="AB150" s="210">
        <v>0</v>
      </c>
      <c r="AC150" s="210">
        <v>30</v>
      </c>
      <c r="AD150" s="156"/>
    </row>
    <row r="151" spans="1:30" ht="21" customHeight="1">
      <c r="A151" s="184"/>
      <c r="B151" s="185"/>
      <c r="C151" s="185"/>
      <c r="D151" s="185"/>
      <c r="E151" s="185"/>
      <c r="F151" s="185"/>
      <c r="G151" s="187"/>
      <c r="H151" s="185"/>
      <c r="I151" s="1086"/>
      <c r="J151" s="186"/>
      <c r="K151" s="186"/>
      <c r="L151" s="186"/>
      <c r="M151" s="186"/>
      <c r="N151" s="186"/>
      <c r="O151" s="186"/>
      <c r="P151" s="186"/>
      <c r="Q151" s="186"/>
      <c r="R151" s="1086"/>
      <c r="S151" s="186"/>
      <c r="T151" s="186"/>
      <c r="U151" s="196"/>
      <c r="V151" s="166">
        <f t="shared" si="6"/>
        <v>151</v>
      </c>
      <c r="Y151" s="123"/>
      <c r="Z151" s="156"/>
      <c r="AA151" s="156"/>
      <c r="AB151" s="156"/>
      <c r="AC151" s="156"/>
      <c r="AD151" s="156"/>
    </row>
    <row r="152" spans="1:30" ht="20.100000000000001" customHeight="1" thickBot="1">
      <c r="A152" s="184"/>
      <c r="B152" s="185" t="s">
        <v>390</v>
      </c>
      <c r="C152" s="185"/>
      <c r="D152" s="185"/>
      <c r="E152" s="185"/>
      <c r="F152" s="185"/>
      <c r="G152" s="187"/>
      <c r="H152" s="185"/>
      <c r="I152" s="1087"/>
      <c r="J152" s="186"/>
      <c r="K152" s="186"/>
      <c r="L152" s="186"/>
      <c r="M152" s="186"/>
      <c r="N152" s="186"/>
      <c r="O152" s="186"/>
      <c r="P152" s="186"/>
      <c r="Q152" s="186"/>
      <c r="R152" s="1087"/>
      <c r="S152" s="186"/>
      <c r="T152" s="186"/>
      <c r="U152" s="196"/>
      <c r="V152" s="166">
        <f t="shared" si="6"/>
        <v>152</v>
      </c>
      <c r="Y152" s="123"/>
      <c r="Z152" s="156"/>
      <c r="AA152" s="156"/>
      <c r="AB152" s="156"/>
      <c r="AC152" s="156"/>
      <c r="AD152" s="156"/>
    </row>
    <row r="153" spans="1:30" ht="20.100000000000001" customHeight="1" thickBot="1">
      <c r="A153" s="184"/>
      <c r="B153" s="185"/>
      <c r="C153" s="236" t="s">
        <v>391</v>
      </c>
      <c r="D153" s="185"/>
      <c r="E153" s="185"/>
      <c r="F153" s="185"/>
      <c r="G153" s="187"/>
      <c r="H153" s="185"/>
      <c r="I153" s="284"/>
      <c r="J153" s="186" t="s">
        <v>272</v>
      </c>
      <c r="K153" s="186"/>
      <c r="L153" s="186"/>
      <c r="M153" s="186"/>
      <c r="N153" s="186"/>
      <c r="O153" s="186"/>
      <c r="P153" s="186"/>
      <c r="Q153" s="186"/>
      <c r="R153" s="284"/>
      <c r="S153" s="186" t="s">
        <v>272</v>
      </c>
      <c r="T153" s="186"/>
      <c r="U153" s="196"/>
      <c r="V153" s="166">
        <f t="shared" si="6"/>
        <v>153</v>
      </c>
      <c r="W153" s="167" t="str">
        <f t="shared" ref="W153:W167" si="7">IF(OR(I153="",R153=""),"未入力あり","✔")</f>
        <v>未入力あり</v>
      </c>
      <c r="Y153" s="123"/>
      <c r="Z153" s="210">
        <v>0</v>
      </c>
      <c r="AA153" s="210">
        <v>10</v>
      </c>
      <c r="AB153" s="210">
        <v>0</v>
      </c>
      <c r="AC153" s="210">
        <v>10</v>
      </c>
      <c r="AD153" s="156"/>
    </row>
    <row r="154" spans="1:30" ht="20.100000000000001" customHeight="1" thickBot="1">
      <c r="A154" s="184"/>
      <c r="B154" s="185"/>
      <c r="C154" s="236" t="s">
        <v>392</v>
      </c>
      <c r="D154" s="185"/>
      <c r="E154" s="185"/>
      <c r="F154" s="185"/>
      <c r="G154" s="187"/>
      <c r="H154" s="185"/>
      <c r="I154" s="284"/>
      <c r="J154" s="186" t="s">
        <v>272</v>
      </c>
      <c r="K154" s="186"/>
      <c r="L154" s="186"/>
      <c r="M154" s="186"/>
      <c r="N154" s="186"/>
      <c r="O154" s="186"/>
      <c r="P154" s="186"/>
      <c r="Q154" s="186"/>
      <c r="R154" s="284"/>
      <c r="S154" s="186" t="s">
        <v>272</v>
      </c>
      <c r="T154" s="186"/>
      <c r="U154" s="196"/>
      <c r="V154" s="166">
        <f t="shared" si="6"/>
        <v>154</v>
      </c>
      <c r="W154" s="167" t="str">
        <f t="shared" si="7"/>
        <v>未入力あり</v>
      </c>
      <c r="Y154" s="123"/>
      <c r="Z154" s="210">
        <v>0</v>
      </c>
      <c r="AA154" s="210">
        <v>10</v>
      </c>
      <c r="AB154" s="210">
        <v>0</v>
      </c>
      <c r="AC154" s="210">
        <v>10</v>
      </c>
      <c r="AD154" s="156"/>
    </row>
    <row r="155" spans="1:30" ht="20.100000000000001" customHeight="1" thickBot="1">
      <c r="A155" s="184"/>
      <c r="B155" s="185"/>
      <c r="C155" s="236" t="s">
        <v>393</v>
      </c>
      <c r="D155" s="185"/>
      <c r="E155" s="185"/>
      <c r="F155" s="185"/>
      <c r="G155" s="187"/>
      <c r="H155" s="185"/>
      <c r="I155" s="284"/>
      <c r="J155" s="186" t="s">
        <v>272</v>
      </c>
      <c r="K155" s="186"/>
      <c r="L155" s="186"/>
      <c r="M155" s="186"/>
      <c r="N155" s="186"/>
      <c r="O155" s="186"/>
      <c r="P155" s="186"/>
      <c r="Q155" s="186"/>
      <c r="R155" s="284"/>
      <c r="S155" s="186" t="s">
        <v>272</v>
      </c>
      <c r="T155" s="186"/>
      <c r="U155" s="196"/>
      <c r="V155" s="166">
        <f t="shared" si="6"/>
        <v>155</v>
      </c>
      <c r="W155" s="167" t="str">
        <f t="shared" si="7"/>
        <v>未入力あり</v>
      </c>
      <c r="Y155" s="123"/>
      <c r="Z155" s="210">
        <v>0</v>
      </c>
      <c r="AA155" s="210">
        <v>10</v>
      </c>
      <c r="AB155" s="210">
        <v>0</v>
      </c>
      <c r="AC155" s="210">
        <v>10</v>
      </c>
      <c r="AD155" s="156"/>
    </row>
    <row r="156" spans="1:30" ht="20.100000000000001" customHeight="1" thickBot="1">
      <c r="A156" s="184"/>
      <c r="B156" s="185"/>
      <c r="C156" s="236" t="s">
        <v>394</v>
      </c>
      <c r="D156" s="185"/>
      <c r="E156" s="185"/>
      <c r="F156" s="185"/>
      <c r="G156" s="187"/>
      <c r="H156" s="185"/>
      <c r="I156" s="284"/>
      <c r="J156" s="186" t="s">
        <v>272</v>
      </c>
      <c r="K156" s="186"/>
      <c r="L156" s="186"/>
      <c r="M156" s="186"/>
      <c r="N156" s="186"/>
      <c r="O156" s="186"/>
      <c r="P156" s="186"/>
      <c r="Q156" s="186"/>
      <c r="R156" s="284"/>
      <c r="S156" s="186" t="s">
        <v>272</v>
      </c>
      <c r="T156" s="186"/>
      <c r="U156" s="196"/>
      <c r="V156" s="166">
        <f t="shared" si="6"/>
        <v>156</v>
      </c>
      <c r="W156" s="167" t="str">
        <f t="shared" si="7"/>
        <v>未入力あり</v>
      </c>
      <c r="Y156" s="123"/>
      <c r="Z156" s="210">
        <v>0</v>
      </c>
      <c r="AA156" s="210">
        <v>10</v>
      </c>
      <c r="AB156" s="210">
        <v>0</v>
      </c>
      <c r="AC156" s="210">
        <v>10</v>
      </c>
      <c r="AD156" s="156"/>
    </row>
    <row r="157" spans="1:30" ht="20.100000000000001" customHeight="1" thickBot="1">
      <c r="A157" s="184"/>
      <c r="B157" s="185"/>
      <c r="C157" s="236" t="s">
        <v>395</v>
      </c>
      <c r="D157" s="185"/>
      <c r="E157" s="185"/>
      <c r="F157" s="185"/>
      <c r="G157" s="187"/>
      <c r="H157" s="185"/>
      <c r="I157" s="284"/>
      <c r="J157" s="186" t="s">
        <v>272</v>
      </c>
      <c r="K157" s="186"/>
      <c r="L157" s="186"/>
      <c r="M157" s="186"/>
      <c r="N157" s="186"/>
      <c r="O157" s="186"/>
      <c r="P157" s="186"/>
      <c r="Q157" s="186"/>
      <c r="R157" s="284"/>
      <c r="S157" s="186" t="s">
        <v>272</v>
      </c>
      <c r="T157" s="186"/>
      <c r="U157" s="196"/>
      <c r="V157" s="166">
        <f t="shared" si="6"/>
        <v>157</v>
      </c>
      <c r="W157" s="167" t="str">
        <f t="shared" si="7"/>
        <v>未入力あり</v>
      </c>
      <c r="Y157" s="123"/>
      <c r="Z157" s="210">
        <v>0</v>
      </c>
      <c r="AA157" s="210">
        <v>10</v>
      </c>
      <c r="AB157" s="210">
        <v>0</v>
      </c>
      <c r="AC157" s="210">
        <v>10</v>
      </c>
      <c r="AD157" s="156"/>
    </row>
    <row r="158" spans="1:30" ht="20.100000000000001" customHeight="1" thickBot="1">
      <c r="A158" s="184"/>
      <c r="B158" s="185"/>
      <c r="C158" s="236" t="s">
        <v>396</v>
      </c>
      <c r="D158" s="185"/>
      <c r="E158" s="185"/>
      <c r="F158" s="185"/>
      <c r="G158" s="187"/>
      <c r="H158" s="185"/>
      <c r="I158" s="284"/>
      <c r="J158" s="186" t="s">
        <v>272</v>
      </c>
      <c r="K158" s="186"/>
      <c r="L158" s="186"/>
      <c r="M158" s="186"/>
      <c r="N158" s="186"/>
      <c r="O158" s="186"/>
      <c r="P158" s="186"/>
      <c r="Q158" s="186"/>
      <c r="R158" s="284"/>
      <c r="S158" s="186" t="s">
        <v>272</v>
      </c>
      <c r="T158" s="186"/>
      <c r="U158" s="196"/>
      <c r="V158" s="166">
        <f t="shared" si="6"/>
        <v>158</v>
      </c>
      <c r="W158" s="167" t="str">
        <f t="shared" si="7"/>
        <v>未入力あり</v>
      </c>
      <c r="Y158" s="123"/>
      <c r="Z158" s="210">
        <v>0</v>
      </c>
      <c r="AA158" s="210">
        <v>10</v>
      </c>
      <c r="AB158" s="210">
        <v>0</v>
      </c>
      <c r="AC158" s="210">
        <v>10</v>
      </c>
      <c r="AD158" s="156"/>
    </row>
    <row r="159" spans="1:30" ht="20.100000000000001" customHeight="1" thickBot="1">
      <c r="A159" s="184"/>
      <c r="B159" s="185"/>
      <c r="C159" s="236" t="s">
        <v>397</v>
      </c>
      <c r="D159" s="185"/>
      <c r="E159" s="185"/>
      <c r="F159" s="185"/>
      <c r="G159" s="187"/>
      <c r="H159" s="185"/>
      <c r="I159" s="284"/>
      <c r="J159" s="186" t="s">
        <v>272</v>
      </c>
      <c r="K159" s="186"/>
      <c r="L159" s="186"/>
      <c r="M159" s="186"/>
      <c r="N159" s="186"/>
      <c r="O159" s="186"/>
      <c r="P159" s="186"/>
      <c r="Q159" s="186"/>
      <c r="R159" s="284"/>
      <c r="S159" s="186" t="s">
        <v>272</v>
      </c>
      <c r="T159" s="186"/>
      <c r="U159" s="196"/>
      <c r="V159" s="166">
        <f t="shared" si="6"/>
        <v>159</v>
      </c>
      <c r="W159" s="167" t="str">
        <f t="shared" si="7"/>
        <v>未入力あり</v>
      </c>
      <c r="Y159" s="123"/>
      <c r="Z159" s="210">
        <v>0</v>
      </c>
      <c r="AA159" s="210">
        <v>10</v>
      </c>
      <c r="AB159" s="210">
        <v>0</v>
      </c>
      <c r="AC159" s="210">
        <v>10</v>
      </c>
      <c r="AD159" s="156"/>
    </row>
    <row r="160" spans="1:30" ht="20.100000000000001" customHeight="1" thickBot="1">
      <c r="A160" s="184"/>
      <c r="B160" s="185"/>
      <c r="C160" s="236" t="s">
        <v>398</v>
      </c>
      <c r="D160" s="185"/>
      <c r="E160" s="185"/>
      <c r="F160" s="185"/>
      <c r="G160" s="187"/>
      <c r="H160" s="185"/>
      <c r="I160" s="284"/>
      <c r="J160" s="186" t="s">
        <v>272</v>
      </c>
      <c r="K160" s="186"/>
      <c r="L160" s="186"/>
      <c r="M160" s="186"/>
      <c r="N160" s="186"/>
      <c r="O160" s="186"/>
      <c r="P160" s="186"/>
      <c r="Q160" s="186"/>
      <c r="R160" s="284"/>
      <c r="S160" s="186" t="s">
        <v>272</v>
      </c>
      <c r="T160" s="186"/>
      <c r="U160" s="196"/>
      <c r="V160" s="166">
        <f t="shared" si="6"/>
        <v>160</v>
      </c>
      <c r="W160" s="167" t="str">
        <f t="shared" si="7"/>
        <v>未入力あり</v>
      </c>
      <c r="Y160" s="123"/>
      <c r="Z160" s="210">
        <v>0</v>
      </c>
      <c r="AA160" s="210">
        <v>10</v>
      </c>
      <c r="AB160" s="210">
        <v>0</v>
      </c>
      <c r="AC160" s="210">
        <v>10</v>
      </c>
      <c r="AD160" s="156"/>
    </row>
    <row r="161" spans="1:30" ht="20.100000000000001" customHeight="1" thickBot="1">
      <c r="A161" s="184"/>
      <c r="B161" s="185"/>
      <c r="C161" s="236" t="s">
        <v>399</v>
      </c>
      <c r="D161" s="185"/>
      <c r="E161" s="185"/>
      <c r="F161" s="185"/>
      <c r="G161" s="187"/>
      <c r="H161" s="185"/>
      <c r="I161" s="284"/>
      <c r="J161" s="186" t="s">
        <v>272</v>
      </c>
      <c r="K161" s="186"/>
      <c r="L161" s="186"/>
      <c r="M161" s="186"/>
      <c r="N161" s="186"/>
      <c r="O161" s="186"/>
      <c r="P161" s="186"/>
      <c r="Q161" s="186"/>
      <c r="R161" s="284"/>
      <c r="S161" s="186" t="s">
        <v>272</v>
      </c>
      <c r="T161" s="186"/>
      <c r="U161" s="196"/>
      <c r="V161" s="166">
        <f t="shared" si="6"/>
        <v>161</v>
      </c>
      <c r="W161" s="167" t="str">
        <f t="shared" si="7"/>
        <v>未入力あり</v>
      </c>
      <c r="Y161" s="123"/>
      <c r="Z161" s="210">
        <v>0</v>
      </c>
      <c r="AA161" s="210">
        <v>10</v>
      </c>
      <c r="AB161" s="210">
        <v>0</v>
      </c>
      <c r="AC161" s="210">
        <v>10</v>
      </c>
      <c r="AD161" s="156"/>
    </row>
    <row r="162" spans="1:30" ht="20.100000000000001" customHeight="1" thickBot="1">
      <c r="A162" s="184"/>
      <c r="B162" s="185"/>
      <c r="C162" s="236" t="s">
        <v>400</v>
      </c>
      <c r="D162" s="185"/>
      <c r="E162" s="185"/>
      <c r="F162" s="185"/>
      <c r="G162" s="187"/>
      <c r="H162" s="185"/>
      <c r="I162" s="284"/>
      <c r="J162" s="186" t="s">
        <v>272</v>
      </c>
      <c r="K162" s="186"/>
      <c r="L162" s="186"/>
      <c r="M162" s="186"/>
      <c r="N162" s="186"/>
      <c r="O162" s="186"/>
      <c r="P162" s="186"/>
      <c r="Q162" s="186"/>
      <c r="R162" s="284"/>
      <c r="S162" s="186" t="s">
        <v>272</v>
      </c>
      <c r="T162" s="186"/>
      <c r="U162" s="196"/>
      <c r="V162" s="166">
        <f t="shared" si="6"/>
        <v>162</v>
      </c>
      <c r="W162" s="167" t="str">
        <f t="shared" si="7"/>
        <v>未入力あり</v>
      </c>
      <c r="Y162" s="123"/>
      <c r="Z162" s="210">
        <v>0</v>
      </c>
      <c r="AA162" s="210">
        <v>10</v>
      </c>
      <c r="AB162" s="210">
        <v>0</v>
      </c>
      <c r="AC162" s="210">
        <v>10</v>
      </c>
      <c r="AD162" s="156"/>
    </row>
    <row r="163" spans="1:30" ht="20.100000000000001" customHeight="1" thickBot="1">
      <c r="A163" s="184"/>
      <c r="B163" s="185"/>
      <c r="C163" s="185" t="s">
        <v>401</v>
      </c>
      <c r="D163" s="185"/>
      <c r="E163" s="185"/>
      <c r="F163" s="185"/>
      <c r="G163" s="187"/>
      <c r="H163" s="185"/>
      <c r="I163" s="284"/>
      <c r="J163" s="186" t="s">
        <v>272</v>
      </c>
      <c r="K163" s="186"/>
      <c r="L163" s="186"/>
      <c r="M163" s="186"/>
      <c r="N163" s="186"/>
      <c r="O163" s="186"/>
      <c r="P163" s="186"/>
      <c r="Q163" s="186"/>
      <c r="R163" s="284"/>
      <c r="S163" s="186" t="s">
        <v>272</v>
      </c>
      <c r="T163" s="186"/>
      <c r="U163" s="196"/>
      <c r="V163" s="166">
        <f t="shared" si="6"/>
        <v>163</v>
      </c>
      <c r="W163" s="167" t="str">
        <f t="shared" si="7"/>
        <v>未入力あり</v>
      </c>
      <c r="Y163" s="123"/>
      <c r="Z163" s="210">
        <v>0</v>
      </c>
      <c r="AA163" s="210">
        <v>10</v>
      </c>
      <c r="AB163" s="210">
        <v>0</v>
      </c>
      <c r="AC163" s="210">
        <v>10</v>
      </c>
      <c r="AD163" s="156"/>
    </row>
    <row r="164" spans="1:30" ht="20.100000000000001" customHeight="1" thickBot="1">
      <c r="A164" s="184"/>
      <c r="B164" s="185"/>
      <c r="C164" s="185" t="s">
        <v>402</v>
      </c>
      <c r="D164" s="185"/>
      <c r="E164" s="185"/>
      <c r="F164" s="185"/>
      <c r="G164" s="187"/>
      <c r="H164" s="185"/>
      <c r="I164" s="284"/>
      <c r="J164" s="186" t="s">
        <v>272</v>
      </c>
      <c r="K164" s="186"/>
      <c r="L164" s="186"/>
      <c r="M164" s="186"/>
      <c r="N164" s="186"/>
      <c r="O164" s="186"/>
      <c r="P164" s="186"/>
      <c r="Q164" s="186"/>
      <c r="R164" s="284"/>
      <c r="S164" s="186" t="s">
        <v>272</v>
      </c>
      <c r="T164" s="186"/>
      <c r="U164" s="196"/>
      <c r="V164" s="166">
        <f t="shared" si="6"/>
        <v>164</v>
      </c>
      <c r="W164" s="167" t="str">
        <f t="shared" si="7"/>
        <v>未入力あり</v>
      </c>
      <c r="Y164" s="123"/>
      <c r="Z164" s="210">
        <v>0</v>
      </c>
      <c r="AA164" s="210">
        <v>10</v>
      </c>
      <c r="AB164" s="210">
        <v>0</v>
      </c>
      <c r="AC164" s="210">
        <v>10</v>
      </c>
      <c r="AD164" s="156"/>
    </row>
    <row r="165" spans="1:30" ht="20.100000000000001" customHeight="1" thickBot="1">
      <c r="A165" s="184"/>
      <c r="B165" s="185"/>
      <c r="C165" s="185" t="s">
        <v>403</v>
      </c>
      <c r="D165" s="185"/>
      <c r="E165" s="185"/>
      <c r="F165" s="185"/>
      <c r="G165" s="187"/>
      <c r="H165" s="185"/>
      <c r="I165" s="284"/>
      <c r="J165" s="186" t="s">
        <v>272</v>
      </c>
      <c r="K165" s="186"/>
      <c r="L165" s="186"/>
      <c r="M165" s="186"/>
      <c r="N165" s="186"/>
      <c r="O165" s="186"/>
      <c r="P165" s="186"/>
      <c r="Q165" s="186"/>
      <c r="R165" s="284"/>
      <c r="S165" s="186" t="s">
        <v>272</v>
      </c>
      <c r="T165" s="186"/>
      <c r="U165" s="196"/>
      <c r="V165" s="166">
        <f t="shared" si="6"/>
        <v>165</v>
      </c>
      <c r="W165" s="167" t="str">
        <f t="shared" si="7"/>
        <v>未入力あり</v>
      </c>
      <c r="Y165" s="123"/>
      <c r="Z165" s="210">
        <v>0</v>
      </c>
      <c r="AA165" s="210">
        <v>10</v>
      </c>
      <c r="AB165" s="210">
        <v>0</v>
      </c>
      <c r="AC165" s="210">
        <v>10</v>
      </c>
      <c r="AD165" s="156"/>
    </row>
    <row r="166" spans="1:30" ht="20.100000000000001" customHeight="1" thickBot="1">
      <c r="A166" s="184"/>
      <c r="B166" s="185"/>
      <c r="C166" s="185" t="s">
        <v>404</v>
      </c>
      <c r="D166" s="185"/>
      <c r="E166" s="185"/>
      <c r="F166" s="185"/>
      <c r="G166" s="187"/>
      <c r="H166" s="185"/>
      <c r="I166" s="284"/>
      <c r="J166" s="186" t="s">
        <v>272</v>
      </c>
      <c r="K166" s="186"/>
      <c r="L166" s="186"/>
      <c r="M166" s="186"/>
      <c r="N166" s="186"/>
      <c r="O166" s="186"/>
      <c r="P166" s="186"/>
      <c r="Q166" s="186"/>
      <c r="R166" s="284"/>
      <c r="S166" s="186" t="s">
        <v>272</v>
      </c>
      <c r="T166" s="186"/>
      <c r="U166" s="196"/>
      <c r="V166" s="166">
        <f t="shared" si="6"/>
        <v>166</v>
      </c>
      <c r="W166" s="167" t="str">
        <f t="shared" si="7"/>
        <v>未入力あり</v>
      </c>
      <c r="Y166" s="123"/>
      <c r="Z166" s="210">
        <v>0</v>
      </c>
      <c r="AA166" s="210">
        <v>10</v>
      </c>
      <c r="AB166" s="210">
        <v>0</v>
      </c>
      <c r="AC166" s="210">
        <v>10</v>
      </c>
      <c r="AD166" s="156"/>
    </row>
    <row r="167" spans="1:30" ht="20.100000000000001" customHeight="1" thickBot="1">
      <c r="A167" s="184"/>
      <c r="B167" s="185"/>
      <c r="C167" s="185" t="s">
        <v>405</v>
      </c>
      <c r="D167" s="185"/>
      <c r="E167" s="185"/>
      <c r="F167" s="185"/>
      <c r="G167" s="187"/>
      <c r="H167" s="185"/>
      <c r="I167" s="284"/>
      <c r="J167" s="186" t="s">
        <v>272</v>
      </c>
      <c r="K167" s="186"/>
      <c r="L167" s="186"/>
      <c r="M167" s="186"/>
      <c r="N167" s="186"/>
      <c r="O167" s="186"/>
      <c r="P167" s="186"/>
      <c r="Q167" s="186"/>
      <c r="R167" s="284"/>
      <c r="S167" s="186" t="s">
        <v>272</v>
      </c>
      <c r="T167" s="186"/>
      <c r="U167" s="196"/>
      <c r="V167" s="166">
        <f t="shared" si="6"/>
        <v>167</v>
      </c>
      <c r="W167" s="167" t="str">
        <f t="shared" si="7"/>
        <v>未入力あり</v>
      </c>
      <c r="Y167" s="123"/>
      <c r="Z167" s="210">
        <v>0</v>
      </c>
      <c r="AA167" s="210">
        <v>10</v>
      </c>
      <c r="AB167" s="210">
        <v>0</v>
      </c>
      <c r="AC167" s="210">
        <v>10</v>
      </c>
      <c r="AD167" s="156"/>
    </row>
    <row r="168" spans="1:30" ht="20.100000000000001" customHeight="1" thickBot="1">
      <c r="A168" s="184"/>
      <c r="B168" s="185"/>
      <c r="C168" s="185" t="s">
        <v>406</v>
      </c>
      <c r="D168" s="185"/>
      <c r="E168" s="185"/>
      <c r="F168" s="185"/>
      <c r="G168" s="187"/>
      <c r="H168" s="185"/>
      <c r="I168" s="284"/>
      <c r="J168" s="186" t="s">
        <v>272</v>
      </c>
      <c r="K168" s="186"/>
      <c r="L168" s="186"/>
      <c r="M168" s="186"/>
      <c r="N168" s="186"/>
      <c r="O168" s="186"/>
      <c r="P168" s="186"/>
      <c r="Q168" s="186"/>
      <c r="R168" s="284"/>
      <c r="S168" s="186" t="s">
        <v>272</v>
      </c>
      <c r="T168" s="186"/>
      <c r="U168" s="196"/>
      <c r="V168" s="166">
        <f t="shared" si="6"/>
        <v>168</v>
      </c>
      <c r="W168" s="167" t="str">
        <f>IF(OR(I168="",R168=""),"未入力あり","✔")</f>
        <v>未入力あり</v>
      </c>
      <c r="Y168" s="123"/>
      <c r="Z168" s="210">
        <v>0</v>
      </c>
      <c r="AA168" s="210">
        <v>10</v>
      </c>
      <c r="AB168" s="210">
        <v>0</v>
      </c>
      <c r="AC168" s="210">
        <v>10</v>
      </c>
      <c r="AD168" s="156"/>
    </row>
    <row r="169" spans="1:30" ht="20.100000000000001" customHeight="1" thickBot="1">
      <c r="A169" s="184"/>
      <c r="B169" s="185"/>
      <c r="C169" s="236" t="s">
        <v>407</v>
      </c>
      <c r="D169" s="185"/>
      <c r="E169" s="185"/>
      <c r="F169" s="185"/>
      <c r="G169" s="187"/>
      <c r="H169" s="185"/>
      <c r="I169" s="284"/>
      <c r="J169" s="186" t="s">
        <v>272</v>
      </c>
      <c r="K169" s="186"/>
      <c r="L169" s="186"/>
      <c r="M169" s="186"/>
      <c r="N169" s="186"/>
      <c r="O169" s="186"/>
      <c r="P169" s="186"/>
      <c r="Q169" s="186"/>
      <c r="R169" s="284"/>
      <c r="S169" s="186" t="s">
        <v>272</v>
      </c>
      <c r="T169" s="186"/>
      <c r="U169" s="196"/>
      <c r="V169" s="166">
        <f t="shared" si="6"/>
        <v>169</v>
      </c>
      <c r="W169" s="167" t="str">
        <f>IF(OR(I169="",R169=""),"未入力あり","✔")</f>
        <v>未入力あり</v>
      </c>
      <c r="Y169" s="123"/>
      <c r="Z169" s="210">
        <v>0</v>
      </c>
      <c r="AA169" s="210">
        <v>10</v>
      </c>
      <c r="AB169" s="210">
        <v>0</v>
      </c>
      <c r="AC169" s="210">
        <v>10</v>
      </c>
      <c r="AD169" s="156"/>
    </row>
    <row r="170" spans="1:30" ht="20.100000000000001" customHeight="1" thickBot="1">
      <c r="A170" s="184"/>
      <c r="B170" s="185"/>
      <c r="C170" s="236" t="s">
        <v>408</v>
      </c>
      <c r="D170" s="185"/>
      <c r="E170" s="185"/>
      <c r="F170" s="185"/>
      <c r="G170" s="187"/>
      <c r="H170" s="185"/>
      <c r="I170" s="284"/>
      <c r="J170" s="186" t="s">
        <v>272</v>
      </c>
      <c r="K170" s="186"/>
      <c r="L170" s="186"/>
      <c r="M170" s="186"/>
      <c r="N170" s="186"/>
      <c r="O170" s="186"/>
      <c r="P170" s="186"/>
      <c r="Q170" s="186"/>
      <c r="R170" s="284"/>
      <c r="S170" s="186" t="s">
        <v>272</v>
      </c>
      <c r="T170" s="186"/>
      <c r="U170" s="196"/>
      <c r="V170" s="166">
        <f t="shared" si="6"/>
        <v>170</v>
      </c>
      <c r="W170" s="167" t="str">
        <f>IF(OR(I170="",R170=""),"未入力あり","✔")</f>
        <v>未入力あり</v>
      </c>
      <c r="Y170" s="123"/>
      <c r="Z170" s="210">
        <v>0</v>
      </c>
      <c r="AA170" s="210">
        <v>10</v>
      </c>
      <c r="AB170" s="210">
        <v>0</v>
      </c>
      <c r="AC170" s="210">
        <v>10</v>
      </c>
      <c r="AD170" s="156"/>
    </row>
    <row r="171" spans="1:30" ht="20.100000000000001" customHeight="1" thickBot="1">
      <c r="A171" s="184"/>
      <c r="B171" s="185"/>
      <c r="C171" s="236" t="s">
        <v>409</v>
      </c>
      <c r="D171" s="185"/>
      <c r="E171" s="185"/>
      <c r="F171" s="185"/>
      <c r="G171" s="187"/>
      <c r="H171" s="185"/>
      <c r="I171" s="284"/>
      <c r="J171" s="186" t="s">
        <v>272</v>
      </c>
      <c r="K171" s="186"/>
      <c r="L171" s="186"/>
      <c r="M171" s="186"/>
      <c r="N171" s="186"/>
      <c r="O171" s="186"/>
      <c r="P171" s="186"/>
      <c r="Q171" s="186"/>
      <c r="R171" s="284"/>
      <c r="S171" s="186" t="s">
        <v>272</v>
      </c>
      <c r="T171" s="186"/>
      <c r="U171" s="196"/>
      <c r="V171" s="166">
        <f t="shared" si="6"/>
        <v>171</v>
      </c>
      <c r="W171" s="167" t="str">
        <f t="shared" ref="W171:W173" si="8">IF(OR(I171="",R171=""),"未入力あり","✔")</f>
        <v>未入力あり</v>
      </c>
      <c r="Y171" s="123"/>
      <c r="Z171" s="210">
        <v>0</v>
      </c>
      <c r="AA171" s="210">
        <v>10</v>
      </c>
      <c r="AB171" s="210">
        <v>0</v>
      </c>
      <c r="AC171" s="210">
        <v>10</v>
      </c>
      <c r="AD171" s="156"/>
    </row>
    <row r="172" spans="1:30" ht="20.100000000000001" customHeight="1" thickBot="1">
      <c r="A172" s="184"/>
      <c r="B172" s="185"/>
      <c r="C172" s="236" t="s">
        <v>410</v>
      </c>
      <c r="D172" s="185"/>
      <c r="E172" s="185"/>
      <c r="F172" s="185"/>
      <c r="G172" s="187"/>
      <c r="H172" s="185"/>
      <c r="I172" s="284"/>
      <c r="J172" s="186" t="s">
        <v>272</v>
      </c>
      <c r="K172" s="186"/>
      <c r="L172" s="186"/>
      <c r="M172" s="186"/>
      <c r="N172" s="186"/>
      <c r="O172" s="186"/>
      <c r="P172" s="186"/>
      <c r="Q172" s="186"/>
      <c r="R172" s="284"/>
      <c r="S172" s="186" t="s">
        <v>272</v>
      </c>
      <c r="T172" s="186"/>
      <c r="U172" s="196"/>
      <c r="V172" s="166">
        <f t="shared" si="6"/>
        <v>172</v>
      </c>
      <c r="W172" s="167" t="str">
        <f t="shared" si="8"/>
        <v>未入力あり</v>
      </c>
      <c r="Y172" s="123"/>
      <c r="Z172" s="210">
        <v>0</v>
      </c>
      <c r="AA172" s="210">
        <v>10</v>
      </c>
      <c r="AB172" s="210">
        <v>0</v>
      </c>
      <c r="AC172" s="210">
        <v>10</v>
      </c>
      <c r="AD172" s="156"/>
    </row>
    <row r="173" spans="1:30" ht="20.100000000000001" customHeight="1" thickBot="1">
      <c r="A173" s="184"/>
      <c r="B173" s="185"/>
      <c r="C173" s="236" t="s">
        <v>411</v>
      </c>
      <c r="D173" s="185"/>
      <c r="E173" s="185"/>
      <c r="F173" s="185"/>
      <c r="G173" s="187"/>
      <c r="H173" s="185"/>
      <c r="I173" s="284"/>
      <c r="J173" s="186" t="s">
        <v>272</v>
      </c>
      <c r="K173" s="186"/>
      <c r="L173" s="186"/>
      <c r="M173" s="186"/>
      <c r="N173" s="186"/>
      <c r="O173" s="186"/>
      <c r="P173" s="186"/>
      <c r="Q173" s="186"/>
      <c r="R173" s="284"/>
      <c r="S173" s="186" t="s">
        <v>272</v>
      </c>
      <c r="T173" s="186"/>
      <c r="U173" s="196"/>
      <c r="V173" s="166">
        <f t="shared" si="6"/>
        <v>173</v>
      </c>
      <c r="W173" s="167" t="str">
        <f t="shared" si="8"/>
        <v>未入力あり</v>
      </c>
      <c r="Y173" s="123"/>
      <c r="Z173" s="210">
        <v>0</v>
      </c>
      <c r="AA173" s="210">
        <v>10</v>
      </c>
      <c r="AB173" s="210">
        <v>0</v>
      </c>
      <c r="AC173" s="210">
        <v>10</v>
      </c>
      <c r="AD173" s="156"/>
    </row>
    <row r="174" spans="1:30" ht="20.100000000000001" customHeight="1" thickBot="1">
      <c r="A174" s="184"/>
      <c r="B174" s="185"/>
      <c r="C174" s="236" t="s">
        <v>412</v>
      </c>
      <c r="D174" s="185"/>
      <c r="E174" s="185"/>
      <c r="F174" s="185"/>
      <c r="G174" s="187"/>
      <c r="H174" s="185"/>
      <c r="I174" s="284"/>
      <c r="J174" s="186" t="s">
        <v>272</v>
      </c>
      <c r="K174" s="186"/>
      <c r="L174" s="186"/>
      <c r="M174" s="186"/>
      <c r="N174" s="186"/>
      <c r="O174" s="186"/>
      <c r="P174" s="186"/>
      <c r="Q174" s="186"/>
      <c r="R174" s="284"/>
      <c r="S174" s="186" t="s">
        <v>272</v>
      </c>
      <c r="T174" s="186"/>
      <c r="U174" s="196"/>
      <c r="V174" s="166">
        <f t="shared" si="6"/>
        <v>174</v>
      </c>
      <c r="W174" s="167" t="str">
        <f>IF(OR(I174="",R174=""),"未入力あり","✔")</f>
        <v>未入力あり</v>
      </c>
      <c r="Y174" s="123"/>
      <c r="Z174" s="210">
        <v>0</v>
      </c>
      <c r="AA174" s="210">
        <v>10</v>
      </c>
      <c r="AB174" s="210">
        <v>0</v>
      </c>
      <c r="AC174" s="210">
        <v>10</v>
      </c>
      <c r="AD174" s="156"/>
    </row>
    <row r="175" spans="1:30" ht="20.100000000000001" customHeight="1">
      <c r="A175" s="184"/>
      <c r="B175" s="185"/>
      <c r="C175" s="185"/>
      <c r="D175" s="185"/>
      <c r="E175" s="185"/>
      <c r="F175" s="185"/>
      <c r="G175" s="187"/>
      <c r="H175" s="185"/>
      <c r="I175" s="1086"/>
      <c r="J175" s="186"/>
      <c r="K175" s="186"/>
      <c r="L175" s="186"/>
      <c r="M175" s="186"/>
      <c r="N175" s="186"/>
      <c r="O175" s="186"/>
      <c r="P175" s="186"/>
      <c r="Q175" s="186"/>
      <c r="R175" s="1086"/>
      <c r="S175" s="186"/>
      <c r="T175" s="186"/>
      <c r="U175" s="196"/>
      <c r="V175" s="166">
        <f t="shared" si="6"/>
        <v>175</v>
      </c>
      <c r="Y175" s="123"/>
      <c r="Z175" s="156"/>
      <c r="AA175" s="156"/>
      <c r="AB175" s="156"/>
      <c r="AC175" s="156"/>
      <c r="AD175" s="156"/>
    </row>
    <row r="176" spans="1:30" ht="20.100000000000001" customHeight="1">
      <c r="A176" s="184"/>
      <c r="B176" s="185" t="s">
        <v>413</v>
      </c>
      <c r="C176" s="185"/>
      <c r="D176" s="185"/>
      <c r="E176" s="185"/>
      <c r="F176" s="186"/>
      <c r="G176" s="187"/>
      <c r="H176" s="197"/>
      <c r="I176" s="1085" t="s">
        <v>305</v>
      </c>
      <c r="J176" s="186"/>
      <c r="K176" s="186"/>
      <c r="L176" s="186"/>
      <c r="M176" s="186"/>
      <c r="N176" s="186"/>
      <c r="O176" s="186"/>
      <c r="P176" s="186"/>
      <c r="Q176" s="186"/>
      <c r="R176" s="1085" t="s">
        <v>306</v>
      </c>
      <c r="S176" s="186"/>
      <c r="T176" s="186"/>
      <c r="U176" s="196"/>
      <c r="V176" s="166">
        <f t="shared" si="6"/>
        <v>176</v>
      </c>
      <c r="Y176" s="123"/>
      <c r="Z176" s="156"/>
      <c r="AA176" s="156"/>
      <c r="AB176" s="156"/>
      <c r="AC176" s="156"/>
      <c r="AD176" s="156"/>
    </row>
    <row r="177" spans="1:30" ht="20.100000000000001" customHeight="1" thickBot="1">
      <c r="A177" s="184"/>
      <c r="B177" s="185"/>
      <c r="C177" s="185"/>
      <c r="D177" s="185"/>
      <c r="E177" s="185"/>
      <c r="F177" s="186"/>
      <c r="G177" s="187"/>
      <c r="H177" s="197"/>
      <c r="I177" s="1085" t="s">
        <v>308</v>
      </c>
      <c r="J177" s="186"/>
      <c r="K177" s="186"/>
      <c r="L177" s="186"/>
      <c r="M177" s="186"/>
      <c r="N177" s="186"/>
      <c r="O177" s="186"/>
      <c r="P177" s="186"/>
      <c r="Q177" s="186"/>
      <c r="R177" s="1089"/>
      <c r="S177" s="186"/>
      <c r="T177" s="186"/>
      <c r="U177" s="196"/>
      <c r="V177" s="166">
        <f t="shared" si="6"/>
        <v>177</v>
      </c>
      <c r="Y177" s="123"/>
      <c r="Z177" s="156"/>
      <c r="AA177" s="156"/>
      <c r="AB177" s="156"/>
      <c r="AC177" s="156"/>
      <c r="AD177" s="156"/>
    </row>
    <row r="178" spans="1:30" ht="19.5" customHeight="1" thickBot="1">
      <c r="A178" s="184"/>
      <c r="B178" s="185"/>
      <c r="C178" s="185" t="s">
        <v>414</v>
      </c>
      <c r="D178" s="185"/>
      <c r="E178" s="185"/>
      <c r="F178" s="185"/>
      <c r="G178" s="185"/>
      <c r="H178" s="237"/>
      <c r="I178" s="284"/>
      <c r="J178" s="186" t="s">
        <v>272</v>
      </c>
      <c r="K178" s="186"/>
      <c r="L178" s="186"/>
      <c r="M178" s="186"/>
      <c r="N178" s="186"/>
      <c r="O178" s="186"/>
      <c r="P178" s="186"/>
      <c r="Q178" s="186"/>
      <c r="R178" s="284"/>
      <c r="S178" s="186" t="s">
        <v>272</v>
      </c>
      <c r="T178" s="186"/>
      <c r="U178" s="196"/>
      <c r="V178" s="166">
        <f t="shared" si="6"/>
        <v>178</v>
      </c>
      <c r="W178" s="167" t="str">
        <f t="shared" ref="W178:W191" si="9">IF(OR(I178="",R178=""),"未入力あり","✔")</f>
        <v>未入力あり</v>
      </c>
      <c r="Y178" s="123"/>
      <c r="Z178" s="210">
        <v>0</v>
      </c>
      <c r="AA178" s="210">
        <v>10</v>
      </c>
      <c r="AB178" s="210">
        <v>0</v>
      </c>
      <c r="AC178" s="210">
        <v>10</v>
      </c>
      <c r="AD178" s="156"/>
    </row>
    <row r="179" spans="1:30" ht="19.5" customHeight="1" thickBot="1">
      <c r="A179" s="184"/>
      <c r="B179" s="185"/>
      <c r="C179" s="185" t="s">
        <v>415</v>
      </c>
      <c r="D179" s="185"/>
      <c r="E179" s="185"/>
      <c r="F179" s="186"/>
      <c r="G179" s="187"/>
      <c r="H179" s="215"/>
      <c r="I179" s="284"/>
      <c r="J179" s="186" t="s">
        <v>272</v>
      </c>
      <c r="K179" s="186"/>
      <c r="L179" s="186"/>
      <c r="M179" s="186"/>
      <c r="N179" s="186"/>
      <c r="O179" s="186"/>
      <c r="P179" s="186"/>
      <c r="Q179" s="186"/>
      <c r="R179" s="284"/>
      <c r="S179" s="186" t="s">
        <v>272</v>
      </c>
      <c r="T179" s="186"/>
      <c r="U179" s="196"/>
      <c r="V179" s="166">
        <f t="shared" si="6"/>
        <v>179</v>
      </c>
      <c r="W179" s="167" t="str">
        <f t="shared" si="9"/>
        <v>未入力あり</v>
      </c>
      <c r="Y179" s="123"/>
      <c r="Z179" s="210">
        <v>0</v>
      </c>
      <c r="AA179" s="210">
        <v>10</v>
      </c>
      <c r="AB179" s="210">
        <v>0</v>
      </c>
      <c r="AC179" s="210">
        <v>10</v>
      </c>
      <c r="AD179" s="156"/>
    </row>
    <row r="180" spans="1:30" ht="19.5" customHeight="1" thickBot="1">
      <c r="A180" s="184"/>
      <c r="B180" s="185"/>
      <c r="C180" s="185" t="s">
        <v>416</v>
      </c>
      <c r="D180" s="185"/>
      <c r="E180" s="185"/>
      <c r="F180" s="186"/>
      <c r="G180" s="187"/>
      <c r="H180" s="238"/>
      <c r="I180" s="284"/>
      <c r="J180" s="186" t="s">
        <v>272</v>
      </c>
      <c r="K180" s="186"/>
      <c r="L180" s="186"/>
      <c r="M180" s="186"/>
      <c r="N180" s="186"/>
      <c r="O180" s="186"/>
      <c r="P180" s="186"/>
      <c r="Q180" s="186"/>
      <c r="R180" s="284"/>
      <c r="S180" s="186" t="s">
        <v>272</v>
      </c>
      <c r="T180" s="186"/>
      <c r="U180" s="196"/>
      <c r="V180" s="166">
        <f t="shared" si="6"/>
        <v>180</v>
      </c>
      <c r="W180" s="167" t="str">
        <f t="shared" si="9"/>
        <v>未入力あり</v>
      </c>
      <c r="Y180" s="123"/>
      <c r="Z180" s="210">
        <v>0</v>
      </c>
      <c r="AA180" s="210">
        <v>10</v>
      </c>
      <c r="AB180" s="210">
        <v>0</v>
      </c>
      <c r="AC180" s="210">
        <v>10</v>
      </c>
      <c r="AD180" s="156"/>
    </row>
    <row r="181" spans="1:30" ht="19.5" customHeight="1" thickBot="1">
      <c r="A181" s="184"/>
      <c r="B181" s="185"/>
      <c r="C181" s="185" t="s">
        <v>417</v>
      </c>
      <c r="D181" s="187"/>
      <c r="E181" s="187"/>
      <c r="F181" s="187"/>
      <c r="G181" s="187"/>
      <c r="H181" s="239"/>
      <c r="I181" s="284"/>
      <c r="J181" s="186" t="s">
        <v>272</v>
      </c>
      <c r="K181" s="186"/>
      <c r="L181" s="186"/>
      <c r="M181" s="186"/>
      <c r="N181" s="186"/>
      <c r="O181" s="186"/>
      <c r="P181" s="186"/>
      <c r="Q181" s="186"/>
      <c r="R181" s="284"/>
      <c r="S181" s="186" t="s">
        <v>272</v>
      </c>
      <c r="T181" s="186"/>
      <c r="U181" s="196"/>
      <c r="V181" s="166">
        <f t="shared" si="6"/>
        <v>181</v>
      </c>
      <c r="W181" s="167" t="str">
        <f t="shared" si="9"/>
        <v>未入力あり</v>
      </c>
      <c r="Y181" s="123"/>
      <c r="Z181" s="210">
        <v>0</v>
      </c>
      <c r="AA181" s="210">
        <v>10</v>
      </c>
      <c r="AB181" s="210">
        <v>0</v>
      </c>
      <c r="AC181" s="210">
        <v>10</v>
      </c>
      <c r="AD181" s="156"/>
    </row>
    <row r="182" spans="1:30" ht="39" customHeight="1" thickBot="1">
      <c r="A182" s="184"/>
      <c r="B182" s="185"/>
      <c r="C182" s="1329" t="s">
        <v>418</v>
      </c>
      <c r="D182" s="1329"/>
      <c r="E182" s="1329"/>
      <c r="F182" s="1329"/>
      <c r="G182" s="1329"/>
      <c r="H182" s="1330"/>
      <c r="I182" s="284"/>
      <c r="J182" s="186" t="s">
        <v>272</v>
      </c>
      <c r="K182" s="186"/>
      <c r="L182" s="186"/>
      <c r="M182" s="186"/>
      <c r="N182" s="186"/>
      <c r="O182" s="186"/>
      <c r="P182" s="186"/>
      <c r="Q182" s="186"/>
      <c r="R182" s="284"/>
      <c r="S182" s="186" t="s">
        <v>272</v>
      </c>
      <c r="T182" s="186"/>
      <c r="U182" s="196"/>
      <c r="V182" s="166">
        <f t="shared" si="6"/>
        <v>182</v>
      </c>
      <c r="W182" s="167" t="str">
        <f t="shared" si="9"/>
        <v>未入力あり</v>
      </c>
      <c r="Y182" s="123"/>
      <c r="Z182" s="210">
        <v>0</v>
      </c>
      <c r="AA182" s="210">
        <v>10</v>
      </c>
      <c r="AB182" s="210">
        <v>0</v>
      </c>
      <c r="AC182" s="223">
        <v>20</v>
      </c>
      <c r="AD182" s="156"/>
    </row>
    <row r="183" spans="1:30" ht="19.5" customHeight="1" thickBot="1">
      <c r="A183" s="184"/>
      <c r="B183" s="185"/>
      <c r="C183" s="185" t="s">
        <v>419</v>
      </c>
      <c r="D183" s="187"/>
      <c r="E183" s="187"/>
      <c r="F183" s="187"/>
      <c r="G183" s="187"/>
      <c r="H183" s="239"/>
      <c r="I183" s="284"/>
      <c r="J183" s="186" t="s">
        <v>272</v>
      </c>
      <c r="K183" s="186"/>
      <c r="L183" s="186"/>
      <c r="M183" s="186"/>
      <c r="N183" s="186"/>
      <c r="O183" s="186"/>
      <c r="P183" s="186"/>
      <c r="Q183" s="186"/>
      <c r="R183" s="284"/>
      <c r="S183" s="186" t="s">
        <v>272</v>
      </c>
      <c r="T183" s="186"/>
      <c r="U183" s="196"/>
      <c r="V183" s="166">
        <f t="shared" si="6"/>
        <v>183</v>
      </c>
      <c r="W183" s="167" t="str">
        <f t="shared" si="9"/>
        <v>未入力あり</v>
      </c>
      <c r="Y183" s="123"/>
      <c r="Z183" s="210">
        <v>0</v>
      </c>
      <c r="AA183" s="210">
        <v>10</v>
      </c>
      <c r="AB183" s="210">
        <v>0</v>
      </c>
      <c r="AC183" s="210">
        <v>10</v>
      </c>
      <c r="AD183" s="156"/>
    </row>
    <row r="184" spans="1:30" ht="19.5" customHeight="1" thickBot="1">
      <c r="A184" s="184"/>
      <c r="B184" s="185"/>
      <c r="C184" s="185" t="s">
        <v>420</v>
      </c>
      <c r="D184" s="187"/>
      <c r="E184" s="187"/>
      <c r="F184" s="187"/>
      <c r="G184" s="187"/>
      <c r="H184" s="239"/>
      <c r="I184" s="284"/>
      <c r="J184" s="186" t="s">
        <v>272</v>
      </c>
      <c r="K184" s="186"/>
      <c r="L184" s="186"/>
      <c r="M184" s="186"/>
      <c r="N184" s="186"/>
      <c r="O184" s="186"/>
      <c r="P184" s="186"/>
      <c r="Q184" s="186"/>
      <c r="R184" s="284"/>
      <c r="S184" s="186" t="s">
        <v>272</v>
      </c>
      <c r="T184" s="186"/>
      <c r="U184" s="196"/>
      <c r="V184" s="166">
        <f t="shared" si="6"/>
        <v>184</v>
      </c>
      <c r="W184" s="167" t="str">
        <f t="shared" si="9"/>
        <v>未入力あり</v>
      </c>
      <c r="Y184" s="123"/>
      <c r="Z184" s="210">
        <v>0</v>
      </c>
      <c r="AA184" s="210">
        <v>10</v>
      </c>
      <c r="AB184" s="210">
        <v>0</v>
      </c>
      <c r="AC184" s="210">
        <v>10</v>
      </c>
      <c r="AD184" s="156"/>
    </row>
    <row r="185" spans="1:30" ht="19.5" customHeight="1" thickBot="1">
      <c r="A185" s="184"/>
      <c r="B185" s="185"/>
      <c r="C185" s="185" t="s">
        <v>421</v>
      </c>
      <c r="D185" s="185"/>
      <c r="E185" s="185"/>
      <c r="F185" s="186"/>
      <c r="G185" s="187"/>
      <c r="H185" s="215"/>
      <c r="I185" s="284"/>
      <c r="J185" s="186" t="s">
        <v>272</v>
      </c>
      <c r="K185" s="186"/>
      <c r="L185" s="186"/>
      <c r="M185" s="186"/>
      <c r="N185" s="186"/>
      <c r="O185" s="186"/>
      <c r="P185" s="186"/>
      <c r="Q185" s="186"/>
      <c r="R185" s="284"/>
      <c r="S185" s="186" t="s">
        <v>272</v>
      </c>
      <c r="T185" s="186"/>
      <c r="U185" s="196"/>
      <c r="V185" s="166">
        <f t="shared" si="6"/>
        <v>185</v>
      </c>
      <c r="W185" s="167" t="str">
        <f t="shared" si="9"/>
        <v>未入力あり</v>
      </c>
      <c r="Y185" s="123"/>
      <c r="Z185" s="210">
        <v>0</v>
      </c>
      <c r="AA185" s="210">
        <v>10</v>
      </c>
      <c r="AB185" s="210">
        <v>0</v>
      </c>
      <c r="AC185" s="210">
        <v>10</v>
      </c>
      <c r="AD185" s="156"/>
    </row>
    <row r="186" spans="1:30" ht="19.5" customHeight="1" thickBot="1">
      <c r="A186" s="184"/>
      <c r="B186" s="185"/>
      <c r="C186" s="185" t="s">
        <v>422</v>
      </c>
      <c r="D186" s="185"/>
      <c r="E186" s="185"/>
      <c r="F186" s="186"/>
      <c r="G186" s="187"/>
      <c r="H186" s="215"/>
      <c r="I186" s="284"/>
      <c r="J186" s="186" t="s">
        <v>272</v>
      </c>
      <c r="K186" s="186"/>
      <c r="L186" s="186"/>
      <c r="M186" s="186"/>
      <c r="N186" s="186"/>
      <c r="O186" s="186"/>
      <c r="P186" s="186"/>
      <c r="Q186" s="186"/>
      <c r="R186" s="284"/>
      <c r="S186" s="186" t="s">
        <v>272</v>
      </c>
      <c r="T186" s="186"/>
      <c r="U186" s="196"/>
      <c r="V186" s="166">
        <f t="shared" si="6"/>
        <v>186</v>
      </c>
      <c r="W186" s="167" t="str">
        <f t="shared" si="9"/>
        <v>未入力あり</v>
      </c>
      <c r="Y186" s="123"/>
      <c r="Z186" s="210">
        <v>0</v>
      </c>
      <c r="AA186" s="210">
        <v>10</v>
      </c>
      <c r="AB186" s="210">
        <v>0</v>
      </c>
      <c r="AC186" s="223">
        <v>20</v>
      </c>
      <c r="AD186" s="156"/>
    </row>
    <row r="187" spans="1:30" ht="19.5" customHeight="1" thickBot="1">
      <c r="A187" s="184"/>
      <c r="B187" s="185"/>
      <c r="C187" s="240" t="s">
        <v>423</v>
      </c>
      <c r="D187" s="185"/>
      <c r="E187" s="185"/>
      <c r="F187" s="186"/>
      <c r="G187" s="187"/>
      <c r="H187" s="215"/>
      <c r="I187" s="284"/>
      <c r="J187" s="186" t="s">
        <v>272</v>
      </c>
      <c r="K187" s="186"/>
      <c r="L187" s="186"/>
      <c r="M187" s="186"/>
      <c r="N187" s="186"/>
      <c r="O187" s="186"/>
      <c r="P187" s="186"/>
      <c r="Q187" s="186"/>
      <c r="R187" s="284"/>
      <c r="S187" s="186" t="s">
        <v>272</v>
      </c>
      <c r="T187" s="186"/>
      <c r="U187" s="196"/>
      <c r="V187" s="166">
        <f t="shared" si="6"/>
        <v>187</v>
      </c>
      <c r="W187" s="167" t="str">
        <f t="shared" si="9"/>
        <v>未入力あり</v>
      </c>
      <c r="Y187" s="123"/>
      <c r="Z187" s="210">
        <v>0</v>
      </c>
      <c r="AA187" s="210">
        <v>10</v>
      </c>
      <c r="AB187" s="210">
        <v>0</v>
      </c>
      <c r="AC187" s="210">
        <v>10</v>
      </c>
      <c r="AD187" s="156"/>
    </row>
    <row r="188" spans="1:30" ht="19.5" customHeight="1" thickBot="1">
      <c r="A188" s="184"/>
      <c r="B188" s="185"/>
      <c r="C188" s="185" t="s">
        <v>424</v>
      </c>
      <c r="D188" s="185"/>
      <c r="E188" s="185"/>
      <c r="F188" s="186"/>
      <c r="G188" s="187"/>
      <c r="H188" s="215"/>
      <c r="I188" s="284"/>
      <c r="J188" s="186" t="s">
        <v>272</v>
      </c>
      <c r="K188" s="186"/>
      <c r="L188" s="186"/>
      <c r="M188" s="186"/>
      <c r="N188" s="186"/>
      <c r="O188" s="186"/>
      <c r="P188" s="186"/>
      <c r="Q188" s="186"/>
      <c r="R188" s="284"/>
      <c r="S188" s="186" t="s">
        <v>272</v>
      </c>
      <c r="T188" s="186"/>
      <c r="U188" s="196"/>
      <c r="V188" s="166">
        <f t="shared" si="6"/>
        <v>188</v>
      </c>
      <c r="W188" s="167" t="str">
        <f t="shared" si="9"/>
        <v>未入力あり</v>
      </c>
      <c r="Y188" s="123"/>
      <c r="Z188" s="210">
        <v>0</v>
      </c>
      <c r="AA188" s="210">
        <v>10</v>
      </c>
      <c r="AB188" s="210">
        <v>0</v>
      </c>
      <c r="AC188" s="210">
        <v>10</v>
      </c>
      <c r="AD188" s="156"/>
    </row>
    <row r="189" spans="1:30" ht="39" customHeight="1" thickBot="1">
      <c r="A189" s="184"/>
      <c r="B189" s="185"/>
      <c r="C189" s="1329" t="s">
        <v>425</v>
      </c>
      <c r="D189" s="1329"/>
      <c r="E189" s="1329"/>
      <c r="F189" s="1329"/>
      <c r="G189" s="1329"/>
      <c r="H189" s="1330"/>
      <c r="I189" s="284"/>
      <c r="J189" s="186" t="s">
        <v>272</v>
      </c>
      <c r="K189" s="186"/>
      <c r="L189" s="186"/>
      <c r="M189" s="186"/>
      <c r="N189" s="186"/>
      <c r="O189" s="186"/>
      <c r="P189" s="186"/>
      <c r="Q189" s="186"/>
      <c r="R189" s="284"/>
      <c r="S189" s="186" t="s">
        <v>272</v>
      </c>
      <c r="T189" s="186"/>
      <c r="U189" s="196"/>
      <c r="V189" s="166">
        <f t="shared" si="6"/>
        <v>189</v>
      </c>
      <c r="W189" s="167" t="str">
        <f t="shared" si="9"/>
        <v>未入力あり</v>
      </c>
      <c r="Y189" s="123"/>
      <c r="Z189" s="210">
        <v>0</v>
      </c>
      <c r="AA189" s="210">
        <v>10</v>
      </c>
      <c r="AB189" s="210">
        <v>0</v>
      </c>
      <c r="AC189" s="210">
        <v>10</v>
      </c>
      <c r="AD189" s="156"/>
    </row>
    <row r="190" spans="1:30" ht="19.5" customHeight="1" thickBot="1">
      <c r="A190" s="184"/>
      <c r="B190" s="185"/>
      <c r="C190" s="185" t="s">
        <v>426</v>
      </c>
      <c r="D190" s="185"/>
      <c r="E190" s="185"/>
      <c r="F190" s="186"/>
      <c r="G190" s="187"/>
      <c r="H190" s="215"/>
      <c r="I190" s="284"/>
      <c r="J190" s="186" t="s">
        <v>272</v>
      </c>
      <c r="K190" s="186"/>
      <c r="L190" s="186"/>
      <c r="M190" s="186"/>
      <c r="N190" s="186"/>
      <c r="O190" s="186"/>
      <c r="P190" s="186"/>
      <c r="Q190" s="186"/>
      <c r="R190" s="284"/>
      <c r="S190" s="186" t="s">
        <v>272</v>
      </c>
      <c r="T190" s="186"/>
      <c r="U190" s="196"/>
      <c r="V190" s="166">
        <f t="shared" si="6"/>
        <v>190</v>
      </c>
      <c r="W190" s="167" t="str">
        <f t="shared" si="9"/>
        <v>未入力あり</v>
      </c>
      <c r="Y190" s="123"/>
      <c r="Z190" s="210">
        <v>0</v>
      </c>
      <c r="AA190" s="210">
        <v>10</v>
      </c>
      <c r="AB190" s="210">
        <v>0</v>
      </c>
      <c r="AC190" s="223">
        <v>30</v>
      </c>
      <c r="AD190" s="156"/>
    </row>
    <row r="191" spans="1:30" ht="19.5" customHeight="1" thickBot="1">
      <c r="A191" s="184"/>
      <c r="B191" s="185"/>
      <c r="C191" s="177" t="s">
        <v>427</v>
      </c>
      <c r="D191" s="177"/>
      <c r="E191" s="177"/>
      <c r="F191" s="178"/>
      <c r="G191" s="179"/>
      <c r="H191" s="241"/>
      <c r="I191" s="284"/>
      <c r="J191" s="186" t="s">
        <v>272</v>
      </c>
      <c r="K191" s="186"/>
      <c r="L191" s="186"/>
      <c r="M191" s="186"/>
      <c r="N191" s="186"/>
      <c r="O191" s="186"/>
      <c r="P191" s="186"/>
      <c r="Q191" s="186"/>
      <c r="R191" s="284"/>
      <c r="S191" s="186" t="s">
        <v>272</v>
      </c>
      <c r="T191" s="186"/>
      <c r="U191" s="196"/>
      <c r="V191" s="166">
        <f t="shared" si="6"/>
        <v>191</v>
      </c>
      <c r="W191" s="167" t="str">
        <f t="shared" si="9"/>
        <v>未入力あり</v>
      </c>
      <c r="Y191" s="123"/>
      <c r="Z191" s="210">
        <v>0</v>
      </c>
      <c r="AA191" s="210">
        <v>10</v>
      </c>
      <c r="AB191" s="210">
        <v>0</v>
      </c>
      <c r="AC191" s="210">
        <v>10</v>
      </c>
      <c r="AD191" s="156"/>
    </row>
    <row r="192" spans="1:30" ht="20.100000000000001" customHeight="1">
      <c r="A192" s="184"/>
      <c r="B192" s="185"/>
      <c r="C192" s="177"/>
      <c r="D192" s="177"/>
      <c r="E192" s="177"/>
      <c r="F192" s="178"/>
      <c r="G192" s="179"/>
      <c r="H192" s="241"/>
      <c r="I192" s="1086"/>
      <c r="J192" s="186"/>
      <c r="K192" s="186"/>
      <c r="L192" s="186"/>
      <c r="M192" s="186"/>
      <c r="N192" s="186"/>
      <c r="O192" s="186"/>
      <c r="P192" s="186"/>
      <c r="Q192" s="186"/>
      <c r="R192" s="1086"/>
      <c r="S192" s="186"/>
      <c r="T192" s="186"/>
      <c r="U192" s="196"/>
      <c r="V192" s="166">
        <f t="shared" si="6"/>
        <v>192</v>
      </c>
      <c r="Y192" s="123"/>
      <c r="Z192" s="156"/>
      <c r="AA192" s="156"/>
      <c r="AB192" s="156"/>
      <c r="AC192" s="156"/>
      <c r="AD192" s="156"/>
    </row>
    <row r="193" spans="1:30" ht="20.100000000000001" customHeight="1" thickBot="1">
      <c r="A193" s="184"/>
      <c r="B193" s="185" t="s">
        <v>428</v>
      </c>
      <c r="C193" s="185"/>
      <c r="D193" s="185"/>
      <c r="E193" s="185"/>
      <c r="F193" s="186"/>
      <c r="G193" s="187"/>
      <c r="H193" s="197"/>
      <c r="I193" s="1088"/>
      <c r="J193" s="186"/>
      <c r="K193" s="186"/>
      <c r="L193" s="186"/>
      <c r="M193" s="186"/>
      <c r="N193" s="186"/>
      <c r="O193" s="186"/>
      <c r="P193" s="186"/>
      <c r="Q193" s="186"/>
      <c r="R193" s="1088"/>
      <c r="S193" s="186"/>
      <c r="T193" s="186"/>
      <c r="U193" s="196"/>
      <c r="V193" s="166">
        <f t="shared" si="6"/>
        <v>193</v>
      </c>
      <c r="Y193" s="123"/>
      <c r="Z193" s="156"/>
      <c r="AA193" s="156"/>
      <c r="AB193" s="156"/>
      <c r="AC193" s="156"/>
      <c r="AD193" s="156"/>
    </row>
    <row r="194" spans="1:30" ht="19.5" customHeight="1" thickBot="1">
      <c r="A194" s="184"/>
      <c r="B194" s="185"/>
      <c r="C194" s="185" t="s">
        <v>429</v>
      </c>
      <c r="D194" s="185"/>
      <c r="E194" s="185"/>
      <c r="F194" s="186"/>
      <c r="G194" s="187"/>
      <c r="H194" s="197"/>
      <c r="I194" s="284"/>
      <c r="J194" s="186" t="s">
        <v>272</v>
      </c>
      <c r="K194" s="186"/>
      <c r="L194" s="186"/>
      <c r="M194" s="186"/>
      <c r="N194" s="186"/>
      <c r="O194" s="186"/>
      <c r="P194" s="186"/>
      <c r="Q194" s="186"/>
      <c r="R194" s="284"/>
      <c r="S194" s="186" t="s">
        <v>272</v>
      </c>
      <c r="T194" s="186"/>
      <c r="U194" s="196"/>
      <c r="V194" s="166">
        <f t="shared" si="6"/>
        <v>194</v>
      </c>
      <c r="W194" s="167" t="str">
        <f>IF(OR(I194="",R194=""),"未入力あり","✔")</f>
        <v>未入力あり</v>
      </c>
      <c r="Y194" s="123"/>
      <c r="Z194" s="210">
        <v>0</v>
      </c>
      <c r="AA194" s="223">
        <v>10</v>
      </c>
      <c r="AB194" s="210">
        <v>0</v>
      </c>
      <c r="AC194" s="223">
        <v>20</v>
      </c>
      <c r="AD194" s="156"/>
    </row>
    <row r="195" spans="1:30" ht="20.100000000000001" customHeight="1" thickBot="1">
      <c r="A195" s="184"/>
      <c r="B195" s="185"/>
      <c r="C195" s="185" t="s">
        <v>430</v>
      </c>
      <c r="D195" s="185"/>
      <c r="E195" s="185"/>
      <c r="F195" s="186"/>
      <c r="G195" s="187"/>
      <c r="H195" s="242"/>
      <c r="I195" s="284"/>
      <c r="J195" s="186" t="s">
        <v>272</v>
      </c>
      <c r="K195" s="186"/>
      <c r="L195" s="186"/>
      <c r="M195" s="186"/>
      <c r="N195" s="186"/>
      <c r="O195" s="186"/>
      <c r="P195" s="186"/>
      <c r="Q195" s="186"/>
      <c r="R195" s="284"/>
      <c r="S195" s="186" t="s">
        <v>272</v>
      </c>
      <c r="T195" s="186"/>
      <c r="U195" s="196"/>
      <c r="V195" s="166">
        <f t="shared" si="6"/>
        <v>195</v>
      </c>
      <c r="W195" s="167" t="str">
        <f>IF(OR(I195="",R195=""),"未入力あり","✔")</f>
        <v>未入力あり</v>
      </c>
      <c r="Y195" s="123"/>
      <c r="Z195" s="210">
        <v>0</v>
      </c>
      <c r="AA195" s="210">
        <v>10</v>
      </c>
      <c r="AB195" s="210">
        <v>0</v>
      </c>
      <c r="AC195" s="210">
        <v>10</v>
      </c>
      <c r="AD195" s="156"/>
    </row>
    <row r="196" spans="1:30" ht="20.100000000000001" customHeight="1" thickBot="1">
      <c r="A196" s="184"/>
      <c r="B196" s="185"/>
      <c r="C196" s="221" t="s">
        <v>431</v>
      </c>
      <c r="D196" s="185"/>
      <c r="E196" s="185"/>
      <c r="F196" s="186"/>
      <c r="G196" s="187"/>
      <c r="H196" s="242"/>
      <c r="I196" s="284"/>
      <c r="J196" s="186" t="s">
        <v>272</v>
      </c>
      <c r="K196" s="186"/>
      <c r="L196" s="186"/>
      <c r="M196" s="186"/>
      <c r="N196" s="186"/>
      <c r="O196" s="186"/>
      <c r="P196" s="186"/>
      <c r="Q196" s="186"/>
      <c r="R196" s="284"/>
      <c r="S196" s="186" t="s">
        <v>272</v>
      </c>
      <c r="T196" s="186"/>
      <c r="U196" s="196"/>
      <c r="V196" s="166">
        <f t="shared" si="6"/>
        <v>196</v>
      </c>
      <c r="W196" s="167" t="str">
        <f>IF(OR(I196="",R196=""),"未入力あり","✔")</f>
        <v>未入力あり</v>
      </c>
      <c r="Y196" s="123"/>
      <c r="Z196" s="210">
        <v>0</v>
      </c>
      <c r="AA196" s="210">
        <v>10</v>
      </c>
      <c r="AB196" s="210">
        <v>0</v>
      </c>
      <c r="AC196" s="223">
        <v>20</v>
      </c>
      <c r="AD196" s="156"/>
    </row>
    <row r="197" spans="1:30" ht="20.100000000000001" customHeight="1" thickBot="1">
      <c r="A197" s="184" t="s">
        <v>432</v>
      </c>
      <c r="B197" s="185"/>
      <c r="C197" s="185"/>
      <c r="D197" s="185"/>
      <c r="E197" s="185"/>
      <c r="F197" s="186"/>
      <c r="G197" s="187"/>
      <c r="H197" s="197"/>
      <c r="I197" s="203"/>
      <c r="J197" s="201"/>
      <c r="K197" s="201"/>
      <c r="L197" s="201"/>
      <c r="M197" s="201"/>
      <c r="N197" s="201"/>
      <c r="O197" s="201"/>
      <c r="P197" s="201"/>
      <c r="Q197" s="201"/>
      <c r="R197" s="203"/>
      <c r="S197" s="201"/>
      <c r="T197" s="186"/>
      <c r="U197" s="196"/>
      <c r="V197" s="166">
        <f t="shared" si="6"/>
        <v>197</v>
      </c>
      <c r="Y197" s="123"/>
      <c r="Z197" s="156"/>
      <c r="AA197" s="156"/>
      <c r="AB197" s="156"/>
      <c r="AC197" s="156"/>
      <c r="AD197" s="156"/>
    </row>
    <row r="198" spans="1:30" ht="20.100000000000001" customHeight="1" thickBot="1">
      <c r="A198" s="184"/>
      <c r="B198" s="185" t="s">
        <v>433</v>
      </c>
      <c r="C198" s="185"/>
      <c r="D198" s="185"/>
      <c r="E198" s="185"/>
      <c r="F198" s="186"/>
      <c r="G198" s="187"/>
      <c r="H198" s="197"/>
      <c r="I198" s="203"/>
      <c r="J198" s="201"/>
      <c r="K198" s="201"/>
      <c r="L198" s="201"/>
      <c r="M198" s="201"/>
      <c r="N198" s="201"/>
      <c r="O198" s="201"/>
      <c r="P198" s="201"/>
      <c r="Q198" s="201"/>
      <c r="R198" s="2"/>
      <c r="S198" s="206" t="s">
        <v>434</v>
      </c>
      <c r="T198" s="186"/>
      <c r="U198" s="196"/>
      <c r="V198" s="166">
        <f t="shared" si="6"/>
        <v>198</v>
      </c>
      <c r="W198" s="167" t="str">
        <f>IF(R198="","未入力あり","✔")</f>
        <v>未入力あり</v>
      </c>
      <c r="Y198" s="123"/>
      <c r="Z198" s="156"/>
      <c r="AA198" s="156"/>
      <c r="AB198" s="156"/>
      <c r="AC198" s="156"/>
      <c r="AD198" s="156"/>
    </row>
    <row r="199" spans="1:30" ht="20.100000000000001" customHeight="1" thickBot="1">
      <c r="A199" s="184"/>
      <c r="B199" s="185" t="s">
        <v>435</v>
      </c>
      <c r="C199" s="185"/>
      <c r="D199" s="185"/>
      <c r="E199" s="185"/>
      <c r="F199" s="186"/>
      <c r="G199" s="187"/>
      <c r="H199" s="243"/>
      <c r="I199" s="203"/>
      <c r="J199" s="201"/>
      <c r="K199" s="201"/>
      <c r="L199" s="201"/>
      <c r="M199" s="201"/>
      <c r="N199" s="201"/>
      <c r="O199" s="201"/>
      <c r="P199" s="201"/>
      <c r="Q199" s="201"/>
      <c r="R199" s="203"/>
      <c r="S199" s="201"/>
      <c r="T199" s="186"/>
      <c r="U199" s="196"/>
      <c r="V199" s="166">
        <f t="shared" si="6"/>
        <v>199</v>
      </c>
      <c r="Y199" s="123"/>
      <c r="Z199" s="156"/>
      <c r="AA199" s="156"/>
      <c r="AB199" s="156"/>
      <c r="AC199" s="156"/>
      <c r="AD199" s="156"/>
    </row>
    <row r="200" spans="1:30" ht="20.100000000000001" customHeight="1" thickBot="1">
      <c r="A200" s="184"/>
      <c r="B200" s="185"/>
      <c r="C200" s="185" t="s">
        <v>436</v>
      </c>
      <c r="D200" s="185"/>
      <c r="E200" s="185"/>
      <c r="F200" s="186"/>
      <c r="G200" s="187"/>
      <c r="H200" s="2"/>
      <c r="I200" s="206" t="s">
        <v>437</v>
      </c>
      <c r="J200" s="244"/>
      <c r="K200" s="244"/>
      <c r="L200" s="244"/>
      <c r="M200" s="244" t="s">
        <v>438</v>
      </c>
      <c r="N200" s="284"/>
      <c r="O200" s="156" t="str">
        <f>+"回開催（期間："&amp;'[15]事務局使用（発出時は非表示にすること）'!B4&amp;"）"</f>
        <v>回開催（期間：令和４年１月１日～12月31日）</v>
      </c>
      <c r="P200" s="156"/>
      <c r="Q200" s="156"/>
      <c r="R200" s="203"/>
      <c r="S200" s="201"/>
      <c r="T200" s="186"/>
      <c r="U200" s="196"/>
      <c r="V200" s="166">
        <f t="shared" si="6"/>
        <v>200</v>
      </c>
      <c r="W200" s="167" t="str">
        <f>IF(OR(H200="",N200=""),"未入力あり","✔")</f>
        <v>未入力あり</v>
      </c>
      <c r="Y200" s="123"/>
      <c r="Z200" s="210">
        <v>0</v>
      </c>
      <c r="AA200" s="210">
        <v>40</v>
      </c>
      <c r="AB200" s="156"/>
      <c r="AC200" s="156"/>
      <c r="AD200" s="156"/>
    </row>
    <row r="201" spans="1:30" ht="20.100000000000001" customHeight="1" thickBot="1">
      <c r="A201" s="184"/>
      <c r="B201" s="185"/>
      <c r="C201" s="185" t="s">
        <v>439</v>
      </c>
      <c r="D201" s="185"/>
      <c r="E201" s="185"/>
      <c r="F201" s="186"/>
      <c r="G201" s="187"/>
      <c r="H201" s="2"/>
      <c r="I201" s="206" t="s">
        <v>437</v>
      </c>
      <c r="J201" s="244"/>
      <c r="K201" s="244"/>
      <c r="L201" s="244"/>
      <c r="M201" s="244" t="s">
        <v>438</v>
      </c>
      <c r="N201" s="284"/>
      <c r="O201" s="156" t="str">
        <f>+"回開催（期間："&amp;'[15]事務局使用（発出時は非表示にすること）'!B4&amp;"）"</f>
        <v>回開催（期間：令和４年１月１日～12月31日）</v>
      </c>
      <c r="P201" s="156"/>
      <c r="Q201" s="156"/>
      <c r="R201" s="203"/>
      <c r="S201" s="201"/>
      <c r="T201" s="186"/>
      <c r="U201" s="196"/>
      <c r="V201" s="166">
        <f t="shared" si="6"/>
        <v>201</v>
      </c>
      <c r="W201" s="167" t="str">
        <f>IF(OR(H201="",N201=""),"未入力あり","✔")</f>
        <v>未入力あり</v>
      </c>
      <c r="Y201" s="123"/>
      <c r="Z201" s="210">
        <v>0</v>
      </c>
      <c r="AA201" s="210">
        <v>30</v>
      </c>
      <c r="AB201" s="156"/>
      <c r="AC201" s="156"/>
      <c r="AD201" s="156"/>
    </row>
    <row r="202" spans="1:30" ht="20.100000000000001" customHeight="1" thickBot="1">
      <c r="A202" s="184"/>
      <c r="B202" s="185"/>
      <c r="C202" s="185" t="s">
        <v>440</v>
      </c>
      <c r="D202" s="185"/>
      <c r="E202" s="185"/>
      <c r="F202" s="186"/>
      <c r="G202" s="187"/>
      <c r="H202" s="2"/>
      <c r="I202" s="206" t="s">
        <v>437</v>
      </c>
      <c r="J202" s="244"/>
      <c r="K202" s="244"/>
      <c r="L202" s="244"/>
      <c r="M202" s="244" t="s">
        <v>438</v>
      </c>
      <c r="N202" s="284"/>
      <c r="O202" s="156" t="str">
        <f>+"回開催（期間："&amp;'[15]事務局使用（発出時は非表示にすること）'!B4&amp;"）"</f>
        <v>回開催（期間：令和４年１月１日～12月31日）</v>
      </c>
      <c r="P202" s="156"/>
      <c r="Q202" s="156"/>
      <c r="R202" s="203"/>
      <c r="S202" s="201"/>
      <c r="T202" s="186"/>
      <c r="U202" s="196"/>
      <c r="V202" s="166">
        <f t="shared" si="6"/>
        <v>202</v>
      </c>
      <c r="W202" s="167" t="str">
        <f>IF(OR(H202="",N202=""),"未入力あり","✔")</f>
        <v>未入力あり</v>
      </c>
      <c r="Y202" s="123"/>
      <c r="Z202" s="210">
        <v>0</v>
      </c>
      <c r="AA202" s="210">
        <v>30</v>
      </c>
      <c r="AB202" s="156"/>
      <c r="AC202" s="156"/>
      <c r="AD202" s="156"/>
    </row>
    <row r="203" spans="1:30" ht="20.100000000000001" customHeight="1">
      <c r="A203" s="184"/>
      <c r="B203" s="185"/>
      <c r="C203" s="185"/>
      <c r="D203" s="185"/>
      <c r="E203" s="185"/>
      <c r="F203" s="186"/>
      <c r="G203" s="187"/>
      <c r="H203" s="197"/>
      <c r="I203" s="203"/>
      <c r="J203" s="201"/>
      <c r="K203" s="201"/>
      <c r="L203" s="201"/>
      <c r="M203" s="201"/>
      <c r="N203" s="201"/>
      <c r="O203" s="201"/>
      <c r="P203" s="201"/>
      <c r="Q203" s="201"/>
      <c r="R203" s="203"/>
      <c r="S203" s="206"/>
      <c r="T203" s="211"/>
      <c r="U203" s="196"/>
      <c r="V203" s="166">
        <f t="shared" si="6"/>
        <v>203</v>
      </c>
      <c r="Y203" s="123"/>
      <c r="Z203" s="156"/>
      <c r="AA203" s="156"/>
      <c r="AB203" s="156"/>
      <c r="AC203" s="156"/>
      <c r="AD203" s="156"/>
    </row>
    <row r="204" spans="1:30" ht="20.100000000000001" customHeight="1">
      <c r="A204" s="184" t="s">
        <v>441</v>
      </c>
      <c r="B204" s="185"/>
      <c r="C204" s="185"/>
      <c r="D204" s="185"/>
      <c r="E204" s="185"/>
      <c r="F204" s="186"/>
      <c r="G204" s="187"/>
      <c r="H204" s="197"/>
      <c r="I204" s="203"/>
      <c r="J204" s="201"/>
      <c r="K204" s="201"/>
      <c r="L204" s="201"/>
      <c r="M204" s="201"/>
      <c r="N204" s="201"/>
      <c r="O204" s="201"/>
      <c r="P204" s="201"/>
      <c r="Q204" s="201"/>
      <c r="R204" s="203"/>
      <c r="S204" s="201"/>
      <c r="T204" s="186"/>
      <c r="U204" s="196"/>
      <c r="V204" s="166">
        <f t="shared" si="6"/>
        <v>204</v>
      </c>
      <c r="Y204" s="123"/>
      <c r="Z204" s="1312"/>
      <c r="AA204" s="156"/>
      <c r="AB204" s="156"/>
      <c r="AC204" s="156"/>
      <c r="AD204" s="156"/>
    </row>
    <row r="205" spans="1:30" ht="20.100000000000001" customHeight="1" thickBot="1">
      <c r="A205" s="184"/>
      <c r="B205" s="185" t="s">
        <v>442</v>
      </c>
      <c r="C205" s="185" t="s">
        <v>443</v>
      </c>
      <c r="D205" s="186"/>
      <c r="E205" s="185"/>
      <c r="F205" s="205" t="str">
        <f>+"（期間："&amp;'[15]事務局使用（発出時は非表示にすること）'!B4&amp;"）"</f>
        <v>（期間：令和４年１月１日～12月31日）</v>
      </c>
      <c r="G205" s="245"/>
      <c r="H205" s="197"/>
      <c r="I205" s="203"/>
      <c r="J205" s="201"/>
      <c r="K205" s="201"/>
      <c r="L205" s="201"/>
      <c r="M205" s="201"/>
      <c r="N205" s="201"/>
      <c r="O205" s="201"/>
      <c r="P205" s="201"/>
      <c r="Q205" s="201"/>
      <c r="R205" s="203"/>
      <c r="S205" s="201"/>
      <c r="T205" s="186"/>
      <c r="U205" s="196"/>
      <c r="V205" s="166">
        <f t="shared" si="6"/>
        <v>205</v>
      </c>
      <c r="Y205" s="123"/>
      <c r="Z205" s="1312"/>
      <c r="AA205" s="156"/>
      <c r="AB205" s="156"/>
      <c r="AC205" s="156"/>
      <c r="AD205" s="156"/>
    </row>
    <row r="206" spans="1:30" ht="20.100000000000001" customHeight="1" thickBot="1">
      <c r="A206" s="184"/>
      <c r="B206" s="186"/>
      <c r="C206" s="185"/>
      <c r="D206" s="185" t="s">
        <v>444</v>
      </c>
      <c r="E206" s="186"/>
      <c r="F206" s="186"/>
      <c r="G206" s="187"/>
      <c r="H206" s="197"/>
      <c r="I206" s="203"/>
      <c r="J206" s="201"/>
      <c r="K206" s="201"/>
      <c r="L206" s="201"/>
      <c r="M206" s="201"/>
      <c r="N206" s="201"/>
      <c r="O206" s="201"/>
      <c r="P206" s="201"/>
      <c r="Q206" s="201"/>
      <c r="R206" s="284"/>
      <c r="S206" s="186" t="s">
        <v>385</v>
      </c>
      <c r="T206" s="185"/>
      <c r="U206" s="199"/>
      <c r="V206" s="166">
        <f t="shared" si="6"/>
        <v>206</v>
      </c>
      <c r="W206" s="167" t="str">
        <f>IF(R206="","未入力あり","✔")</f>
        <v>未入力あり</v>
      </c>
      <c r="Y206" s="123"/>
      <c r="Z206" s="246">
        <v>0</v>
      </c>
      <c r="AA206" s="204">
        <v>170000</v>
      </c>
      <c r="AB206" s="156"/>
      <c r="AC206" s="156"/>
      <c r="AD206" s="156"/>
    </row>
    <row r="207" spans="1:30" ht="19.8" thickBot="1">
      <c r="A207" s="184"/>
      <c r="B207" s="186"/>
      <c r="C207" s="185"/>
      <c r="D207" s="185"/>
      <c r="E207" s="185" t="s">
        <v>445</v>
      </c>
      <c r="F207" s="185"/>
      <c r="G207" s="187"/>
      <c r="H207" s="197"/>
      <c r="I207" s="203"/>
      <c r="J207" s="201"/>
      <c r="K207" s="201"/>
      <c r="L207" s="201"/>
      <c r="M207" s="201"/>
      <c r="N207" s="201"/>
      <c r="O207" s="201"/>
      <c r="P207" s="201"/>
      <c r="Q207" s="201"/>
      <c r="R207" s="284"/>
      <c r="S207" s="186" t="s">
        <v>385</v>
      </c>
      <c r="T207" s="185"/>
      <c r="U207" s="199"/>
      <c r="V207" s="166">
        <f t="shared" ref="V207:V270" si="10">+ROW()</f>
        <v>207</v>
      </c>
      <c r="W207" s="167" t="str">
        <f>IF(R207="","未入力あり","✔")</f>
        <v>未入力あり</v>
      </c>
      <c r="Y207" s="123"/>
      <c r="Z207" s="246">
        <v>0</v>
      </c>
      <c r="AA207" s="204">
        <v>55000</v>
      </c>
      <c r="AB207" s="156"/>
      <c r="AC207" s="156"/>
      <c r="AD207" s="156"/>
    </row>
    <row r="208" spans="1:30" ht="20.100000000000001" customHeight="1" thickBot="1">
      <c r="A208" s="184"/>
      <c r="B208" s="186"/>
      <c r="C208" s="185"/>
      <c r="D208" s="185"/>
      <c r="E208" s="185" t="s">
        <v>446</v>
      </c>
      <c r="F208" s="185"/>
      <c r="G208" s="187"/>
      <c r="H208" s="197"/>
      <c r="I208" s="203"/>
      <c r="J208" s="201"/>
      <c r="K208" s="201"/>
      <c r="L208" s="201"/>
      <c r="M208" s="201"/>
      <c r="N208" s="201"/>
      <c r="O208" s="201"/>
      <c r="P208" s="201"/>
      <c r="Q208" s="201"/>
      <c r="R208" s="247" t="str">
        <f>IF(ISERROR(R207/R206*100),"",R207/R206*100)</f>
        <v/>
      </c>
      <c r="S208" s="186" t="s">
        <v>447</v>
      </c>
      <c r="T208" s="185"/>
      <c r="U208" s="199"/>
      <c r="V208" s="166">
        <f t="shared" si="10"/>
        <v>208</v>
      </c>
      <c r="W208" s="155"/>
      <c r="Y208" s="123"/>
      <c r="Z208" s="248"/>
      <c r="AA208" s="156"/>
      <c r="AB208" s="156"/>
      <c r="AC208" s="156"/>
      <c r="AD208" s="156"/>
    </row>
    <row r="209" spans="1:30" ht="20.100000000000001" customHeight="1" thickBot="1">
      <c r="A209" s="249"/>
      <c r="B209" s="250"/>
      <c r="C209" s="251"/>
      <c r="D209" s="251" t="s">
        <v>448</v>
      </c>
      <c r="E209" s="250"/>
      <c r="F209" s="250"/>
      <c r="G209" s="252"/>
      <c r="H209" s="243"/>
      <c r="I209" s="213"/>
      <c r="J209" s="253"/>
      <c r="K209" s="253"/>
      <c r="L209" s="253"/>
      <c r="M209" s="253"/>
      <c r="N209" s="253"/>
      <c r="O209" s="253"/>
      <c r="P209" s="253"/>
      <c r="Q209" s="253"/>
      <c r="R209" s="284"/>
      <c r="S209" s="186" t="s">
        <v>385</v>
      </c>
      <c r="T209" s="185"/>
      <c r="U209" s="199"/>
      <c r="V209" s="166">
        <f t="shared" si="10"/>
        <v>209</v>
      </c>
      <c r="W209" s="167" t="str">
        <f>IF(R209="","未入力あり","✔")</f>
        <v>未入力あり</v>
      </c>
      <c r="Y209" s="123"/>
      <c r="Z209" s="246">
        <v>0</v>
      </c>
      <c r="AA209" s="204">
        <v>270000</v>
      </c>
      <c r="AB209" s="156"/>
      <c r="AC209" s="156"/>
      <c r="AD209" s="156"/>
    </row>
    <row r="210" spans="1:30" ht="20.100000000000001" customHeight="1" thickBot="1">
      <c r="A210" s="184"/>
      <c r="B210" s="186"/>
      <c r="C210" s="185"/>
      <c r="D210" s="185" t="s">
        <v>449</v>
      </c>
      <c r="E210" s="186"/>
      <c r="F210" s="186"/>
      <c r="G210" s="187"/>
      <c r="H210" s="197"/>
      <c r="I210" s="203"/>
      <c r="J210" s="201"/>
      <c r="K210" s="201"/>
      <c r="L210" s="201"/>
      <c r="M210" s="201"/>
      <c r="N210" s="201"/>
      <c r="O210" s="201"/>
      <c r="P210" s="201"/>
      <c r="Q210" s="254"/>
      <c r="R210" s="284"/>
      <c r="S210" s="186" t="s">
        <v>385</v>
      </c>
      <c r="T210" s="185"/>
      <c r="U210" s="199"/>
      <c r="V210" s="166">
        <f t="shared" si="10"/>
        <v>210</v>
      </c>
      <c r="W210" s="167" t="str">
        <f>IF(R210="","未入力あり","✔")</f>
        <v>未入力あり</v>
      </c>
      <c r="Y210" s="123"/>
      <c r="Z210" s="246">
        <v>0</v>
      </c>
      <c r="AA210" s="204">
        <v>640</v>
      </c>
      <c r="AB210" s="156"/>
      <c r="AC210" s="156"/>
      <c r="AD210" s="156"/>
    </row>
    <row r="211" spans="1:30" ht="99.75" customHeight="1">
      <c r="A211" s="740"/>
      <c r="B211" s="155"/>
      <c r="C211" s="158"/>
      <c r="D211" s="1331" t="s">
        <v>1482</v>
      </c>
      <c r="E211" s="1331"/>
      <c r="F211" s="1331"/>
      <c r="G211" s="1331"/>
      <c r="H211" s="1331"/>
      <c r="I211" s="1331"/>
      <c r="J211" s="1331"/>
      <c r="K211" s="1331"/>
      <c r="L211" s="1331"/>
      <c r="M211" s="1331"/>
      <c r="N211" s="1331"/>
      <c r="O211" s="1331"/>
      <c r="P211" s="1331"/>
      <c r="Q211" s="1331"/>
      <c r="R211" s="1331"/>
      <c r="S211" s="201"/>
      <c r="T211" s="186"/>
      <c r="U211" s="196"/>
      <c r="V211" s="166">
        <f t="shared" si="10"/>
        <v>211</v>
      </c>
      <c r="Y211" s="123"/>
      <c r="AA211" s="156"/>
      <c r="AB211" s="156"/>
      <c r="AC211" s="156"/>
      <c r="AD211" s="156"/>
    </row>
    <row r="212" spans="1:30" ht="20.100000000000001" customHeight="1">
      <c r="A212" s="184"/>
      <c r="B212" s="185"/>
      <c r="C212" s="185"/>
      <c r="D212" s="185"/>
      <c r="E212" s="187"/>
      <c r="F212" s="185"/>
      <c r="G212" s="185"/>
      <c r="H212" s="197"/>
      <c r="I212" s="203"/>
      <c r="J212" s="201"/>
      <c r="K212" s="201"/>
      <c r="L212" s="201"/>
      <c r="M212" s="201"/>
      <c r="N212" s="201"/>
      <c r="O212" s="201"/>
      <c r="P212" s="201"/>
      <c r="Q212" s="201"/>
      <c r="R212" s="255"/>
      <c r="S212" s="186"/>
      <c r="T212" s="185"/>
      <c r="U212" s="256"/>
      <c r="V212" s="166">
        <f t="shared" si="10"/>
        <v>212</v>
      </c>
      <c r="Y212" s="123"/>
      <c r="Z212" s="257"/>
      <c r="AA212" s="156"/>
      <c r="AB212" s="156"/>
      <c r="AC212" s="156"/>
      <c r="AD212" s="156"/>
    </row>
    <row r="213" spans="1:30" ht="19.5" customHeight="1">
      <c r="A213" s="184"/>
      <c r="B213" s="185"/>
      <c r="C213" s="185"/>
      <c r="D213" s="185"/>
      <c r="E213" s="185"/>
      <c r="F213" s="186"/>
      <c r="G213" s="185"/>
      <c r="H213" s="197"/>
      <c r="I213" s="203"/>
      <c r="J213" s="201"/>
      <c r="K213" s="201"/>
      <c r="L213" s="201"/>
      <c r="M213" s="201"/>
      <c r="N213" s="201"/>
      <c r="O213" s="201"/>
      <c r="P213" s="201"/>
      <c r="Q213" s="201"/>
      <c r="R213" s="235"/>
      <c r="S213" s="186"/>
      <c r="T213" s="186"/>
      <c r="U213" s="258"/>
      <c r="V213" s="166">
        <f t="shared" si="10"/>
        <v>213</v>
      </c>
      <c r="Y213" s="123"/>
      <c r="Z213" s="257"/>
      <c r="AA213" s="156"/>
      <c r="AB213" s="156"/>
      <c r="AC213" s="156"/>
      <c r="AD213" s="156"/>
    </row>
    <row r="214" spans="1:30" ht="20.100000000000001" customHeight="1">
      <c r="A214" s="184"/>
      <c r="B214" s="185" t="s">
        <v>450</v>
      </c>
      <c r="C214" s="185" t="s">
        <v>451</v>
      </c>
      <c r="D214" s="186"/>
      <c r="E214" s="185"/>
      <c r="F214" s="185"/>
      <c r="G214" s="187"/>
      <c r="H214" s="197"/>
      <c r="I214" s="203"/>
      <c r="J214" s="201"/>
      <c r="K214" s="201"/>
      <c r="L214" s="201"/>
      <c r="M214" s="201"/>
      <c r="N214" s="201"/>
      <c r="O214" s="201"/>
      <c r="P214" s="201"/>
      <c r="Q214" s="201"/>
      <c r="R214" s="259"/>
      <c r="S214" s="186"/>
      <c r="T214" s="186"/>
      <c r="U214" s="196"/>
      <c r="V214" s="166">
        <f t="shared" si="10"/>
        <v>214</v>
      </c>
      <c r="Y214" s="123"/>
      <c r="Z214" s="257"/>
      <c r="AA214" s="156"/>
      <c r="AB214" s="156"/>
      <c r="AC214" s="156"/>
      <c r="AD214" s="156"/>
    </row>
    <row r="215" spans="1:30" ht="20.100000000000001" customHeight="1" thickBot="1">
      <c r="A215" s="184"/>
      <c r="B215" s="186"/>
      <c r="C215" s="185" t="s">
        <v>452</v>
      </c>
      <c r="D215" s="185" t="s">
        <v>453</v>
      </c>
      <c r="E215" s="186"/>
      <c r="F215" s="186"/>
      <c r="G215" s="205" t="str">
        <f>+"（期間："&amp;'[15]事務局使用（発出時は非表示にすること）'!B4&amp;"）"</f>
        <v>（期間：令和４年１月１日～12月31日）</v>
      </c>
      <c r="H215" s="156"/>
      <c r="I215" s="260"/>
      <c r="J215" s="201"/>
      <c r="K215" s="201"/>
      <c r="L215" s="201"/>
      <c r="M215" s="201"/>
      <c r="N215" s="201"/>
      <c r="O215" s="201"/>
      <c r="P215" s="201"/>
      <c r="Q215" s="201"/>
      <c r="R215" s="259"/>
      <c r="S215" s="186"/>
      <c r="T215" s="186"/>
      <c r="U215" s="196"/>
      <c r="V215" s="166">
        <f t="shared" si="10"/>
        <v>215</v>
      </c>
      <c r="Y215" s="123"/>
      <c r="Z215" s="257"/>
      <c r="AA215" s="156"/>
      <c r="AB215" s="156"/>
      <c r="AC215" s="156"/>
      <c r="AD215" s="156"/>
    </row>
    <row r="216" spans="1:30" ht="20.100000000000001" customHeight="1" thickBot="1">
      <c r="A216" s="184"/>
      <c r="B216" s="185"/>
      <c r="C216" s="185"/>
      <c r="D216" s="185"/>
      <c r="E216" s="185" t="s">
        <v>454</v>
      </c>
      <c r="F216" s="186"/>
      <c r="G216" s="187"/>
      <c r="H216" s="197"/>
      <c r="I216" s="203"/>
      <c r="J216" s="201"/>
      <c r="K216" s="201"/>
      <c r="L216" s="201"/>
      <c r="M216" s="201"/>
      <c r="N216" s="201"/>
      <c r="O216" s="201"/>
      <c r="P216" s="201"/>
      <c r="Q216" s="201"/>
      <c r="R216" s="284"/>
      <c r="S216" s="186" t="s">
        <v>455</v>
      </c>
      <c r="T216" s="186"/>
      <c r="U216" s="196"/>
      <c r="V216" s="166">
        <f t="shared" si="10"/>
        <v>216</v>
      </c>
      <c r="W216" s="167" t="str">
        <f>IF(R216="","未入力あり","✔")</f>
        <v>未入力あり</v>
      </c>
      <c r="Y216" s="123"/>
      <c r="Z216" s="261">
        <v>0</v>
      </c>
      <c r="AA216" s="204">
        <v>21000</v>
      </c>
      <c r="AB216" s="156"/>
      <c r="AC216" s="156"/>
      <c r="AD216" s="156"/>
    </row>
    <row r="217" spans="1:30" ht="20.100000000000001" customHeight="1" thickBot="1">
      <c r="A217" s="184"/>
      <c r="B217" s="185"/>
      <c r="C217" s="185"/>
      <c r="D217" s="185"/>
      <c r="E217" s="185" t="s">
        <v>456</v>
      </c>
      <c r="F217" s="186"/>
      <c r="G217" s="187"/>
      <c r="H217" s="197"/>
      <c r="I217" s="203"/>
      <c r="J217" s="201"/>
      <c r="K217" s="201"/>
      <c r="L217" s="201"/>
      <c r="M217" s="201"/>
      <c r="N217" s="201"/>
      <c r="O217" s="201"/>
      <c r="P217" s="201"/>
      <c r="Q217" s="201"/>
      <c r="R217" s="284"/>
      <c r="S217" s="186" t="s">
        <v>455</v>
      </c>
      <c r="T217" s="186"/>
      <c r="U217" s="196"/>
      <c r="V217" s="166">
        <f t="shared" si="10"/>
        <v>217</v>
      </c>
      <c r="W217" s="167" t="str">
        <f>IF(R217="","未入力あり","✔")</f>
        <v>未入力あり</v>
      </c>
      <c r="Y217" s="123"/>
      <c r="Z217" s="261">
        <v>0</v>
      </c>
      <c r="AA217" s="204">
        <v>16000</v>
      </c>
      <c r="AB217" s="156"/>
      <c r="AC217" s="156"/>
      <c r="AD217" s="156"/>
    </row>
    <row r="218" spans="1:30" ht="20.100000000000001" customHeight="1" thickBot="1">
      <c r="A218" s="184"/>
      <c r="B218" s="185"/>
      <c r="C218" s="185"/>
      <c r="D218" s="185"/>
      <c r="E218" s="185" t="s">
        <v>457</v>
      </c>
      <c r="F218" s="186"/>
      <c r="G218" s="187"/>
      <c r="H218" s="197"/>
      <c r="I218" s="203"/>
      <c r="J218" s="201"/>
      <c r="K218" s="201"/>
      <c r="L218" s="201"/>
      <c r="M218" s="201"/>
      <c r="N218" s="201"/>
      <c r="O218" s="201"/>
      <c r="P218" s="201"/>
      <c r="Q218" s="201"/>
      <c r="R218" s="284"/>
      <c r="S218" s="186" t="s">
        <v>455</v>
      </c>
      <c r="T218" s="186"/>
      <c r="U218" s="196"/>
      <c r="V218" s="166">
        <f t="shared" si="10"/>
        <v>218</v>
      </c>
      <c r="W218" s="167" t="str">
        <f>IF(R218="","未入力あり","✔")</f>
        <v>未入力あり</v>
      </c>
      <c r="Y218" s="123"/>
      <c r="Z218" s="261">
        <v>0</v>
      </c>
      <c r="AA218" s="204">
        <v>2300</v>
      </c>
      <c r="AB218" s="156"/>
      <c r="AC218" s="156"/>
      <c r="AD218" s="156"/>
    </row>
    <row r="219" spans="1:30" ht="20.100000000000001" customHeight="1">
      <c r="A219" s="262"/>
      <c r="B219" s="263"/>
      <c r="C219" s="263"/>
      <c r="D219" s="263"/>
      <c r="E219" s="263"/>
      <c r="F219" s="264"/>
      <c r="G219" s="265"/>
      <c r="H219" s="266"/>
      <c r="I219" s="267"/>
      <c r="J219" s="268"/>
      <c r="K219" s="268"/>
      <c r="L219" s="268"/>
      <c r="M219" s="268"/>
      <c r="N219" s="268"/>
      <c r="O219" s="268"/>
      <c r="P219" s="268"/>
      <c r="Q219" s="268"/>
      <c r="R219" s="1090"/>
      <c r="S219" s="268"/>
      <c r="T219" s="264"/>
      <c r="U219" s="269"/>
      <c r="V219" s="166">
        <f t="shared" si="10"/>
        <v>219</v>
      </c>
      <c r="Y219" s="123"/>
      <c r="AA219" s="156"/>
      <c r="AB219" s="156"/>
      <c r="AC219" s="156"/>
      <c r="AD219" s="156"/>
    </row>
    <row r="220" spans="1:30" ht="20.100000000000001" customHeight="1">
      <c r="A220" s="781" t="s">
        <v>1524</v>
      </c>
      <c r="B220" s="782"/>
      <c r="C220" s="783"/>
      <c r="D220" s="782"/>
      <c r="E220" s="784"/>
      <c r="F220" s="785"/>
      <c r="G220" s="785"/>
      <c r="H220" s="733"/>
      <c r="I220" s="733"/>
      <c r="J220" s="733"/>
      <c r="K220" s="198"/>
      <c r="L220" s="201"/>
      <c r="M220" s="201"/>
      <c r="N220" s="201"/>
      <c r="O220" s="201"/>
      <c r="P220" s="201"/>
      <c r="Q220" s="201"/>
      <c r="R220" s="1085"/>
      <c r="S220" s="201"/>
      <c r="T220" s="186"/>
      <c r="U220" s="196"/>
      <c r="V220" s="166">
        <f t="shared" si="10"/>
        <v>220</v>
      </c>
      <c r="Y220" s="123"/>
    </row>
    <row r="221" spans="1:30" ht="20.100000000000001" customHeight="1">
      <c r="A221" s="786"/>
      <c r="B221" s="787" t="s">
        <v>458</v>
      </c>
      <c r="C221" s="788"/>
      <c r="D221" s="281"/>
      <c r="E221" s="281"/>
      <c r="F221" s="281"/>
      <c r="G221" s="281"/>
      <c r="H221" s="157"/>
      <c r="I221" s="157"/>
      <c r="J221" s="271"/>
      <c r="K221" s="168"/>
      <c r="O221" s="156"/>
      <c r="R221" s="1091"/>
      <c r="S221" s="156"/>
      <c r="T221" s="156"/>
      <c r="U221" s="272"/>
      <c r="V221" s="166">
        <f t="shared" si="10"/>
        <v>221</v>
      </c>
      <c r="W221" s="156"/>
      <c r="X221" s="156"/>
      <c r="Y221" s="123"/>
      <c r="Z221" s="156"/>
      <c r="AA221" s="156"/>
      <c r="AB221" s="156"/>
      <c r="AC221" s="156"/>
      <c r="AD221" s="156"/>
    </row>
    <row r="222" spans="1:30" ht="20.100000000000001" customHeight="1">
      <c r="A222" s="789"/>
      <c r="B222" s="787"/>
      <c r="C222" s="790" t="s">
        <v>1483</v>
      </c>
      <c r="D222" s="791"/>
      <c r="E222" s="791"/>
      <c r="F222" s="791"/>
      <c r="G222" s="791"/>
      <c r="H222" s="251"/>
      <c r="I222" s="252"/>
      <c r="J222" s="274"/>
      <c r="K222" s="275"/>
      <c r="L222" s="201"/>
      <c r="M222" s="201"/>
      <c r="N222" s="201"/>
      <c r="O222" s="201"/>
      <c r="P222" s="201"/>
      <c r="Q222" s="201"/>
      <c r="R222" s="1085"/>
      <c r="S222" s="201"/>
      <c r="T222" s="186"/>
      <c r="U222" s="196"/>
      <c r="V222" s="166">
        <f t="shared" si="10"/>
        <v>222</v>
      </c>
      <c r="Y222" s="123"/>
    </row>
    <row r="223" spans="1:30" ht="20.100000000000001" customHeight="1" thickBot="1">
      <c r="A223" s="789"/>
      <c r="B223" s="787"/>
      <c r="C223" s="792"/>
      <c r="D223" s="790" t="s">
        <v>461</v>
      </c>
      <c r="E223" s="783"/>
      <c r="F223" s="783"/>
      <c r="G223" s="783"/>
      <c r="H223" s="185"/>
      <c r="I223" s="187"/>
      <c r="J223" s="198"/>
      <c r="K223" s="276"/>
      <c r="L223" s="201"/>
      <c r="M223" s="201"/>
      <c r="N223" s="201"/>
      <c r="O223" s="201"/>
      <c r="P223" s="201"/>
      <c r="Q223" s="201"/>
      <c r="R223" s="1087"/>
      <c r="S223" s="201"/>
      <c r="T223" s="186"/>
      <c r="U223" s="196"/>
      <c r="V223" s="166">
        <f t="shared" si="10"/>
        <v>223</v>
      </c>
      <c r="Y223" s="123"/>
      <c r="Z223" s="156"/>
      <c r="AA223" s="156"/>
    </row>
    <row r="224" spans="1:30" ht="20.100000000000001" customHeight="1" thickBot="1">
      <c r="A224" s="789"/>
      <c r="B224" s="787"/>
      <c r="C224" s="792"/>
      <c r="D224" s="793"/>
      <c r="E224" s="794" t="s">
        <v>462</v>
      </c>
      <c r="F224" s="783"/>
      <c r="G224" s="783"/>
      <c r="H224" s="185"/>
      <c r="I224" s="187"/>
      <c r="J224" s="278"/>
      <c r="K224" s="276"/>
      <c r="L224" s="201"/>
      <c r="M224" s="201"/>
      <c r="N224" s="201"/>
      <c r="O224" s="201"/>
      <c r="P224" s="201"/>
      <c r="Q224" s="201"/>
      <c r="R224" s="284"/>
      <c r="S224" s="185" t="s">
        <v>455</v>
      </c>
      <c r="T224" s="186"/>
      <c r="U224" s="196"/>
      <c r="V224" s="166">
        <f t="shared" si="10"/>
        <v>224</v>
      </c>
      <c r="W224" s="167" t="str">
        <f t="shared" ref="W224:W226" si="11">IF(R224="","未入力あり","✔")</f>
        <v>未入力あり</v>
      </c>
      <c r="Y224" s="123"/>
      <c r="Z224" s="210">
        <v>0</v>
      </c>
      <c r="AA224" s="210">
        <v>90</v>
      </c>
    </row>
    <row r="225" spans="1:27" ht="20.100000000000001" customHeight="1" thickBot="1">
      <c r="A225" s="789"/>
      <c r="B225" s="787"/>
      <c r="C225" s="792"/>
      <c r="D225" s="795"/>
      <c r="E225" s="794" t="s">
        <v>463</v>
      </c>
      <c r="F225" s="783"/>
      <c r="G225" s="783"/>
      <c r="H225" s="185"/>
      <c r="I225" s="187" t="s">
        <v>464</v>
      </c>
      <c r="J225" s="280"/>
      <c r="K225" s="276"/>
      <c r="L225" s="201"/>
      <c r="M225" s="201"/>
      <c r="N225" s="201"/>
      <c r="O225" s="201"/>
      <c r="P225" s="201"/>
      <c r="Q225" s="201"/>
      <c r="R225" s="284"/>
      <c r="S225" s="185" t="s">
        <v>455</v>
      </c>
      <c r="T225" s="186"/>
      <c r="U225" s="196"/>
      <c r="V225" s="166">
        <f t="shared" si="10"/>
        <v>225</v>
      </c>
      <c r="W225" s="167" t="str">
        <f t="shared" si="11"/>
        <v>未入力あり</v>
      </c>
      <c r="Y225" s="123"/>
      <c r="Z225" s="210">
        <v>0</v>
      </c>
      <c r="AA225" s="210">
        <v>300</v>
      </c>
    </row>
    <row r="226" spans="1:27" ht="20.100000000000001" customHeight="1" thickBot="1">
      <c r="A226" s="789"/>
      <c r="B226" s="787"/>
      <c r="C226" s="792"/>
      <c r="D226" s="796"/>
      <c r="E226" s="790" t="s">
        <v>459</v>
      </c>
      <c r="F226" s="791" t="s">
        <v>460</v>
      </c>
      <c r="G226" s="791"/>
      <c r="H226" s="251"/>
      <c r="I226" s="252"/>
      <c r="J226" s="279"/>
      <c r="K226" s="276"/>
      <c r="L226" s="201"/>
      <c r="M226" s="201"/>
      <c r="N226" s="201"/>
      <c r="O226" s="201"/>
      <c r="P226" s="201"/>
      <c r="Q226" s="201"/>
      <c r="R226" s="284"/>
      <c r="S226" s="185" t="s">
        <v>455</v>
      </c>
      <c r="T226" s="186"/>
      <c r="U226" s="196"/>
      <c r="V226" s="166">
        <f t="shared" si="10"/>
        <v>226</v>
      </c>
      <c r="W226" s="167" t="str">
        <f t="shared" si="11"/>
        <v>未入力あり</v>
      </c>
      <c r="Y226" s="123"/>
      <c r="Z226" s="210">
        <v>0</v>
      </c>
      <c r="AA226" s="207">
        <v>200</v>
      </c>
    </row>
    <row r="227" spans="1:27" ht="20.100000000000001" customHeight="1">
      <c r="A227" s="789"/>
      <c r="B227" s="797" t="s">
        <v>1525</v>
      </c>
      <c r="C227" s="791"/>
      <c r="D227" s="791"/>
      <c r="E227" s="791"/>
      <c r="F227" s="791"/>
      <c r="G227" s="791"/>
      <c r="H227" s="252"/>
      <c r="I227" s="252"/>
      <c r="J227" s="274"/>
      <c r="K227" s="275"/>
      <c r="L227" s="253"/>
      <c r="M227" s="253"/>
      <c r="N227" s="253"/>
      <c r="O227" s="253"/>
      <c r="P227" s="253"/>
      <c r="Q227" s="253"/>
      <c r="R227" s="1092"/>
      <c r="S227" s="251"/>
      <c r="T227" s="250"/>
      <c r="U227" s="282"/>
      <c r="V227" s="166">
        <f t="shared" si="10"/>
        <v>227</v>
      </c>
      <c r="Y227" s="123"/>
      <c r="Z227" s="156"/>
      <c r="AA227" s="156"/>
    </row>
    <row r="228" spans="1:27" ht="20.100000000000001" customHeight="1">
      <c r="A228" s="789"/>
      <c r="B228" s="797" t="s">
        <v>465</v>
      </c>
      <c r="C228" s="791"/>
      <c r="D228" s="791"/>
      <c r="E228" s="791"/>
      <c r="F228" s="791"/>
      <c r="G228" s="791"/>
      <c r="H228" s="252"/>
      <c r="I228" s="252"/>
      <c r="J228" s="274"/>
      <c r="K228" s="276"/>
      <c r="L228" s="201"/>
      <c r="M228" s="201"/>
      <c r="N228" s="201"/>
      <c r="O228" s="201"/>
      <c r="P228" s="201"/>
      <c r="Q228" s="201"/>
      <c r="R228" s="1093"/>
      <c r="S228" s="185"/>
      <c r="T228" s="186"/>
      <c r="U228" s="196"/>
      <c r="V228" s="166">
        <f t="shared" si="10"/>
        <v>228</v>
      </c>
      <c r="Y228" s="123"/>
      <c r="Z228" s="156"/>
      <c r="AA228" s="156"/>
    </row>
    <row r="229" spans="1:27" ht="20.100000000000001" customHeight="1" thickBot="1">
      <c r="A229" s="789"/>
      <c r="B229" s="787"/>
      <c r="C229" s="790" t="s">
        <v>1526</v>
      </c>
      <c r="D229" s="791"/>
      <c r="E229" s="791"/>
      <c r="F229" s="791"/>
      <c r="G229" s="791"/>
      <c r="H229" s="252"/>
      <c r="I229" s="252"/>
      <c r="J229" s="274"/>
      <c r="K229" s="276"/>
      <c r="L229" s="201"/>
      <c r="M229" s="201"/>
      <c r="N229" s="201"/>
      <c r="O229" s="201"/>
      <c r="P229" s="201"/>
      <c r="Q229" s="201"/>
      <c r="R229" s="1094"/>
      <c r="S229" s="185"/>
      <c r="T229" s="186"/>
      <c r="U229" s="196"/>
      <c r="V229" s="166">
        <f t="shared" si="10"/>
        <v>229</v>
      </c>
      <c r="Y229" s="123"/>
      <c r="Z229" s="156"/>
      <c r="AA229" s="156"/>
    </row>
    <row r="230" spans="1:27" ht="20.100000000000001" customHeight="1" thickBot="1">
      <c r="A230" s="789"/>
      <c r="B230" s="787"/>
      <c r="C230" s="798"/>
      <c r="D230" s="790" t="s">
        <v>466</v>
      </c>
      <c r="E230" s="791"/>
      <c r="F230" s="791"/>
      <c r="G230" s="791"/>
      <c r="H230" s="252"/>
      <c r="I230" s="252"/>
      <c r="J230" s="279"/>
      <c r="K230" s="276"/>
      <c r="L230" s="201"/>
      <c r="M230" s="201"/>
      <c r="N230" s="201"/>
      <c r="O230" s="201"/>
      <c r="P230" s="201"/>
      <c r="Q230" s="201"/>
      <c r="R230" s="284"/>
      <c r="S230" s="185" t="s">
        <v>385</v>
      </c>
      <c r="T230" s="186"/>
      <c r="U230" s="196"/>
      <c r="V230" s="166">
        <f t="shared" si="10"/>
        <v>230</v>
      </c>
      <c r="W230" s="167" t="str">
        <f t="shared" ref="W230:W236" si="12">IF(R230="","未入力あり","✔")</f>
        <v>未入力あり</v>
      </c>
      <c r="Y230" s="123"/>
      <c r="Z230" s="210">
        <v>0</v>
      </c>
      <c r="AA230" s="210">
        <v>2400</v>
      </c>
    </row>
    <row r="231" spans="1:27" ht="20.100000000000001" customHeight="1" thickBot="1">
      <c r="A231" s="789"/>
      <c r="B231" s="787"/>
      <c r="C231" s="798"/>
      <c r="D231" s="787"/>
      <c r="E231" s="794" t="s">
        <v>467</v>
      </c>
      <c r="F231" s="783"/>
      <c r="G231" s="783"/>
      <c r="H231" s="187"/>
      <c r="I231" s="187"/>
      <c r="J231" s="278"/>
      <c r="K231" s="276"/>
      <c r="L231" s="201"/>
      <c r="M231" s="201"/>
      <c r="N231" s="201"/>
      <c r="O231" s="201"/>
      <c r="P231" s="201"/>
      <c r="Q231" s="201"/>
      <c r="R231" s="284"/>
      <c r="S231" s="185" t="s">
        <v>385</v>
      </c>
      <c r="T231" s="186"/>
      <c r="U231" s="196"/>
      <c r="V231" s="166">
        <f t="shared" si="10"/>
        <v>231</v>
      </c>
      <c r="W231" s="167" t="str">
        <f t="shared" si="12"/>
        <v>未入力あり</v>
      </c>
      <c r="Y231" s="123"/>
      <c r="Z231" s="210">
        <v>0</v>
      </c>
      <c r="AA231" s="210">
        <v>200</v>
      </c>
    </row>
    <row r="232" spans="1:27" ht="20.100000000000001" customHeight="1" thickBot="1">
      <c r="A232" s="789"/>
      <c r="B232" s="787"/>
      <c r="C232" s="798"/>
      <c r="D232" s="787"/>
      <c r="E232" s="794" t="s">
        <v>468</v>
      </c>
      <c r="F232" s="783"/>
      <c r="G232" s="783"/>
      <c r="H232" s="187"/>
      <c r="I232" s="187"/>
      <c r="J232" s="278"/>
      <c r="K232" s="276"/>
      <c r="L232" s="201"/>
      <c r="M232" s="201"/>
      <c r="N232" s="201"/>
      <c r="O232" s="201"/>
      <c r="P232" s="201"/>
      <c r="Q232" s="201"/>
      <c r="R232" s="284"/>
      <c r="S232" s="185" t="s">
        <v>385</v>
      </c>
      <c r="T232" s="186"/>
      <c r="U232" s="196"/>
      <c r="V232" s="166">
        <f t="shared" si="10"/>
        <v>232</v>
      </c>
      <c r="W232" s="167" t="str">
        <f t="shared" si="12"/>
        <v>未入力あり</v>
      </c>
      <c r="Y232" s="123"/>
      <c r="Z232" s="210">
        <v>0</v>
      </c>
      <c r="AA232" s="210">
        <v>150</v>
      </c>
    </row>
    <row r="233" spans="1:27" ht="20.100000000000001" customHeight="1" thickBot="1">
      <c r="A233" s="789"/>
      <c r="B233" s="787"/>
      <c r="C233" s="798"/>
      <c r="D233" s="787"/>
      <c r="E233" s="794" t="s">
        <v>469</v>
      </c>
      <c r="F233" s="783"/>
      <c r="G233" s="783"/>
      <c r="H233" s="187"/>
      <c r="I233" s="187"/>
      <c r="J233" s="278"/>
      <c r="K233" s="276"/>
      <c r="L233" s="201"/>
      <c r="M233" s="201"/>
      <c r="N233" s="201"/>
      <c r="O233" s="201"/>
      <c r="P233" s="201"/>
      <c r="Q233" s="201"/>
      <c r="R233" s="284"/>
      <c r="S233" s="185" t="s">
        <v>385</v>
      </c>
      <c r="T233" s="186"/>
      <c r="U233" s="196"/>
      <c r="V233" s="166">
        <f t="shared" si="10"/>
        <v>233</v>
      </c>
      <c r="W233" s="167" t="str">
        <f t="shared" si="12"/>
        <v>未入力あり</v>
      </c>
      <c r="Y233" s="123"/>
      <c r="Z233" s="210">
        <v>0</v>
      </c>
      <c r="AA233" s="210">
        <v>900</v>
      </c>
    </row>
    <row r="234" spans="1:27" ht="20.100000000000001" customHeight="1" thickBot="1">
      <c r="A234" s="789"/>
      <c r="B234" s="787"/>
      <c r="C234" s="798"/>
      <c r="D234" s="799"/>
      <c r="E234" s="794" t="s">
        <v>470</v>
      </c>
      <c r="F234" s="783"/>
      <c r="G234" s="783"/>
      <c r="H234" s="187"/>
      <c r="I234" s="187"/>
      <c r="J234" s="278"/>
      <c r="K234" s="276"/>
      <c r="L234" s="201"/>
      <c r="M234" s="201"/>
      <c r="N234" s="201"/>
      <c r="O234" s="201"/>
      <c r="P234" s="201"/>
      <c r="Q234" s="201"/>
      <c r="R234" s="284"/>
      <c r="S234" s="185" t="s">
        <v>385</v>
      </c>
      <c r="T234" s="186"/>
      <c r="U234" s="196"/>
      <c r="V234" s="166">
        <f t="shared" si="10"/>
        <v>234</v>
      </c>
      <c r="W234" s="167" t="str">
        <f t="shared" si="12"/>
        <v>未入力あり</v>
      </c>
      <c r="Y234" s="123"/>
      <c r="Z234" s="210">
        <v>0</v>
      </c>
      <c r="AA234" s="210">
        <v>200</v>
      </c>
    </row>
    <row r="235" spans="1:27" ht="20.100000000000001" customHeight="1" thickBot="1">
      <c r="A235" s="789"/>
      <c r="B235" s="787"/>
      <c r="C235" s="798"/>
      <c r="D235" s="794" t="s">
        <v>471</v>
      </c>
      <c r="E235" s="783"/>
      <c r="F235" s="783"/>
      <c r="G235" s="783"/>
      <c r="H235" s="187"/>
      <c r="I235" s="187"/>
      <c r="J235" s="278"/>
      <c r="K235" s="276"/>
      <c r="L235" s="201"/>
      <c r="M235" s="201"/>
      <c r="N235" s="201"/>
      <c r="O235" s="201"/>
      <c r="P235" s="201"/>
      <c r="Q235" s="201"/>
      <c r="R235" s="284"/>
      <c r="S235" s="185" t="s">
        <v>385</v>
      </c>
      <c r="T235" s="186"/>
      <c r="U235" s="196"/>
      <c r="V235" s="166">
        <f t="shared" si="10"/>
        <v>235</v>
      </c>
      <c r="W235" s="167" t="str">
        <f t="shared" si="12"/>
        <v>未入力あり</v>
      </c>
      <c r="Y235" s="123"/>
      <c r="Z235" s="210">
        <v>0</v>
      </c>
      <c r="AA235" s="210">
        <v>120</v>
      </c>
    </row>
    <row r="236" spans="1:27" ht="20.100000000000001" customHeight="1" thickBot="1">
      <c r="A236" s="789"/>
      <c r="B236" s="787"/>
      <c r="C236" s="798"/>
      <c r="D236" s="794" t="s">
        <v>472</v>
      </c>
      <c r="E236" s="783"/>
      <c r="F236" s="783"/>
      <c r="G236" s="783"/>
      <c r="H236" s="187"/>
      <c r="I236" s="187"/>
      <c r="J236" s="278"/>
      <c r="K236" s="276"/>
      <c r="L236" s="201"/>
      <c r="M236" s="201"/>
      <c r="N236" s="201"/>
      <c r="O236" s="201"/>
      <c r="P236" s="201"/>
      <c r="Q236" s="201"/>
      <c r="R236" s="284"/>
      <c r="S236" s="185" t="s">
        <v>385</v>
      </c>
      <c r="T236" s="186"/>
      <c r="U236" s="196"/>
      <c r="V236" s="166">
        <f t="shared" si="10"/>
        <v>236</v>
      </c>
      <c r="W236" s="167" t="str">
        <f t="shared" si="12"/>
        <v>未入力あり</v>
      </c>
      <c r="Y236" s="123"/>
      <c r="Z236" s="210">
        <v>0</v>
      </c>
      <c r="AA236" s="210">
        <v>90</v>
      </c>
    </row>
    <row r="237" spans="1:27" ht="20.100000000000001" customHeight="1" thickBot="1">
      <c r="A237" s="789"/>
      <c r="B237" s="797" t="s">
        <v>474</v>
      </c>
      <c r="C237" s="281"/>
      <c r="D237" s="783"/>
      <c r="E237" s="281"/>
      <c r="F237" s="281"/>
      <c r="G237" s="281"/>
      <c r="H237" s="157"/>
      <c r="I237" s="157"/>
      <c r="J237" s="271"/>
      <c r="K237" s="276"/>
      <c r="L237" s="201"/>
      <c r="M237" s="201"/>
      <c r="N237" s="201"/>
      <c r="O237" s="201"/>
      <c r="P237" s="201"/>
      <c r="Q237" s="201"/>
      <c r="R237" s="1095"/>
      <c r="S237" s="185"/>
      <c r="T237" s="186"/>
      <c r="U237" s="196"/>
      <c r="V237" s="166">
        <f t="shared" si="10"/>
        <v>237</v>
      </c>
      <c r="Y237" s="123"/>
      <c r="Z237" s="156"/>
      <c r="AA237" s="156"/>
    </row>
    <row r="238" spans="1:27" ht="20.100000000000001" customHeight="1" thickBot="1">
      <c r="A238" s="789"/>
      <c r="B238" s="787"/>
      <c r="C238" s="794" t="s">
        <v>475</v>
      </c>
      <c r="D238" s="281"/>
      <c r="E238" s="783"/>
      <c r="F238" s="783"/>
      <c r="G238" s="783"/>
      <c r="H238" s="187"/>
      <c r="I238" s="187"/>
      <c r="J238" s="278"/>
      <c r="K238" s="276"/>
      <c r="L238" s="201"/>
      <c r="M238" s="201"/>
      <c r="N238" s="201"/>
      <c r="O238" s="201"/>
      <c r="P238" s="201"/>
      <c r="Q238" s="201"/>
      <c r="R238" s="284"/>
      <c r="S238" s="185" t="s">
        <v>385</v>
      </c>
      <c r="T238" s="186"/>
      <c r="U238" s="196"/>
      <c r="V238" s="166">
        <f t="shared" si="10"/>
        <v>238</v>
      </c>
      <c r="W238" s="167" t="str">
        <f t="shared" ref="W238:W240" si="13">IF(R238="","未入力あり","✔")</f>
        <v>未入力あり</v>
      </c>
      <c r="Y238" s="123"/>
      <c r="Z238" s="210">
        <v>0</v>
      </c>
      <c r="AA238" s="210">
        <v>730</v>
      </c>
    </row>
    <row r="239" spans="1:27" ht="20.100000000000001" customHeight="1" thickBot="1">
      <c r="A239" s="789"/>
      <c r="B239" s="787"/>
      <c r="C239" s="794" t="s">
        <v>476</v>
      </c>
      <c r="D239" s="783"/>
      <c r="E239" s="783"/>
      <c r="F239" s="783"/>
      <c r="G239" s="783"/>
      <c r="H239" s="187"/>
      <c r="I239" s="187"/>
      <c r="J239" s="278"/>
      <c r="K239" s="276"/>
      <c r="L239" s="201"/>
      <c r="M239" s="201"/>
      <c r="N239" s="201"/>
      <c r="O239" s="201"/>
      <c r="P239" s="201"/>
      <c r="Q239" s="201"/>
      <c r="R239" s="284"/>
      <c r="S239" s="185" t="s">
        <v>385</v>
      </c>
      <c r="T239" s="186"/>
      <c r="U239" s="196"/>
      <c r="V239" s="166">
        <f t="shared" si="10"/>
        <v>239</v>
      </c>
      <c r="W239" s="167" t="str">
        <f t="shared" si="13"/>
        <v>未入力あり</v>
      </c>
      <c r="Y239" s="123"/>
      <c r="Z239" s="210">
        <v>0</v>
      </c>
      <c r="AA239" s="210">
        <v>510</v>
      </c>
    </row>
    <row r="240" spans="1:27" ht="20.100000000000001" customHeight="1" thickBot="1">
      <c r="A240" s="789"/>
      <c r="B240" s="787"/>
      <c r="C240" s="798" t="s">
        <v>477</v>
      </c>
      <c r="D240" s="791"/>
      <c r="E240" s="791"/>
      <c r="F240" s="791"/>
      <c r="G240" s="791"/>
      <c r="H240" s="252"/>
      <c r="I240" s="252"/>
      <c r="J240" s="279"/>
      <c r="K240" s="276"/>
      <c r="L240" s="201"/>
      <c r="M240" s="201"/>
      <c r="N240" s="201"/>
      <c r="O240" s="201"/>
      <c r="P240" s="201"/>
      <c r="Q240" s="201"/>
      <c r="R240" s="284"/>
      <c r="S240" s="185" t="s">
        <v>385</v>
      </c>
      <c r="T240" s="186"/>
      <c r="U240" s="196"/>
      <c r="V240" s="166">
        <f t="shared" si="10"/>
        <v>240</v>
      </c>
      <c r="W240" s="167" t="str">
        <f t="shared" si="13"/>
        <v>未入力あり</v>
      </c>
      <c r="Y240" s="123"/>
      <c r="Z240" s="210">
        <v>0</v>
      </c>
      <c r="AA240" s="210">
        <v>400</v>
      </c>
    </row>
    <row r="241" spans="1:27" ht="20.100000000000001" customHeight="1" thickBot="1">
      <c r="A241" s="740"/>
      <c r="B241" s="273" t="s">
        <v>1484</v>
      </c>
      <c r="C241" s="251"/>
      <c r="D241" s="251"/>
      <c r="E241" s="251"/>
      <c r="F241" s="250"/>
      <c r="G241" s="252"/>
      <c r="H241" s="243"/>
      <c r="I241" s="213"/>
      <c r="J241" s="253"/>
      <c r="L241" s="201"/>
      <c r="M241" s="201"/>
      <c r="N241" s="201"/>
      <c r="O241" s="201"/>
      <c r="P241" s="201"/>
      <c r="Q241" s="201"/>
      <c r="R241" s="1089"/>
      <c r="S241" s="201"/>
      <c r="T241" s="186"/>
      <c r="U241" s="196"/>
      <c r="V241" s="166">
        <f t="shared" si="10"/>
        <v>241</v>
      </c>
      <c r="Y241" s="123"/>
      <c r="Z241" s="156"/>
      <c r="AA241" s="156"/>
    </row>
    <row r="242" spans="1:27" ht="20.100000000000001" customHeight="1" thickBot="1">
      <c r="A242" s="740"/>
      <c r="B242" s="270"/>
      <c r="C242" s="277" t="s">
        <v>1485</v>
      </c>
      <c r="D242" s="185"/>
      <c r="E242" s="185"/>
      <c r="F242" s="186"/>
      <c r="G242" s="187"/>
      <c r="H242" s="197"/>
      <c r="I242" s="203"/>
      <c r="J242" s="201"/>
      <c r="L242" s="201"/>
      <c r="M242" s="201"/>
      <c r="N242" s="201"/>
      <c r="O242" s="201"/>
      <c r="P242" s="201"/>
      <c r="Q242" s="201"/>
      <c r="R242" s="284"/>
      <c r="S242" s="185" t="s">
        <v>385</v>
      </c>
      <c r="T242" s="186"/>
      <c r="U242" s="196"/>
      <c r="V242" s="166">
        <f t="shared" si="10"/>
        <v>242</v>
      </c>
      <c r="W242" s="167" t="str">
        <f t="shared" ref="W242:W246" si="14">IF(R242="","未入力あり","✔")</f>
        <v>未入力あり</v>
      </c>
      <c r="Y242" s="123"/>
      <c r="Z242" s="210">
        <v>0</v>
      </c>
      <c r="AA242" s="207">
        <v>100</v>
      </c>
    </row>
    <row r="243" spans="1:27" ht="20.100000000000001" customHeight="1" thickBot="1">
      <c r="A243" s="740"/>
      <c r="B243" s="270"/>
      <c r="C243" s="277" t="s">
        <v>478</v>
      </c>
      <c r="D243" s="185"/>
      <c r="E243" s="185"/>
      <c r="F243" s="186"/>
      <c r="G243" s="187"/>
      <c r="H243" s="197"/>
      <c r="I243" s="203"/>
      <c r="J243" s="201"/>
      <c r="L243" s="201"/>
      <c r="M243" s="201"/>
      <c r="N243" s="201"/>
      <c r="O243" s="201"/>
      <c r="P243" s="201"/>
      <c r="Q243" s="201"/>
      <c r="R243" s="284"/>
      <c r="S243" s="185" t="s">
        <v>385</v>
      </c>
      <c r="T243" s="186"/>
      <c r="U243" s="196"/>
      <c r="V243" s="166">
        <f t="shared" si="10"/>
        <v>243</v>
      </c>
      <c r="W243" s="167" t="str">
        <f t="shared" si="14"/>
        <v>未入力あり</v>
      </c>
      <c r="Y243" s="123"/>
      <c r="Z243" s="210">
        <v>0</v>
      </c>
      <c r="AA243" s="207">
        <v>100</v>
      </c>
    </row>
    <row r="244" spans="1:27" ht="20.100000000000001" customHeight="1" thickBot="1">
      <c r="A244" s="740"/>
      <c r="B244" s="270"/>
      <c r="C244" s="277" t="s">
        <v>1486</v>
      </c>
      <c r="D244" s="185"/>
      <c r="E244" s="185"/>
      <c r="F244" s="186"/>
      <c r="G244" s="187"/>
      <c r="H244" s="197"/>
      <c r="I244" s="203"/>
      <c r="J244" s="201"/>
      <c r="L244" s="201"/>
      <c r="M244" s="201"/>
      <c r="N244" s="201"/>
      <c r="O244" s="201"/>
      <c r="P244" s="201"/>
      <c r="Q244" s="201"/>
      <c r="R244" s="284"/>
      <c r="S244" s="185" t="s">
        <v>385</v>
      </c>
      <c r="T244" s="186"/>
      <c r="U244" s="196"/>
      <c r="V244" s="166">
        <f t="shared" si="10"/>
        <v>244</v>
      </c>
      <c r="W244" s="167" t="str">
        <f t="shared" si="14"/>
        <v>未入力あり</v>
      </c>
      <c r="Y244" s="123"/>
      <c r="Z244" s="210">
        <v>0</v>
      </c>
      <c r="AA244" s="207">
        <v>100</v>
      </c>
    </row>
    <row r="245" spans="1:27" ht="20.100000000000001" customHeight="1" thickBot="1">
      <c r="A245" s="740"/>
      <c r="B245" s="270"/>
      <c r="C245" s="277" t="s">
        <v>1487</v>
      </c>
      <c r="D245" s="251"/>
      <c r="E245" s="251"/>
      <c r="F245" s="250"/>
      <c r="G245" s="252"/>
      <c r="H245" s="243"/>
      <c r="I245" s="213"/>
      <c r="J245" s="253"/>
      <c r="L245" s="253"/>
      <c r="M245" s="253"/>
      <c r="N245" s="253"/>
      <c r="O245" s="253"/>
      <c r="P245" s="253"/>
      <c r="Q245" s="253"/>
      <c r="R245" s="284"/>
      <c r="S245" s="251" t="s">
        <v>385</v>
      </c>
      <c r="T245" s="250"/>
      <c r="U245" s="282"/>
      <c r="V245" s="166">
        <f t="shared" si="10"/>
        <v>245</v>
      </c>
      <c r="W245" s="167" t="str">
        <f t="shared" si="14"/>
        <v>未入力あり</v>
      </c>
      <c r="Y245" s="123"/>
      <c r="Z245" s="210">
        <v>0</v>
      </c>
      <c r="AA245" s="207">
        <v>100</v>
      </c>
    </row>
    <row r="246" spans="1:27" ht="20.100000000000001" customHeight="1" thickBot="1">
      <c r="A246" s="740"/>
      <c r="B246" s="270"/>
      <c r="C246" s="277" t="s">
        <v>1488</v>
      </c>
      <c r="D246" s="251"/>
      <c r="E246" s="251"/>
      <c r="F246" s="250"/>
      <c r="G246" s="252"/>
      <c r="H246" s="243"/>
      <c r="I246" s="213"/>
      <c r="J246" s="253"/>
      <c r="L246" s="253"/>
      <c r="M246" s="253"/>
      <c r="N246" s="253"/>
      <c r="O246" s="253"/>
      <c r="P246" s="253"/>
      <c r="Q246" s="253"/>
      <c r="R246" s="284"/>
      <c r="S246" s="251" t="s">
        <v>385</v>
      </c>
      <c r="T246" s="250"/>
      <c r="U246" s="282"/>
      <c r="V246" s="166">
        <f t="shared" si="10"/>
        <v>246</v>
      </c>
      <c r="W246" s="167" t="str">
        <f t="shared" si="14"/>
        <v>未入力あり</v>
      </c>
      <c r="Y246" s="123"/>
      <c r="Z246" s="210">
        <v>0</v>
      </c>
      <c r="AA246" s="207">
        <v>100</v>
      </c>
    </row>
    <row r="247" spans="1:27" ht="20.100000000000001" customHeight="1" thickBot="1">
      <c r="A247" s="740"/>
      <c r="B247" s="277"/>
      <c r="C247" s="185"/>
      <c r="D247" s="185"/>
      <c r="E247" s="185"/>
      <c r="F247" s="186"/>
      <c r="G247" s="187"/>
      <c r="H247" s="197"/>
      <c r="I247" s="203"/>
      <c r="J247" s="253"/>
      <c r="L247" s="253"/>
      <c r="M247" s="253"/>
      <c r="N247" s="253"/>
      <c r="O247" s="253"/>
      <c r="P247" s="253"/>
      <c r="Q247" s="253"/>
      <c r="R247" s="1096"/>
      <c r="S247" s="253"/>
      <c r="T247" s="250"/>
      <c r="U247" s="282"/>
      <c r="V247" s="166">
        <f t="shared" si="10"/>
        <v>247</v>
      </c>
      <c r="Y247" s="123"/>
      <c r="Z247" s="156"/>
      <c r="AA247" s="156"/>
    </row>
    <row r="248" spans="1:27" ht="20.100000000000001" customHeight="1" thickBot="1">
      <c r="A248" s="740"/>
      <c r="B248" s="277" t="s">
        <v>479</v>
      </c>
      <c r="C248" s="185"/>
      <c r="D248" s="185"/>
      <c r="E248" s="185"/>
      <c r="F248" s="186"/>
      <c r="G248" s="187"/>
      <c r="H248" s="197"/>
      <c r="I248" s="203"/>
      <c r="J248" s="253"/>
      <c r="L248" s="253"/>
      <c r="M248" s="253"/>
      <c r="N248" s="253"/>
      <c r="O248" s="253"/>
      <c r="P248" s="253"/>
      <c r="Q248" s="253"/>
      <c r="R248" s="42"/>
      <c r="S248" s="1325" t="s">
        <v>480</v>
      </c>
      <c r="T248" s="1326"/>
      <c r="U248" s="282"/>
      <c r="V248" s="166">
        <f t="shared" si="10"/>
        <v>248</v>
      </c>
      <c r="W248" s="167" t="str">
        <f>IF(R248="","未入力あり","✔")</f>
        <v>未入力あり</v>
      </c>
      <c r="Y248" s="123"/>
      <c r="Z248" s="156"/>
      <c r="AA248" s="156"/>
    </row>
    <row r="249" spans="1:27" ht="20.100000000000001" customHeight="1" thickBot="1">
      <c r="A249" s="740"/>
      <c r="B249" s="277" t="s">
        <v>481</v>
      </c>
      <c r="C249" s="185"/>
      <c r="D249" s="185"/>
      <c r="E249" s="185"/>
      <c r="F249" s="186"/>
      <c r="G249" s="187"/>
      <c r="H249" s="197"/>
      <c r="I249" s="203"/>
      <c r="J249" s="253"/>
      <c r="L249" s="253"/>
      <c r="M249" s="253"/>
      <c r="N249" s="253"/>
      <c r="O249" s="253"/>
      <c r="P249" s="253"/>
      <c r="Q249" s="253"/>
      <c r="R249" s="42"/>
      <c r="S249" s="1325" t="s">
        <v>480</v>
      </c>
      <c r="T249" s="1326"/>
      <c r="U249" s="282"/>
      <c r="V249" s="166">
        <f t="shared" si="10"/>
        <v>249</v>
      </c>
      <c r="W249" s="167" t="str">
        <f t="shared" ref="W249:W255" si="15">IF(R249="","未入力あり","✔")</f>
        <v>未入力あり</v>
      </c>
      <c r="Y249" s="123"/>
      <c r="Z249" s="156"/>
      <c r="AA249" s="156"/>
    </row>
    <row r="250" spans="1:27" ht="20.100000000000001" customHeight="1" thickBot="1">
      <c r="A250" s="740"/>
      <c r="B250" s="277" t="s">
        <v>482</v>
      </c>
      <c r="C250" s="185"/>
      <c r="D250" s="185"/>
      <c r="E250" s="185"/>
      <c r="F250" s="186"/>
      <c r="G250" s="187"/>
      <c r="H250" s="197"/>
      <c r="I250" s="203"/>
      <c r="J250" s="253"/>
      <c r="L250" s="253"/>
      <c r="M250" s="253"/>
      <c r="N250" s="253"/>
      <c r="O250" s="253"/>
      <c r="P250" s="253"/>
      <c r="Q250" s="253"/>
      <c r="R250" s="42"/>
      <c r="S250" s="1325" t="s">
        <v>480</v>
      </c>
      <c r="T250" s="1326"/>
      <c r="U250" s="282"/>
      <c r="V250" s="166">
        <f t="shared" si="10"/>
        <v>250</v>
      </c>
      <c r="W250" s="167" t="str">
        <f t="shared" si="15"/>
        <v>未入力あり</v>
      </c>
      <c r="Y250" s="123"/>
      <c r="Z250" s="156"/>
      <c r="AA250" s="156"/>
    </row>
    <row r="251" spans="1:27" ht="20.100000000000001" customHeight="1" thickBot="1">
      <c r="A251" s="740"/>
      <c r="B251" s="277" t="s">
        <v>483</v>
      </c>
      <c r="C251" s="185"/>
      <c r="D251" s="185"/>
      <c r="E251" s="185"/>
      <c r="F251" s="186"/>
      <c r="G251" s="187"/>
      <c r="H251" s="197"/>
      <c r="I251" s="203"/>
      <c r="J251" s="253"/>
      <c r="L251" s="253"/>
      <c r="M251" s="253"/>
      <c r="N251" s="253"/>
      <c r="O251" s="253"/>
      <c r="P251" s="253"/>
      <c r="Q251" s="253"/>
      <c r="R251" s="42"/>
      <c r="S251" s="1325" t="s">
        <v>480</v>
      </c>
      <c r="T251" s="1326"/>
      <c r="U251" s="282"/>
      <c r="V251" s="166">
        <f t="shared" si="10"/>
        <v>251</v>
      </c>
      <c r="W251" s="167" t="str">
        <f t="shared" si="15"/>
        <v>未入力あり</v>
      </c>
      <c r="Y251" s="123"/>
      <c r="Z251" s="156"/>
      <c r="AA251" s="156"/>
    </row>
    <row r="252" spans="1:27" ht="20.100000000000001" customHeight="1" thickBot="1">
      <c r="A252" s="740"/>
      <c r="B252" s="277" t="s">
        <v>484</v>
      </c>
      <c r="C252" s="185"/>
      <c r="D252" s="185"/>
      <c r="E252" s="185"/>
      <c r="F252" s="186"/>
      <c r="G252" s="187"/>
      <c r="H252" s="197"/>
      <c r="I252" s="203"/>
      <c r="J252" s="253"/>
      <c r="L252" s="253"/>
      <c r="M252" s="253"/>
      <c r="N252" s="253"/>
      <c r="O252" s="253"/>
      <c r="P252" s="253"/>
      <c r="Q252" s="253"/>
      <c r="R252" s="42"/>
      <c r="S252" s="1325" t="s">
        <v>480</v>
      </c>
      <c r="T252" s="1326"/>
      <c r="U252" s="282"/>
      <c r="V252" s="166">
        <f t="shared" si="10"/>
        <v>252</v>
      </c>
      <c r="W252" s="167" t="str">
        <f t="shared" si="15"/>
        <v>未入力あり</v>
      </c>
      <c r="Y252" s="123"/>
      <c r="Z252" s="156"/>
      <c r="AA252" s="156"/>
    </row>
    <row r="253" spans="1:27" ht="20.100000000000001" customHeight="1" thickBot="1">
      <c r="A253" s="740"/>
      <c r="B253" s="277" t="s">
        <v>485</v>
      </c>
      <c r="C253" s="185"/>
      <c r="D253" s="185"/>
      <c r="E253" s="185"/>
      <c r="F253" s="186"/>
      <c r="G253" s="187"/>
      <c r="H253" s="197"/>
      <c r="I253" s="203"/>
      <c r="J253" s="253"/>
      <c r="L253" s="253"/>
      <c r="M253" s="253"/>
      <c r="N253" s="253"/>
      <c r="O253" s="253"/>
      <c r="P253" s="253"/>
      <c r="Q253" s="253"/>
      <c r="R253" s="42"/>
      <c r="S253" s="1325" t="s">
        <v>480</v>
      </c>
      <c r="T253" s="1326"/>
      <c r="U253" s="282"/>
      <c r="V253" s="166">
        <f t="shared" si="10"/>
        <v>253</v>
      </c>
      <c r="W253" s="167" t="str">
        <f t="shared" si="15"/>
        <v>未入力あり</v>
      </c>
      <c r="Y253" s="123"/>
      <c r="Z253" s="156"/>
      <c r="AA253" s="156"/>
    </row>
    <row r="254" spans="1:27" ht="20.100000000000001" customHeight="1" thickBot="1">
      <c r="A254" s="740"/>
      <c r="B254" s="277" t="s">
        <v>486</v>
      </c>
      <c r="C254" s="185"/>
      <c r="D254" s="185"/>
      <c r="E254" s="185"/>
      <c r="F254" s="186"/>
      <c r="G254" s="187"/>
      <c r="H254" s="197"/>
      <c r="I254" s="203"/>
      <c r="J254" s="253"/>
      <c r="L254" s="253"/>
      <c r="M254" s="253"/>
      <c r="N254" s="253"/>
      <c r="O254" s="253"/>
      <c r="P254" s="253"/>
      <c r="Q254" s="253"/>
      <c r="R254" s="42"/>
      <c r="S254" s="1325" t="s">
        <v>480</v>
      </c>
      <c r="T254" s="1326"/>
      <c r="U254" s="282"/>
      <c r="V254" s="166">
        <f t="shared" si="10"/>
        <v>254</v>
      </c>
      <c r="W254" s="167" t="str">
        <f t="shared" si="15"/>
        <v>未入力あり</v>
      </c>
      <c r="Y254" s="123"/>
      <c r="Z254" s="156"/>
      <c r="AA254" s="156"/>
    </row>
    <row r="255" spans="1:27" ht="20.100000000000001" customHeight="1" thickBot="1">
      <c r="A255" s="740"/>
      <c r="B255" s="277" t="s">
        <v>487</v>
      </c>
      <c r="C255" s="185"/>
      <c r="D255" s="185"/>
      <c r="E255" s="185"/>
      <c r="F255" s="186"/>
      <c r="G255" s="187"/>
      <c r="H255" s="197"/>
      <c r="I255" s="203"/>
      <c r="J255" s="253"/>
      <c r="L255" s="253"/>
      <c r="M255" s="253"/>
      <c r="N255" s="253"/>
      <c r="O255" s="253"/>
      <c r="P255" s="253"/>
      <c r="Q255" s="253"/>
      <c r="R255" s="42"/>
      <c r="S255" s="1325" t="s">
        <v>480</v>
      </c>
      <c r="T255" s="1326"/>
      <c r="U255" s="282"/>
      <c r="V255" s="166">
        <f t="shared" si="10"/>
        <v>255</v>
      </c>
      <c r="W255" s="167" t="str">
        <f t="shared" si="15"/>
        <v>未入力あり</v>
      </c>
      <c r="Y255" s="123"/>
      <c r="Z255" s="156"/>
      <c r="AA255" s="156"/>
    </row>
    <row r="256" spans="1:27" ht="20.100000000000001" customHeight="1" thickBot="1">
      <c r="A256" s="740"/>
      <c r="B256" s="277"/>
      <c r="C256" s="185"/>
      <c r="D256" s="185"/>
      <c r="E256" s="185"/>
      <c r="F256" s="186"/>
      <c r="G256" s="187"/>
      <c r="H256" s="197"/>
      <c r="I256" s="203"/>
      <c r="J256" s="253"/>
      <c r="L256" s="253"/>
      <c r="M256" s="253"/>
      <c r="N256" s="253"/>
      <c r="O256" s="253"/>
      <c r="P256" s="253"/>
      <c r="Q256" s="253"/>
      <c r="R256" s="1096"/>
      <c r="S256" s="253"/>
      <c r="T256" s="250"/>
      <c r="U256" s="282"/>
      <c r="V256" s="166">
        <f t="shared" si="10"/>
        <v>256</v>
      </c>
      <c r="Y256" s="123"/>
      <c r="Z256" s="156"/>
      <c r="AA256" s="156"/>
    </row>
    <row r="257" spans="1:27" ht="20.100000000000001" customHeight="1" thickBot="1">
      <c r="A257" s="740"/>
      <c r="B257" s="277" t="s">
        <v>488</v>
      </c>
      <c r="C257" s="185"/>
      <c r="D257" s="185"/>
      <c r="E257" s="185"/>
      <c r="F257" s="186"/>
      <c r="G257" s="187"/>
      <c r="H257" s="197"/>
      <c r="I257" s="203"/>
      <c r="J257" s="253"/>
      <c r="L257" s="253"/>
      <c r="M257" s="253"/>
      <c r="N257" s="253"/>
      <c r="O257" s="253"/>
      <c r="P257" s="253"/>
      <c r="Q257" s="253"/>
      <c r="R257" s="42"/>
      <c r="S257" s="1325" t="s">
        <v>480</v>
      </c>
      <c r="T257" s="1326"/>
      <c r="U257" s="282"/>
      <c r="V257" s="166">
        <f t="shared" si="10"/>
        <v>257</v>
      </c>
      <c r="W257" s="167" t="str">
        <f t="shared" ref="W257:W258" si="16">IF(R257="","未入力あり","✔")</f>
        <v>未入力あり</v>
      </c>
      <c r="Y257" s="123"/>
      <c r="Z257" s="156"/>
      <c r="AA257" s="156"/>
    </row>
    <row r="258" spans="1:27" ht="20.100000000000001" customHeight="1" thickBot="1">
      <c r="A258" s="740"/>
      <c r="B258" s="277" t="s">
        <v>489</v>
      </c>
      <c r="C258" s="185"/>
      <c r="D258" s="185"/>
      <c r="E258" s="185"/>
      <c r="F258" s="186"/>
      <c r="G258" s="187"/>
      <c r="H258" s="197"/>
      <c r="I258" s="203"/>
      <c r="J258" s="253"/>
      <c r="L258" s="253"/>
      <c r="M258" s="253"/>
      <c r="N258" s="253"/>
      <c r="O258" s="253"/>
      <c r="P258" s="253"/>
      <c r="Q258" s="253"/>
      <c r="R258" s="42"/>
      <c r="S258" s="1325" t="s">
        <v>480</v>
      </c>
      <c r="T258" s="1326"/>
      <c r="U258" s="282"/>
      <c r="V258" s="166">
        <f t="shared" si="10"/>
        <v>258</v>
      </c>
      <c r="W258" s="167" t="str">
        <f t="shared" si="16"/>
        <v>未入力あり</v>
      </c>
      <c r="Y258" s="123"/>
      <c r="Z258" s="156"/>
      <c r="AA258" s="156"/>
    </row>
    <row r="259" spans="1:27" ht="20.100000000000001" customHeight="1">
      <c r="A259" s="184"/>
      <c r="B259" s="277"/>
      <c r="C259" s="185"/>
      <c r="D259" s="185"/>
      <c r="E259" s="185"/>
      <c r="F259" s="186"/>
      <c r="G259" s="187"/>
      <c r="H259" s="197"/>
      <c r="I259" s="203"/>
      <c r="J259" s="201"/>
      <c r="K259" s="201"/>
      <c r="L259" s="201"/>
      <c r="M259" s="201"/>
      <c r="N259" s="201"/>
      <c r="O259" s="201"/>
      <c r="P259" s="201"/>
      <c r="Q259" s="201"/>
      <c r="R259" s="1086"/>
      <c r="S259" s="201"/>
      <c r="T259" s="186"/>
      <c r="U259" s="196"/>
      <c r="V259" s="166">
        <f t="shared" si="10"/>
        <v>259</v>
      </c>
      <c r="Y259" s="123"/>
      <c r="Z259" s="156"/>
      <c r="AA259" s="156"/>
    </row>
    <row r="260" spans="1:27" ht="20.100000000000001" customHeight="1" thickBot="1">
      <c r="A260" s="283" t="s">
        <v>490</v>
      </c>
      <c r="B260" s="185"/>
      <c r="C260" s="185"/>
      <c r="D260" s="185"/>
      <c r="E260" s="185"/>
      <c r="F260" s="186"/>
      <c r="G260" s="187"/>
      <c r="H260" s="197"/>
      <c r="I260" s="203"/>
      <c r="J260" s="201"/>
      <c r="K260" s="201"/>
      <c r="L260" s="201"/>
      <c r="M260" s="201"/>
      <c r="N260" s="201"/>
      <c r="O260" s="201"/>
      <c r="P260" s="201"/>
      <c r="Q260" s="201"/>
      <c r="R260" s="1087"/>
      <c r="S260" s="201"/>
      <c r="T260" s="186"/>
      <c r="U260" s="196"/>
      <c r="V260" s="166">
        <f t="shared" si="10"/>
        <v>260</v>
      </c>
      <c r="Y260" s="123"/>
      <c r="Z260" s="156"/>
      <c r="AA260" s="156"/>
    </row>
    <row r="261" spans="1:27" ht="20.100000000000001" customHeight="1" thickBot="1">
      <c r="A261" s="184"/>
      <c r="B261" s="185" t="s">
        <v>491</v>
      </c>
      <c r="C261" s="185"/>
      <c r="D261" s="185"/>
      <c r="E261" s="185"/>
      <c r="F261" s="186"/>
      <c r="G261" s="187"/>
      <c r="H261" s="197"/>
      <c r="I261" s="203"/>
      <c r="J261" s="201"/>
      <c r="K261" s="201"/>
      <c r="L261" s="201"/>
      <c r="M261" s="201"/>
      <c r="N261" s="201"/>
      <c r="O261" s="201"/>
      <c r="P261" s="201"/>
      <c r="Q261" s="201"/>
      <c r="R261" s="42"/>
      <c r="S261" s="1325" t="s">
        <v>480</v>
      </c>
      <c r="T261" s="1326"/>
      <c r="U261" s="196"/>
      <c r="V261" s="166">
        <f t="shared" si="10"/>
        <v>261</v>
      </c>
      <c r="W261" s="167" t="str">
        <f t="shared" ref="W261:W264" si="17">IF(R261="","未入力あり","✔")</f>
        <v>未入力あり</v>
      </c>
      <c r="Y261" s="123"/>
      <c r="Z261" s="156"/>
      <c r="AA261" s="156"/>
    </row>
    <row r="262" spans="1:27" ht="20.100000000000001" customHeight="1" thickBot="1">
      <c r="A262" s="184"/>
      <c r="B262" s="185"/>
      <c r="C262" s="185" t="s">
        <v>492</v>
      </c>
      <c r="D262" s="185"/>
      <c r="E262" s="185"/>
      <c r="F262" s="186"/>
      <c r="G262" s="187"/>
      <c r="H262" s="197"/>
      <c r="I262" s="203"/>
      <c r="J262" s="201"/>
      <c r="K262" s="201"/>
      <c r="L262" s="201"/>
      <c r="M262" s="201"/>
      <c r="N262" s="201"/>
      <c r="O262" s="201"/>
      <c r="P262" s="201"/>
      <c r="Q262" s="201"/>
      <c r="R262" s="42"/>
      <c r="S262" s="1325" t="s">
        <v>480</v>
      </c>
      <c r="T262" s="1326"/>
      <c r="U262" s="196"/>
      <c r="V262" s="166">
        <f t="shared" si="10"/>
        <v>262</v>
      </c>
      <c r="W262" s="167" t="str">
        <f t="shared" si="17"/>
        <v>未入力あり</v>
      </c>
      <c r="Y262" s="123"/>
      <c r="Z262" s="156"/>
      <c r="AA262" s="156"/>
    </row>
    <row r="263" spans="1:27" ht="20.100000000000001" customHeight="1" thickBot="1">
      <c r="A263" s="184"/>
      <c r="B263" s="185"/>
      <c r="C263" s="185" t="s">
        <v>493</v>
      </c>
      <c r="D263" s="185"/>
      <c r="E263" s="185"/>
      <c r="F263" s="186"/>
      <c r="G263" s="187"/>
      <c r="H263" s="197"/>
      <c r="I263" s="203"/>
      <c r="J263" s="201"/>
      <c r="K263" s="201"/>
      <c r="L263" s="201"/>
      <c r="M263" s="201"/>
      <c r="N263" s="201"/>
      <c r="O263" s="201"/>
      <c r="P263" s="201"/>
      <c r="Q263" s="201"/>
      <c r="R263" s="42"/>
      <c r="S263" s="1325" t="s">
        <v>480</v>
      </c>
      <c r="T263" s="1326"/>
      <c r="U263" s="196"/>
      <c r="V263" s="166">
        <f t="shared" si="10"/>
        <v>263</v>
      </c>
      <c r="W263" s="167" t="str">
        <f t="shared" si="17"/>
        <v>未入力あり</v>
      </c>
      <c r="Y263" s="123"/>
      <c r="Z263" s="156"/>
      <c r="AA263" s="156"/>
    </row>
    <row r="264" spans="1:27" ht="20.100000000000001" customHeight="1" thickBot="1">
      <c r="A264" s="184"/>
      <c r="B264" s="185"/>
      <c r="C264" s="185"/>
      <c r="D264" s="185" t="s">
        <v>494</v>
      </c>
      <c r="E264" s="185"/>
      <c r="F264" s="186"/>
      <c r="G264" s="187"/>
      <c r="H264" s="197"/>
      <c r="I264" s="203"/>
      <c r="J264" s="201"/>
      <c r="K264" s="201"/>
      <c r="L264" s="201"/>
      <c r="M264" s="201"/>
      <c r="N264" s="201"/>
      <c r="O264" s="201"/>
      <c r="P264" s="201"/>
      <c r="Q264" s="201"/>
      <c r="R264" s="284"/>
      <c r="S264" s="185" t="s">
        <v>495</v>
      </c>
      <c r="T264" s="186"/>
      <c r="U264" s="196"/>
      <c r="V264" s="166">
        <f t="shared" si="10"/>
        <v>264</v>
      </c>
      <c r="W264" s="167" t="str">
        <f t="shared" si="17"/>
        <v>未入力あり</v>
      </c>
      <c r="Y264" s="123"/>
      <c r="Z264" s="210">
        <v>0</v>
      </c>
      <c r="AA264" s="207">
        <v>120</v>
      </c>
    </row>
    <row r="265" spans="1:27" ht="20.100000000000001" customHeight="1">
      <c r="A265" s="184"/>
      <c r="B265" s="185"/>
      <c r="C265" s="185"/>
      <c r="D265" s="185"/>
      <c r="E265" s="185"/>
      <c r="F265" s="186"/>
      <c r="G265" s="187"/>
      <c r="H265" s="197"/>
      <c r="I265" s="203"/>
      <c r="J265" s="201"/>
      <c r="K265" s="201"/>
      <c r="L265" s="201"/>
      <c r="M265" s="201"/>
      <c r="N265" s="201"/>
      <c r="O265" s="201"/>
      <c r="P265" s="201"/>
      <c r="Q265" s="201"/>
      <c r="R265" s="1086"/>
      <c r="S265" s="201"/>
      <c r="T265" s="186"/>
      <c r="U265" s="196"/>
      <c r="V265" s="166">
        <f t="shared" si="10"/>
        <v>265</v>
      </c>
      <c r="Y265" s="123"/>
      <c r="Z265" s="156"/>
      <c r="AA265" s="156"/>
    </row>
    <row r="266" spans="1:27" ht="20.100000000000001" customHeight="1" thickBot="1">
      <c r="A266" s="184" t="s">
        <v>496</v>
      </c>
      <c r="B266" s="185"/>
      <c r="C266" s="185"/>
      <c r="D266" s="185"/>
      <c r="E266" s="185"/>
      <c r="F266" s="186"/>
      <c r="G266" s="187"/>
      <c r="H266" s="197"/>
      <c r="I266" s="203"/>
      <c r="J266" s="201"/>
      <c r="K266" s="201"/>
      <c r="L266" s="201"/>
      <c r="M266" s="201"/>
      <c r="N266" s="201"/>
      <c r="O266" s="201"/>
      <c r="P266" s="201"/>
      <c r="Q266" s="201"/>
      <c r="R266" s="1087"/>
      <c r="S266" s="201"/>
      <c r="T266" s="186"/>
      <c r="U266" s="196"/>
      <c r="V266" s="166">
        <f t="shared" si="10"/>
        <v>266</v>
      </c>
      <c r="Y266" s="123"/>
      <c r="Z266" s="156"/>
      <c r="AA266" s="156"/>
    </row>
    <row r="267" spans="1:27" ht="20.100000000000001" customHeight="1" thickBot="1">
      <c r="A267" s="184"/>
      <c r="B267" s="185" t="s">
        <v>497</v>
      </c>
      <c r="C267" s="185"/>
      <c r="D267" s="185"/>
      <c r="E267" s="185"/>
      <c r="F267" s="186"/>
      <c r="G267" s="187"/>
      <c r="H267" s="197"/>
      <c r="I267" s="203"/>
      <c r="J267" s="201"/>
      <c r="K267" s="201"/>
      <c r="L267" s="201"/>
      <c r="M267" s="201"/>
      <c r="N267" s="201"/>
      <c r="O267" s="201"/>
      <c r="P267" s="201"/>
      <c r="Q267" s="201"/>
      <c r="R267" s="42"/>
      <c r="S267" s="1325" t="s">
        <v>480</v>
      </c>
      <c r="T267" s="1326"/>
      <c r="U267" s="196"/>
      <c r="V267" s="166">
        <f t="shared" si="10"/>
        <v>267</v>
      </c>
      <c r="W267" s="167" t="str">
        <f t="shared" ref="W267:W268" si="18">IF(R267="","未入力あり","✔")</f>
        <v>未入力あり</v>
      </c>
      <c r="Y267" s="123"/>
      <c r="Z267" s="156"/>
      <c r="AA267" s="156"/>
    </row>
    <row r="268" spans="1:27" ht="20.100000000000001" customHeight="1" thickBot="1">
      <c r="A268" s="184"/>
      <c r="B268" s="185" t="s">
        <v>498</v>
      </c>
      <c r="C268" s="185"/>
      <c r="D268" s="185"/>
      <c r="E268" s="185"/>
      <c r="F268" s="186"/>
      <c r="G268" s="187"/>
      <c r="H268" s="197"/>
      <c r="I268" s="203"/>
      <c r="J268" s="201"/>
      <c r="K268" s="201"/>
      <c r="L268" s="201"/>
      <c r="M268" s="201"/>
      <c r="N268" s="201"/>
      <c r="O268" s="201"/>
      <c r="P268" s="201"/>
      <c r="Q268" s="201"/>
      <c r="R268" s="42"/>
      <c r="S268" s="1325" t="s">
        <v>480</v>
      </c>
      <c r="T268" s="1326"/>
      <c r="U268" s="196"/>
      <c r="V268" s="166">
        <f t="shared" si="10"/>
        <v>268</v>
      </c>
      <c r="W268" s="167" t="str">
        <f t="shared" si="18"/>
        <v>未入力あり</v>
      </c>
      <c r="Y268" s="123"/>
      <c r="Z268" s="156"/>
      <c r="AA268" s="156"/>
    </row>
    <row r="269" spans="1:27" ht="20.100000000000001" customHeight="1">
      <c r="A269" s="249"/>
      <c r="B269" s="251"/>
      <c r="C269" s="251"/>
      <c r="D269" s="251"/>
      <c r="E269" s="251"/>
      <c r="F269" s="250"/>
      <c r="G269" s="252"/>
      <c r="H269" s="243"/>
      <c r="I269" s="213"/>
      <c r="J269" s="253"/>
      <c r="K269" s="253"/>
      <c r="L269" s="253"/>
      <c r="M269" s="253"/>
      <c r="N269" s="253"/>
      <c r="O269" s="253"/>
      <c r="P269" s="253"/>
      <c r="Q269" s="253"/>
      <c r="R269" s="1085"/>
      <c r="S269" s="253"/>
      <c r="T269" s="250"/>
      <c r="U269" s="282"/>
      <c r="V269" s="166">
        <f t="shared" si="10"/>
        <v>269</v>
      </c>
      <c r="Y269" s="123"/>
      <c r="Z269" s="156"/>
      <c r="AA269" s="156"/>
    </row>
    <row r="270" spans="1:27" ht="20.100000000000001" customHeight="1" thickBot="1">
      <c r="A270" s="249" t="s">
        <v>499</v>
      </c>
      <c r="B270" s="251"/>
      <c r="C270" s="251"/>
      <c r="D270" s="251"/>
      <c r="E270" s="251"/>
      <c r="F270" s="250"/>
      <c r="G270" s="252"/>
      <c r="H270" s="243"/>
      <c r="I270" s="213"/>
      <c r="J270" s="253"/>
      <c r="K270" s="253"/>
      <c r="L270" s="253"/>
      <c r="M270" s="253"/>
      <c r="N270" s="253"/>
      <c r="O270" s="253"/>
      <c r="P270" s="253"/>
      <c r="Q270" s="253"/>
      <c r="R270" s="1085"/>
      <c r="S270" s="253"/>
      <c r="T270" s="250"/>
      <c r="U270" s="282"/>
      <c r="V270" s="166">
        <f t="shared" si="10"/>
        <v>270</v>
      </c>
      <c r="Y270" s="123"/>
      <c r="Z270" s="156"/>
      <c r="AA270" s="156"/>
    </row>
    <row r="271" spans="1:27" ht="20.100000000000001" customHeight="1" thickBot="1">
      <c r="A271" s="184"/>
      <c r="B271" s="185" t="s">
        <v>500</v>
      </c>
      <c r="C271" s="185"/>
      <c r="D271" s="185"/>
      <c r="E271" s="185"/>
      <c r="F271" s="186"/>
      <c r="G271" s="187"/>
      <c r="H271" s="197"/>
      <c r="I271" s="203"/>
      <c r="J271" s="201"/>
      <c r="K271" s="201"/>
      <c r="L271" s="201"/>
      <c r="M271" s="201"/>
      <c r="N271" s="201"/>
      <c r="O271" s="201"/>
      <c r="P271" s="201"/>
      <c r="Q271" s="201"/>
      <c r="R271" s="42"/>
      <c r="S271" s="1325" t="s">
        <v>480</v>
      </c>
      <c r="T271" s="1326"/>
      <c r="U271" s="196"/>
      <c r="V271" s="166">
        <f t="shared" ref="V271" si="19">+ROW()</f>
        <v>271</v>
      </c>
      <c r="W271" s="167" t="str">
        <f t="shared" ref="W271" si="20">IF(R271="","未入力あり","✔")</f>
        <v>未入力あり</v>
      </c>
      <c r="Y271" s="119"/>
      <c r="Z271" s="156"/>
      <c r="AA271" s="156"/>
    </row>
    <row r="272" spans="1:27" ht="20.100000000000001" customHeight="1">
      <c r="Z272" s="156"/>
      <c r="AA272" s="156"/>
    </row>
    <row r="273" spans="26:27" ht="20.100000000000001" customHeight="1">
      <c r="Z273" s="156"/>
      <c r="AA273" s="156"/>
    </row>
    <row r="274" spans="26:27" ht="20.100000000000001" customHeight="1">
      <c r="Z274" s="156"/>
      <c r="AA274" s="156"/>
    </row>
    <row r="275" spans="26:27" ht="20.100000000000001" customHeight="1">
      <c r="Z275" s="156"/>
      <c r="AA275" s="156"/>
    </row>
    <row r="276" spans="26:27" ht="20.100000000000001" customHeight="1">
      <c r="Z276" s="156"/>
      <c r="AA276" s="156"/>
    </row>
    <row r="277" spans="26:27" ht="20.100000000000001" customHeight="1">
      <c r="Z277" s="156"/>
      <c r="AA277" s="156"/>
    </row>
    <row r="278" spans="26:27" ht="20.100000000000001" customHeight="1">
      <c r="Z278" s="156"/>
      <c r="AA278" s="156"/>
    </row>
    <row r="279" spans="26:27" ht="20.100000000000001" customHeight="1">
      <c r="Z279" s="156"/>
      <c r="AA279" s="156"/>
    </row>
    <row r="280" spans="26:27" ht="20.100000000000001" customHeight="1">
      <c r="Z280" s="156"/>
      <c r="AA280" s="156"/>
    </row>
    <row r="281" spans="26:27" ht="20.100000000000001" customHeight="1">
      <c r="Z281" s="156"/>
      <c r="AA281" s="156"/>
    </row>
    <row r="282" spans="26:27" ht="20.100000000000001" customHeight="1">
      <c r="Z282" s="156"/>
      <c r="AA282" s="156"/>
    </row>
    <row r="283" spans="26:27" ht="20.100000000000001" customHeight="1">
      <c r="Z283" s="156"/>
      <c r="AA283" s="156"/>
    </row>
    <row r="284" spans="26:27" ht="20.100000000000001" customHeight="1">
      <c r="Z284" s="156"/>
      <c r="AA284" s="156"/>
    </row>
    <row r="285" spans="26:27" ht="20.100000000000001" customHeight="1">
      <c r="Z285" s="156"/>
      <c r="AA285" s="156"/>
    </row>
    <row r="286" spans="26:27" ht="20.100000000000001" customHeight="1">
      <c r="Z286" s="156"/>
      <c r="AA286" s="156"/>
    </row>
    <row r="287" spans="26:27" ht="20.100000000000001" customHeight="1">
      <c r="Z287" s="156"/>
      <c r="AA287" s="156"/>
    </row>
    <row r="288" spans="26:27" ht="20.100000000000001" customHeight="1">
      <c r="Z288" s="156"/>
      <c r="AA288" s="156"/>
    </row>
  </sheetData>
  <sheetProtection algorithmName="SHA-512" hashValue="gVkDMBXl1b9YqfxOSUi5JUamO9drdKxir0oI5osKd20KaLvGVU9Nek5keuKC4tb6hM1F/kyNQIR98bUmz6zF5A==" saltValue="fMMq+3grJdk3G4CVeyIYwA==" spinCount="100000" sheet="1" selectLockedCells="1"/>
  <mergeCells count="36">
    <mergeCell ref="S267:T267"/>
    <mergeCell ref="S268:T268"/>
    <mergeCell ref="S271:T271"/>
    <mergeCell ref="S255:T255"/>
    <mergeCell ref="S257:T257"/>
    <mergeCell ref="S258:T258"/>
    <mergeCell ref="S261:T261"/>
    <mergeCell ref="S262:T262"/>
    <mergeCell ref="S263:T263"/>
    <mergeCell ref="S254:T254"/>
    <mergeCell ref="D33:T33"/>
    <mergeCell ref="C182:H182"/>
    <mergeCell ref="C189:H189"/>
    <mergeCell ref="Z204:Z205"/>
    <mergeCell ref="D211:R211"/>
    <mergeCell ref="S248:T248"/>
    <mergeCell ref="S249:T249"/>
    <mergeCell ref="S250:T250"/>
    <mergeCell ref="S251:T251"/>
    <mergeCell ref="S252:T252"/>
    <mergeCell ref="S253:T253"/>
    <mergeCell ref="Z13:Z23"/>
    <mergeCell ref="I15:T15"/>
    <mergeCell ref="I16:T16"/>
    <mergeCell ref="H17:T17"/>
    <mergeCell ref="H18:T18"/>
    <mergeCell ref="H19:T19"/>
    <mergeCell ref="H20:T20"/>
    <mergeCell ref="H21:T21"/>
    <mergeCell ref="H22:T22"/>
    <mergeCell ref="H11:T11"/>
    <mergeCell ref="V1:W5"/>
    <mergeCell ref="A2:U2"/>
    <mergeCell ref="A3:U3"/>
    <mergeCell ref="I5:J5"/>
    <mergeCell ref="H9:T9"/>
  </mergeCells>
  <phoneticPr fontId="8"/>
  <conditionalFormatting sqref="V1">
    <cfRule type="cellIs" dxfId="52" priority="13" stopIfTrue="1" operator="equal">
      <formula>"↓　このシートには未入力があります。「未入力あり」の行を確認してください。"</formula>
    </cfRule>
    <cfRule type="cellIs" dxfId="51" priority="14" stopIfTrue="1" operator="equal">
      <formula>"未入力あり"</formula>
    </cfRule>
  </conditionalFormatting>
  <conditionalFormatting sqref="W242 W244:W245 W247:W250 W252:W254 W6:W205 W212:W220 W256:W1048576">
    <cfRule type="cellIs" dxfId="50" priority="8" stopIfTrue="1" operator="equal">
      <formula>"未入力あり"</formula>
    </cfRule>
  </conditionalFormatting>
  <conditionalFormatting sqref="W209:W210">
    <cfRule type="cellIs" dxfId="49" priority="12" stopIfTrue="1" operator="equal">
      <formula>"未入力あり"</formula>
    </cfRule>
  </conditionalFormatting>
  <conditionalFormatting sqref="W224:W225">
    <cfRule type="cellIs" dxfId="48" priority="11" stopIfTrue="1" operator="equal">
      <formula>"未入力あり"</formula>
    </cfRule>
  </conditionalFormatting>
  <conditionalFormatting sqref="W230:W236">
    <cfRule type="cellIs" dxfId="47" priority="10" stopIfTrue="1" operator="equal">
      <formula>"未入力あり"</formula>
    </cfRule>
  </conditionalFormatting>
  <conditionalFormatting sqref="W238:W240">
    <cfRule type="cellIs" dxfId="46" priority="9" stopIfTrue="1" operator="equal">
      <formula>"未入力あり"</formula>
    </cfRule>
  </conditionalFormatting>
  <conditionalFormatting sqref="W206:W207">
    <cfRule type="cellIs" dxfId="45" priority="7" stopIfTrue="1" operator="equal">
      <formula>"未入力あり"</formula>
    </cfRule>
  </conditionalFormatting>
  <conditionalFormatting sqref="W211">
    <cfRule type="cellIs" dxfId="44" priority="6" stopIfTrue="1" operator="equal">
      <formula>"未入力あり"</formula>
    </cfRule>
  </conditionalFormatting>
  <conditionalFormatting sqref="W243">
    <cfRule type="cellIs" dxfId="43" priority="5" stopIfTrue="1" operator="equal">
      <formula>"未入力あり"</formula>
    </cfRule>
  </conditionalFormatting>
  <conditionalFormatting sqref="W246">
    <cfRule type="cellIs" dxfId="42" priority="4" stopIfTrue="1" operator="equal">
      <formula>"未入力あり"</formula>
    </cfRule>
  </conditionalFormatting>
  <conditionalFormatting sqref="W251">
    <cfRule type="cellIs" dxfId="41" priority="3" stopIfTrue="1" operator="equal">
      <formula>"未入力あり"</formula>
    </cfRule>
  </conditionalFormatting>
  <conditionalFormatting sqref="W255">
    <cfRule type="cellIs" dxfId="40" priority="2" stopIfTrue="1" operator="equal">
      <formula>"未入力あり"</formula>
    </cfRule>
  </conditionalFormatting>
  <conditionalFormatting sqref="W226">
    <cfRule type="cellIs" dxfId="39" priority="1" stopIfTrue="1" operator="equal">
      <formula>"未入力あり"</formula>
    </cfRule>
  </conditionalFormatting>
  <dataValidations count="17">
    <dataValidation type="list" allowBlank="1" showInputMessage="1" showErrorMessage="1" prompt="新規指定・指定更新・現況報告を選択してください" sqref="G5" xr:uid="{00000000-0002-0000-0400-000000000000}">
      <formula1>"新規指定,指定更新,現況報告"</formula1>
    </dataValidation>
    <dataValidation type="whole" errorStyle="warning" allowBlank="1" showInputMessage="1" showErrorMessage="1" errorTitle="入力値を要確認！" error="想定を超えた数値が入力されています。ご確認ください。" sqref="N200:N202" xr:uid="{00000000-0002-0000-0400-000001000000}">
      <formula1>0</formula1>
      <formula2>AA200</formula2>
    </dataValidation>
    <dataValidation type="whole" errorStyle="warning" allowBlank="1" showInputMessage="1" showErrorMessage="1" errorTitle="入力値を要確認！" error="想定を超えた数値が入力されています。ご確認ください。" sqref="I38:I62 I66:I146 I149:I150 I153:I174 I178:I191 I194:I196" xr:uid="{00000000-0002-0000-0400-000002000000}">
      <formula1>0</formula1>
      <formula2>AA38</formula2>
    </dataValidation>
    <dataValidation type="whole" errorStyle="warning" allowBlank="1" showInputMessage="1" showErrorMessage="1" errorTitle="入力値を要確認！" error="想定を超えた数値が入力されています。ご確認ください。" sqref="R194:R196 R178:R191 R153:R174 R149:R150 R66:R146 R38:R62" xr:uid="{00000000-0002-0000-0400-000003000000}">
      <formula1>0</formula1>
      <formula2>AC38</formula2>
    </dataValidation>
    <dataValidation type="whole" errorStyle="warning" allowBlank="1" showInputMessage="1" showErrorMessage="1" errorTitle="入力値を要確認！" error="想定を超えた数値が入力されています。ご確認ください。" sqref="R224:R226 R230:R236 R238:R240 R242:R246 R216:R218 R209:R210 R264 R206:R207 R26:R32" xr:uid="{00000000-0002-0000-0400-000004000000}">
      <formula1>0</formula1>
      <formula2>AA26</formula2>
    </dataValidation>
    <dataValidation allowBlank="1" showInputMessage="1" showErrorMessage="1" prompt="市区町村から記入してください_x000a_丁目、番地は半角数字とハイフンで入力_x000a_例）○○○市○○○1-1-1" sqref="I15:T15" xr:uid="{00000000-0002-0000-0400-000005000000}"/>
    <dataValidation type="list" allowBlank="1" showInputMessage="1" showErrorMessage="1" error="選択肢から選んでください" prompt="都道府県を選択" sqref="H15" xr:uid="{00000000-0002-0000-0400-000006000000}">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custom" imeMode="disabled" allowBlank="1" showInputMessage="1" showErrorMessage="1" error="半角で入力してください" prompt="半角で入力" sqref="H19:T19" xr:uid="{00000000-0002-0000-0400-000007000000}">
      <formula1>LEN(H19)=LENB(H19)</formula1>
    </dataValidation>
    <dataValidation type="custom" imeMode="disabled" allowBlank="1" showInputMessage="1" showErrorMessage="1" error="半角で入力してください" prompt="電話番号はハイフン「-」を含め、半角で入力_x000a_XXX-XXXX-XXXX" sqref="H17:T18" xr:uid="{00000000-0002-0000-0400-000008000000}">
      <formula1>LEN(H17)=LENB(H17)</formula1>
    </dataValidation>
    <dataValidation type="custom" imeMode="disabled" allowBlank="1" showInputMessage="1" showErrorMessage="1" error="半角で入力してください" prompt="アドレスは、手入力せずにホームページからコピーしてください" sqref="H20:T20" xr:uid="{00000000-0002-0000-0400-00000A000000}">
      <formula1>LEN(H20)=LENB(H20)</formula1>
    </dataValidation>
    <dataValidation allowBlank="1" showInputMessage="1" showErrorMessage="1" prompt="表紙シートの病院名を反映" sqref="H9:T10" xr:uid="{00000000-0002-0000-0400-00000C000000}"/>
    <dataValidation type="custom" imeMode="disabled" allowBlank="1" showInputMessage="1" showErrorMessage="1" error="半角で入力してください" prompt="〒は入れず_x000a_XXX-XXXXで半角入力" sqref="H14" xr:uid="{00000000-0002-0000-0400-00000D000000}">
      <formula1>LEN(H14)=LENB(H14)</formula1>
    </dataValidation>
    <dataValidation type="list" allowBlank="1" showInputMessage="1" showErrorMessage="1" error="選択肢から選んでください" sqref="R198" xr:uid="{00000000-0002-0000-0400-00000E000000}">
      <formula1>"可,否"</formula1>
    </dataValidation>
    <dataValidation type="list" allowBlank="1" showInputMessage="1" showErrorMessage="1" error="選択肢から選んでください" sqref="H200:H202" xr:uid="{00000000-0002-0000-0400-00000F000000}">
      <formula1>"あり,なし"</formula1>
    </dataValidation>
    <dataValidation type="list" allowBlank="1" showInputMessage="1" showErrorMessage="1" error="選択肢から選んでください" sqref="R261:R263 R267:R268 R257:R258 R271 R248:R255" xr:uid="{00000000-0002-0000-0400-000010000000}">
      <formula1>"はい,いいえ"</formula1>
    </dataValidation>
    <dataValidation operator="greaterThanOrEqual" allowBlank="1" showInputMessage="1" showErrorMessage="1" error="整数を入力" sqref="R213" xr:uid="{00000000-0002-0000-0400-000011000000}"/>
    <dataValidation allowBlank="1" showErrorMessage="1" sqref="I16:T16" xr:uid="{1C82A6FD-0AD9-44F0-BABA-5D97A42EB29B}"/>
  </dataValidations>
  <printOptions horizontalCentered="1"/>
  <pageMargins left="0.39370078740157483" right="0.39370078740157483" top="0.59055118110236227" bottom="0.59055118110236227" header="0.35433070866141736" footer="0.27559055118110237"/>
  <pageSetup paperSize="8" scale="57" fitToHeight="0" orientation="portrait" cellComments="asDisplayed" r:id="rId1"/>
  <headerFooter>
    <oddFooter>&amp;C&amp;P/&amp;N&amp;R&amp;A</oddFooter>
  </headerFooter>
  <rowBreaks count="2" manualBreakCount="2">
    <brk id="84" max="22" man="1"/>
    <brk id="151" max="16383" man="1"/>
  </rowBreaks>
  <colBreaks count="1" manualBreakCount="1">
    <brk id="2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pageSetUpPr fitToPage="1"/>
  </sheetPr>
  <dimension ref="A1:U354"/>
  <sheetViews>
    <sheetView view="pageBreakPreview" topLeftCell="A209" zoomScale="85" zoomScaleNormal="55" zoomScaleSheetLayoutView="85" workbookViewId="0">
      <selection activeCell="J13" sqref="J13"/>
    </sheetView>
  </sheetViews>
  <sheetFormatPr defaultColWidth="9" defaultRowHeight="13.2"/>
  <cols>
    <col min="1" max="1" width="4.33203125" style="291" customWidth="1"/>
    <col min="2" max="5" width="4.109375" style="291" customWidth="1"/>
    <col min="6" max="6" width="6.21875" style="291" customWidth="1"/>
    <col min="7" max="7" width="4.109375" style="291" customWidth="1"/>
    <col min="8" max="8" width="118.6640625" style="286" customWidth="1"/>
    <col min="9" max="9" width="9.88671875" style="287" customWidth="1"/>
    <col min="10" max="10" width="15" style="286" customWidth="1"/>
    <col min="11" max="11" width="55.33203125" style="286" customWidth="1"/>
    <col min="12" max="12" width="2.33203125" style="288" customWidth="1"/>
    <col min="13" max="13" width="9" style="289"/>
    <col min="14" max="14" width="1" style="289" customWidth="1"/>
    <col min="15" max="15" width="73.109375" style="290" customWidth="1"/>
    <col min="16" max="20" width="9" style="143" customWidth="1"/>
    <col min="21" max="21" width="11.44140625" style="143" customWidth="1"/>
    <col min="22" max="22" width="9" style="143" customWidth="1"/>
    <col min="23" max="16384" width="9" style="143"/>
  </cols>
  <sheetData>
    <row r="1" spans="1:19" ht="13.8" thickBot="1">
      <c r="A1" s="285">
        <v>1</v>
      </c>
      <c r="B1" s="143"/>
      <c r="C1" s="143"/>
      <c r="D1" s="143"/>
      <c r="E1" s="143"/>
      <c r="F1" s="143"/>
      <c r="G1" s="143"/>
      <c r="H1" s="143"/>
      <c r="I1" s="143"/>
      <c r="K1" s="287"/>
      <c r="Q1" s="291" t="s">
        <v>501</v>
      </c>
      <c r="R1" s="291" t="s">
        <v>502</v>
      </c>
      <c r="S1" s="291" t="s">
        <v>503</v>
      </c>
    </row>
    <row r="2" spans="1:19" ht="21.75" customHeight="1" thickBot="1">
      <c r="A2" s="285">
        <v>2</v>
      </c>
      <c r="B2" s="1335" t="s">
        <v>504</v>
      </c>
      <c r="C2" s="1335"/>
      <c r="D2" s="1335"/>
      <c r="E2" s="1335"/>
      <c r="F2" s="1335"/>
      <c r="G2" s="1335"/>
      <c r="H2" s="1338" t="str">
        <f>+IF(ISBLANK(表紙!E2),"未入力",表紙!E3)</f>
        <v>未入力</v>
      </c>
      <c r="J2" s="292"/>
      <c r="K2" s="293" t="str">
        <f>+IF(SUM(Q2)&gt;0,"未入力があります。","")</f>
        <v>未入力があります。</v>
      </c>
      <c r="Q2" s="143">
        <f>+COUNTIF($M10:$M354,$Q$1)</f>
        <v>301</v>
      </c>
      <c r="R2" s="143">
        <f>+COUNTIF($M10:$M354,$R$1)</f>
        <v>0</v>
      </c>
      <c r="S2" s="143">
        <f>+COUNTIF($M10:$M354,$S$1)</f>
        <v>0</v>
      </c>
    </row>
    <row r="3" spans="1:19" ht="13.8" thickBot="1">
      <c r="A3" s="285">
        <v>3</v>
      </c>
      <c r="B3" s="1336"/>
      <c r="C3" s="1336"/>
      <c r="D3" s="1336"/>
      <c r="E3" s="1336"/>
      <c r="F3" s="1336"/>
      <c r="G3" s="1336"/>
      <c r="H3" s="1339"/>
      <c r="J3" s="287"/>
      <c r="K3" s="287"/>
    </row>
    <row r="4" spans="1:19" ht="13.8" thickBot="1">
      <c r="A4" s="285">
        <v>4</v>
      </c>
      <c r="B4" s="1337"/>
      <c r="C4" s="1337"/>
      <c r="D4" s="1337"/>
      <c r="E4" s="1337"/>
      <c r="F4" s="1337"/>
      <c r="G4" s="1337"/>
      <c r="H4" s="1340"/>
      <c r="J4" s="287"/>
      <c r="K4" s="287"/>
    </row>
    <row r="5" spans="1:19" ht="13.8" thickBot="1">
      <c r="A5" s="285">
        <v>5</v>
      </c>
      <c r="B5" s="290"/>
      <c r="J5" s="287"/>
      <c r="K5" s="287"/>
    </row>
    <row r="6" spans="1:19" ht="13.8" thickBot="1">
      <c r="A6" s="285">
        <v>6</v>
      </c>
      <c r="B6" s="290"/>
      <c r="J6" s="287"/>
      <c r="K6" s="287"/>
    </row>
    <row r="7" spans="1:19" ht="13.8" thickBot="1">
      <c r="A7" s="285">
        <v>7</v>
      </c>
      <c r="B7" s="290"/>
      <c r="J7" s="287"/>
      <c r="K7" s="287"/>
    </row>
    <row r="8" spans="1:19" ht="39" customHeight="1" thickBot="1">
      <c r="A8" s="285">
        <v>8</v>
      </c>
      <c r="B8" s="143"/>
      <c r="J8" s="287"/>
    </row>
    <row r="9" spans="1:19" ht="36.6" customHeight="1" thickBot="1">
      <c r="A9" s="285">
        <v>9</v>
      </c>
      <c r="B9" s="294" t="s">
        <v>1527</v>
      </c>
      <c r="C9" s="295"/>
      <c r="D9" s="295"/>
      <c r="E9" s="295"/>
      <c r="F9" s="295"/>
      <c r="G9" s="295"/>
      <c r="H9" s="296" t="s">
        <v>505</v>
      </c>
      <c r="I9" s="297" t="s">
        <v>506</v>
      </c>
      <c r="J9" s="298" t="s">
        <v>507</v>
      </c>
      <c r="K9" s="299" t="s">
        <v>508</v>
      </c>
      <c r="O9" s="300" t="s">
        <v>509</v>
      </c>
    </row>
    <row r="10" spans="1:19" ht="13.8" thickBot="1">
      <c r="A10" s="285">
        <v>10</v>
      </c>
      <c r="C10" s="800">
        <v>1</v>
      </c>
      <c r="D10" s="301" t="s">
        <v>510</v>
      </c>
      <c r="E10" s="302"/>
      <c r="F10" s="302"/>
      <c r="G10" s="302"/>
      <c r="H10" s="303"/>
      <c r="I10" s="304"/>
      <c r="J10" s="303"/>
      <c r="K10" s="305"/>
      <c r="O10" s="124"/>
    </row>
    <row r="11" spans="1:19" ht="13.8" thickBot="1">
      <c r="A11" s="285">
        <v>11</v>
      </c>
      <c r="C11" s="310"/>
      <c r="D11" s="801" t="s">
        <v>511</v>
      </c>
      <c r="E11" s="802" t="s">
        <v>512</v>
      </c>
      <c r="F11" s="803"/>
      <c r="G11" s="803"/>
      <c r="H11" s="804"/>
      <c r="I11" s="805"/>
      <c r="J11" s="804"/>
      <c r="K11" s="806"/>
      <c r="O11" s="124"/>
    </row>
    <row r="12" spans="1:19" ht="13.8" thickBot="1">
      <c r="A12" s="285">
        <v>12</v>
      </c>
      <c r="C12" s="310"/>
      <c r="D12" s="807"/>
      <c r="E12" s="808" t="s">
        <v>452</v>
      </c>
      <c r="F12" s="809" t="s">
        <v>513</v>
      </c>
      <c r="G12" s="810"/>
      <c r="H12" s="811"/>
      <c r="I12" s="812"/>
      <c r="J12" s="811"/>
      <c r="K12" s="813"/>
      <c r="O12" s="124"/>
    </row>
    <row r="13" spans="1:19" ht="71.400000000000006" customHeight="1" thickBot="1">
      <c r="A13" s="285">
        <v>13</v>
      </c>
      <c r="C13" s="310"/>
      <c r="D13" s="807"/>
      <c r="E13" s="807"/>
      <c r="F13" s="814" t="s">
        <v>1188</v>
      </c>
      <c r="G13" s="815"/>
      <c r="H13" s="816" t="s">
        <v>1509</v>
      </c>
      <c r="I13" s="817" t="s">
        <v>1180</v>
      </c>
      <c r="J13" s="818"/>
      <c r="K13" s="819"/>
      <c r="M13" s="307" t="str">
        <f t="shared" ref="M13:M20" si="0">+IF(I13="A",IF(ISBLANK(J13),"未入力あり",IF(J13="はい","○","×")),"")</f>
        <v>未入力あり</v>
      </c>
      <c r="O13" s="124"/>
    </row>
    <row r="14" spans="1:19" ht="13.8" thickBot="1">
      <c r="A14" s="285">
        <v>14</v>
      </c>
      <c r="C14" s="719"/>
      <c r="D14" s="820"/>
      <c r="E14" s="820"/>
      <c r="F14" s="820"/>
      <c r="G14" s="821"/>
      <c r="H14" s="822" t="s">
        <v>1475</v>
      </c>
      <c r="I14" s="823" t="s">
        <v>533</v>
      </c>
      <c r="J14" s="1097"/>
      <c r="K14" s="824" t="s">
        <v>1476</v>
      </c>
      <c r="O14" s="124"/>
    </row>
    <row r="15" spans="1:19" ht="30.75" customHeight="1" thickBot="1">
      <c r="A15" s="285">
        <v>15</v>
      </c>
      <c r="C15" s="719"/>
      <c r="D15" s="820"/>
      <c r="E15" s="820"/>
      <c r="F15" s="825"/>
      <c r="G15" s="826"/>
      <c r="H15" s="827" t="s">
        <v>1477</v>
      </c>
      <c r="I15" s="828" t="s">
        <v>533</v>
      </c>
      <c r="J15" s="1097"/>
      <c r="K15" s="829" t="s">
        <v>1528</v>
      </c>
      <c r="O15" s="124"/>
    </row>
    <row r="16" spans="1:19" ht="13.8" thickBot="1">
      <c r="A16" s="285">
        <v>16</v>
      </c>
      <c r="C16" s="310"/>
      <c r="D16" s="807"/>
      <c r="E16" s="807"/>
      <c r="F16" s="814" t="s">
        <v>1189</v>
      </c>
      <c r="G16" s="815"/>
      <c r="H16" s="830" t="s">
        <v>514</v>
      </c>
      <c r="I16" s="831" t="s">
        <v>1180</v>
      </c>
      <c r="J16" s="818"/>
      <c r="K16" s="832"/>
      <c r="M16" s="307" t="str">
        <f t="shared" si="0"/>
        <v>未入力あり</v>
      </c>
      <c r="O16" s="124"/>
    </row>
    <row r="17" spans="1:21" ht="13.8" thickBot="1">
      <c r="A17" s="285">
        <v>17</v>
      </c>
      <c r="C17" s="310"/>
      <c r="D17" s="807"/>
      <c r="E17" s="807"/>
      <c r="F17" s="807"/>
      <c r="G17" s="833" t="s">
        <v>515</v>
      </c>
      <c r="H17" s="834" t="s">
        <v>516</v>
      </c>
      <c r="I17" s="835" t="s">
        <v>1180</v>
      </c>
      <c r="J17" s="818"/>
      <c r="K17" s="836"/>
      <c r="M17" s="307" t="str">
        <f t="shared" si="0"/>
        <v>未入力あり</v>
      </c>
      <c r="O17" s="124"/>
    </row>
    <row r="18" spans="1:21" ht="13.8" thickBot="1">
      <c r="A18" s="285">
        <v>18</v>
      </c>
      <c r="C18" s="310"/>
      <c r="D18" s="807"/>
      <c r="E18" s="807"/>
      <c r="F18" s="807"/>
      <c r="G18" s="833" t="s">
        <v>517</v>
      </c>
      <c r="H18" s="834" t="s">
        <v>518</v>
      </c>
      <c r="I18" s="835" t="s">
        <v>1180</v>
      </c>
      <c r="J18" s="818"/>
      <c r="K18" s="836"/>
      <c r="M18" s="307" t="str">
        <f t="shared" si="0"/>
        <v>未入力あり</v>
      </c>
      <c r="O18" s="124"/>
    </row>
    <row r="19" spans="1:21" ht="13.8" thickBot="1">
      <c r="A19" s="285">
        <v>19</v>
      </c>
      <c r="C19" s="310"/>
      <c r="D19" s="807"/>
      <c r="E19" s="807"/>
      <c r="F19" s="825"/>
      <c r="G19" s="837" t="s">
        <v>519</v>
      </c>
      <c r="H19" s="838" t="s">
        <v>520</v>
      </c>
      <c r="I19" s="839" t="s">
        <v>1180</v>
      </c>
      <c r="J19" s="818"/>
      <c r="K19" s="840"/>
      <c r="M19" s="307" t="str">
        <f t="shared" si="0"/>
        <v>未入力あり</v>
      </c>
      <c r="O19" s="124"/>
    </row>
    <row r="20" spans="1:21" ht="13.8" thickBot="1">
      <c r="A20" s="285">
        <v>20</v>
      </c>
      <c r="C20" s="310"/>
      <c r="D20" s="807"/>
      <c r="E20" s="807"/>
      <c r="F20" s="814" t="s">
        <v>1190</v>
      </c>
      <c r="G20" s="815"/>
      <c r="H20" s="830" t="s">
        <v>521</v>
      </c>
      <c r="I20" s="831" t="s">
        <v>1180</v>
      </c>
      <c r="J20" s="818"/>
      <c r="K20" s="832"/>
      <c r="M20" s="307" t="str">
        <f t="shared" si="0"/>
        <v>未入力あり</v>
      </c>
      <c r="O20" s="124"/>
    </row>
    <row r="21" spans="1:21" ht="27.75" customHeight="1" thickBot="1">
      <c r="A21" s="285">
        <v>21</v>
      </c>
      <c r="C21" s="310"/>
      <c r="D21" s="807"/>
      <c r="E21" s="807"/>
      <c r="F21" s="807"/>
      <c r="G21" s="833" t="s">
        <v>515</v>
      </c>
      <c r="H21" s="834" t="s">
        <v>522</v>
      </c>
      <c r="I21" s="835" t="s">
        <v>1420</v>
      </c>
      <c r="J21" s="818"/>
      <c r="K21" s="836" t="s">
        <v>523</v>
      </c>
      <c r="M21" s="307" t="str">
        <f t="shared" ref="M21:M24" si="1">IF(ISBLANK(J21),"未入力あり","〇")</f>
        <v>未入力あり</v>
      </c>
      <c r="O21" s="124"/>
    </row>
    <row r="22" spans="1:21" ht="27" thickBot="1">
      <c r="A22" s="285">
        <v>22</v>
      </c>
      <c r="C22" s="310"/>
      <c r="D22" s="807"/>
      <c r="E22" s="807"/>
      <c r="F22" s="807"/>
      <c r="G22" s="833" t="s">
        <v>517</v>
      </c>
      <c r="H22" s="834" t="s">
        <v>524</v>
      </c>
      <c r="I22" s="835" t="s">
        <v>1420</v>
      </c>
      <c r="J22" s="818"/>
      <c r="K22" s="836" t="s">
        <v>523</v>
      </c>
      <c r="M22" s="307" t="str">
        <f t="shared" si="1"/>
        <v>未入力あり</v>
      </c>
      <c r="O22" s="124"/>
    </row>
    <row r="23" spans="1:21" ht="40.200000000000003" thickBot="1">
      <c r="A23" s="285">
        <v>23</v>
      </c>
      <c r="C23" s="310"/>
      <c r="D23" s="807"/>
      <c r="E23" s="807"/>
      <c r="F23" s="807"/>
      <c r="G23" s="833" t="s">
        <v>519</v>
      </c>
      <c r="H23" s="834" t="s">
        <v>525</v>
      </c>
      <c r="I23" s="835" t="s">
        <v>1420</v>
      </c>
      <c r="J23" s="841"/>
      <c r="K23" s="836" t="s">
        <v>526</v>
      </c>
      <c r="M23" s="307" t="str">
        <f t="shared" si="1"/>
        <v>未入力あり</v>
      </c>
      <c r="O23" s="124"/>
      <c r="T23" s="323"/>
      <c r="U23" s="324"/>
    </row>
    <row r="24" spans="1:21" ht="27" thickBot="1">
      <c r="A24" s="285">
        <v>24</v>
      </c>
      <c r="C24" s="310"/>
      <c r="D24" s="807"/>
      <c r="E24" s="807"/>
      <c r="F24" s="807"/>
      <c r="G24" s="842" t="s">
        <v>527</v>
      </c>
      <c r="H24" s="838" t="s">
        <v>528</v>
      </c>
      <c r="I24" s="839" t="s">
        <v>1420</v>
      </c>
      <c r="J24" s="841"/>
      <c r="K24" s="840" t="s">
        <v>529</v>
      </c>
      <c r="M24" s="307" t="str">
        <f t="shared" si="1"/>
        <v>未入力あり</v>
      </c>
      <c r="O24" s="124"/>
      <c r="T24" s="323"/>
      <c r="U24" s="324"/>
    </row>
    <row r="25" spans="1:21" ht="13.8" thickBot="1">
      <c r="A25" s="285">
        <v>25</v>
      </c>
      <c r="C25" s="310"/>
      <c r="D25" s="807"/>
      <c r="E25" s="807"/>
      <c r="F25" s="825"/>
      <c r="G25" s="843"/>
      <c r="H25" s="844" t="s">
        <v>530</v>
      </c>
      <c r="I25" s="828" t="s">
        <v>1180</v>
      </c>
      <c r="J25" s="818"/>
      <c r="K25" s="829"/>
      <c r="M25" s="307" t="str">
        <f>+IF(I25="A",IF(ISBLANK(J25),"未入力あり",IF(J25="はい","○","×")),"")</f>
        <v>未入力あり</v>
      </c>
      <c r="O25" s="124"/>
    </row>
    <row r="26" spans="1:21" ht="27" thickBot="1">
      <c r="A26" s="285">
        <v>26</v>
      </c>
      <c r="C26" s="310"/>
      <c r="D26" s="807"/>
      <c r="E26" s="807"/>
      <c r="F26" s="845" t="s">
        <v>1191</v>
      </c>
      <c r="G26" s="846"/>
      <c r="H26" s="847" t="s">
        <v>531</v>
      </c>
      <c r="I26" s="848" t="s">
        <v>1180</v>
      </c>
      <c r="J26" s="818"/>
      <c r="K26" s="849" t="s">
        <v>1529</v>
      </c>
      <c r="M26" s="307" t="str">
        <f>+IF(I26="A",IF(ISBLANK(J26),"未入力あり",IF(J26="はい","○","×")),"")</f>
        <v>未入力あり</v>
      </c>
      <c r="O26" s="124"/>
    </row>
    <row r="27" spans="1:21" ht="27" thickBot="1">
      <c r="A27" s="285">
        <v>27</v>
      </c>
      <c r="C27" s="310"/>
      <c r="D27" s="807"/>
      <c r="E27" s="807"/>
      <c r="F27" s="814" t="s">
        <v>1192</v>
      </c>
      <c r="G27" s="815"/>
      <c r="H27" s="816" t="s">
        <v>532</v>
      </c>
      <c r="I27" s="817" t="s">
        <v>1180</v>
      </c>
      <c r="J27" s="818"/>
      <c r="K27" s="819"/>
      <c r="M27" s="307" t="str">
        <f>+IF(I27="A",IF(ISBLANK(J27),"未入力あり",IF(J27="はい","○","×")),"")</f>
        <v>未入力あり</v>
      </c>
      <c r="O27" s="124"/>
    </row>
    <row r="28" spans="1:21" ht="38.25" customHeight="1" thickBot="1">
      <c r="A28" s="285">
        <v>28</v>
      </c>
      <c r="C28" s="310"/>
      <c r="D28" s="807"/>
      <c r="E28" s="825"/>
      <c r="F28" s="825"/>
      <c r="G28" s="826"/>
      <c r="H28" s="844" t="s">
        <v>1169</v>
      </c>
      <c r="I28" s="828" t="s">
        <v>533</v>
      </c>
      <c r="J28" s="850"/>
      <c r="K28" s="829"/>
      <c r="M28" s="656" t="str">
        <f>IF(ISBLANK(J28),"未入力あり","〇")</f>
        <v>未入力あり</v>
      </c>
      <c r="O28" s="124"/>
    </row>
    <row r="29" spans="1:21" ht="13.8" thickBot="1">
      <c r="A29" s="285">
        <v>29</v>
      </c>
      <c r="C29" s="310"/>
      <c r="D29" s="310"/>
      <c r="E29" s="808" t="s">
        <v>1187</v>
      </c>
      <c r="F29" s="809" t="s">
        <v>1530</v>
      </c>
      <c r="G29" s="810"/>
      <c r="H29" s="811"/>
      <c r="I29" s="851"/>
      <c r="J29" s="1098"/>
      <c r="K29" s="317"/>
      <c r="M29" s="657"/>
      <c r="O29" s="124"/>
    </row>
    <row r="30" spans="1:21" ht="13.8" thickBot="1">
      <c r="A30" s="285">
        <v>30</v>
      </c>
      <c r="C30" s="310"/>
      <c r="D30" s="310"/>
      <c r="E30" s="852" t="s">
        <v>1183</v>
      </c>
      <c r="F30" s="853"/>
      <c r="G30" s="854"/>
      <c r="H30" s="855"/>
      <c r="I30" s="856" t="s">
        <v>533</v>
      </c>
      <c r="J30" s="45"/>
      <c r="K30" s="651"/>
      <c r="M30" s="656" t="str">
        <f>IF(ISBLANK(J30),"未入力あり","〇")</f>
        <v>未入力あり</v>
      </c>
      <c r="O30" s="124"/>
    </row>
    <row r="31" spans="1:21" ht="31.5" customHeight="1" thickBot="1">
      <c r="A31" s="285">
        <v>31</v>
      </c>
      <c r="C31" s="310"/>
      <c r="D31" s="310"/>
      <c r="E31" s="857"/>
      <c r="F31" s="1332" t="s">
        <v>1184</v>
      </c>
      <c r="G31" s="1333"/>
      <c r="H31" s="1334"/>
      <c r="I31" s="858"/>
      <c r="J31" s="1099"/>
      <c r="K31" s="651"/>
      <c r="O31" s="124"/>
    </row>
    <row r="32" spans="1:21" ht="19.5" customHeight="1" thickBot="1">
      <c r="A32" s="285">
        <v>32</v>
      </c>
      <c r="C32" s="310"/>
      <c r="D32" s="310"/>
      <c r="E32" s="857"/>
      <c r="F32" s="814" t="s">
        <v>1188</v>
      </c>
      <c r="G32" s="821"/>
      <c r="H32" s="859" t="s">
        <v>1248</v>
      </c>
      <c r="I32" s="858" t="s">
        <v>1220</v>
      </c>
      <c r="J32" s="45"/>
      <c r="K32" s="651"/>
      <c r="M32" s="656" t="str">
        <f t="shared" ref="M32:M38" si="2">IF(ISBLANK(J32),"未入力あり","〇")</f>
        <v>未入力あり</v>
      </c>
      <c r="O32" s="124"/>
    </row>
    <row r="33" spans="1:21" ht="13.8" thickBot="1">
      <c r="A33" s="285">
        <v>33</v>
      </c>
      <c r="C33" s="310"/>
      <c r="D33" s="310"/>
      <c r="E33" s="807"/>
      <c r="F33" s="860"/>
      <c r="G33" s="821"/>
      <c r="H33" s="816" t="s">
        <v>534</v>
      </c>
      <c r="I33" s="817" t="s">
        <v>1185</v>
      </c>
      <c r="J33" s="45"/>
      <c r="K33" s="306"/>
      <c r="M33" s="656" t="str">
        <f t="shared" si="2"/>
        <v>未入力あり</v>
      </c>
      <c r="O33" s="124"/>
    </row>
    <row r="34" spans="1:21" ht="13.8" thickBot="1">
      <c r="A34" s="285">
        <v>34</v>
      </c>
      <c r="C34" s="310"/>
      <c r="D34" s="310"/>
      <c r="E34" s="807"/>
      <c r="F34" s="825"/>
      <c r="G34" s="843"/>
      <c r="H34" s="861" t="s">
        <v>535</v>
      </c>
      <c r="I34" s="862" t="s">
        <v>536</v>
      </c>
      <c r="J34" s="45"/>
      <c r="K34" s="326"/>
      <c r="M34" s="656" t="str">
        <f t="shared" si="2"/>
        <v>未入力あり</v>
      </c>
      <c r="O34" s="124"/>
    </row>
    <row r="35" spans="1:21" ht="13.8" thickBot="1">
      <c r="A35" s="285">
        <v>35</v>
      </c>
      <c r="C35" s="310"/>
      <c r="D35" s="310"/>
      <c r="E35" s="807"/>
      <c r="F35" s="814" t="s">
        <v>1189</v>
      </c>
      <c r="G35" s="815"/>
      <c r="H35" s="816" t="s">
        <v>537</v>
      </c>
      <c r="I35" s="817" t="s">
        <v>1185</v>
      </c>
      <c r="J35" s="45"/>
      <c r="K35" s="306"/>
      <c r="M35" s="656" t="str">
        <f t="shared" si="2"/>
        <v>未入力あり</v>
      </c>
      <c r="O35" s="124"/>
    </row>
    <row r="36" spans="1:21" ht="13.8" thickBot="1">
      <c r="A36" s="285">
        <v>36</v>
      </c>
      <c r="C36" s="310"/>
      <c r="D36" s="310"/>
      <c r="E36" s="807"/>
      <c r="F36" s="825"/>
      <c r="G36" s="826"/>
      <c r="H36" s="844" t="s">
        <v>538</v>
      </c>
      <c r="I36" s="828" t="s">
        <v>1181</v>
      </c>
      <c r="J36" s="45"/>
      <c r="K36" s="309"/>
      <c r="M36" s="656" t="str">
        <f t="shared" si="2"/>
        <v>未入力あり</v>
      </c>
      <c r="O36" s="124"/>
    </row>
    <row r="37" spans="1:21" ht="13.8" thickBot="1">
      <c r="A37" s="285">
        <v>37</v>
      </c>
      <c r="C37" s="310"/>
      <c r="D37" s="310"/>
      <c r="E37" s="807"/>
      <c r="F37" s="814" t="s">
        <v>1190</v>
      </c>
      <c r="G37" s="815"/>
      <c r="H37" s="816" t="s">
        <v>539</v>
      </c>
      <c r="I37" s="863" t="str">
        <f>IF(J30="はい","C",IF(J30="いいえ","-","C／-"))</f>
        <v>C／-</v>
      </c>
      <c r="J37" s="45"/>
      <c r="K37" s="306"/>
      <c r="M37" s="656" t="str">
        <f t="shared" si="2"/>
        <v>未入力あり</v>
      </c>
      <c r="O37" s="124"/>
    </row>
    <row r="38" spans="1:21" ht="13.8" thickBot="1">
      <c r="A38" s="285">
        <v>38</v>
      </c>
      <c r="C38" s="310"/>
      <c r="D38" s="310"/>
      <c r="E38" s="807"/>
      <c r="F38" s="825"/>
      <c r="G38" s="826"/>
      <c r="H38" s="844" t="s">
        <v>540</v>
      </c>
      <c r="I38" s="863" t="str">
        <f>IF(J30="はい","C",IF(J30="いいえ","-","C／-"))</f>
        <v>C／-</v>
      </c>
      <c r="J38" s="45"/>
      <c r="K38" s="309"/>
      <c r="M38" s="656" t="str">
        <f t="shared" si="2"/>
        <v>未入力あり</v>
      </c>
      <c r="O38" s="124"/>
    </row>
    <row r="39" spans="1:21" ht="13.8" thickBot="1">
      <c r="A39" s="285">
        <v>39</v>
      </c>
      <c r="C39" s="310"/>
      <c r="D39" s="310"/>
      <c r="E39" s="807"/>
      <c r="F39" s="814" t="s">
        <v>1191</v>
      </c>
      <c r="G39" s="864"/>
      <c r="H39" s="865" t="s">
        <v>541</v>
      </c>
      <c r="I39" s="863" t="str">
        <f>IF(J30="はい","A",IF(J30="いいえ","-","A／-"))</f>
        <v>A／-</v>
      </c>
      <c r="J39" s="45"/>
      <c r="K39" s="327"/>
      <c r="M39" s="655" t="str">
        <f>+IF(I39="A",IF(ISBLANK(J39),"未入力あり",IF(J39="はい","○","×")),"")</f>
        <v/>
      </c>
      <c r="O39" s="124"/>
    </row>
    <row r="40" spans="1:21" ht="36" customHeight="1" thickBot="1">
      <c r="A40" s="285">
        <v>40</v>
      </c>
      <c r="C40" s="310"/>
      <c r="D40" s="310"/>
      <c r="E40" s="807"/>
      <c r="F40" s="825"/>
      <c r="G40" s="843"/>
      <c r="H40" s="866" t="s">
        <v>1531</v>
      </c>
      <c r="I40" s="867" t="s">
        <v>533</v>
      </c>
      <c r="J40" s="45"/>
      <c r="K40" s="328"/>
      <c r="M40" s="307" t="str">
        <f>IF(ISBLANK(J40),"未入力あり","〇")</f>
        <v>未入力あり</v>
      </c>
      <c r="O40" s="124"/>
    </row>
    <row r="41" spans="1:21" ht="40.200000000000003" thickBot="1">
      <c r="A41" s="285">
        <v>41</v>
      </c>
      <c r="C41" s="310"/>
      <c r="D41" s="310"/>
      <c r="E41" s="807"/>
      <c r="F41" s="814" t="s">
        <v>1192</v>
      </c>
      <c r="G41" s="815"/>
      <c r="H41" s="816" t="s">
        <v>1532</v>
      </c>
      <c r="I41" s="863" t="str">
        <f>IF(J30="はい","A",IF(J30="いいえ","-","A／-"))</f>
        <v>A／-</v>
      </c>
      <c r="J41" s="45"/>
      <c r="K41" s="306"/>
      <c r="M41" s="655" t="str">
        <f>+IF(I41="A",IF(ISBLANK(J41),"未入力あり",IF(J41="はい","○","×")),"")</f>
        <v/>
      </c>
      <c r="O41" s="124"/>
    </row>
    <row r="42" spans="1:21" ht="36" customHeight="1" thickBot="1">
      <c r="A42" s="285">
        <v>42</v>
      </c>
      <c r="C42" s="310"/>
      <c r="D42" s="310"/>
      <c r="E42" s="807"/>
      <c r="F42" s="807"/>
      <c r="G42" s="868"/>
      <c r="H42" s="869" t="s">
        <v>1533</v>
      </c>
      <c r="I42" s="870" t="s">
        <v>536</v>
      </c>
      <c r="J42" s="45"/>
      <c r="K42" s="329"/>
      <c r="M42" s="307" t="str">
        <f>IF(ISBLANK(J42),"未入力あり","〇")</f>
        <v>未入力あり</v>
      </c>
      <c r="O42" s="124"/>
    </row>
    <row r="43" spans="1:21" ht="34.5" customHeight="1" thickBot="1">
      <c r="A43" s="285">
        <v>43</v>
      </c>
      <c r="C43" s="310"/>
      <c r="D43" s="310"/>
      <c r="E43" s="807"/>
      <c r="F43" s="825"/>
      <c r="G43" s="843"/>
      <c r="H43" s="871" t="s">
        <v>1534</v>
      </c>
      <c r="I43" s="867" t="s">
        <v>533</v>
      </c>
      <c r="J43" s="45"/>
      <c r="K43" s="328"/>
      <c r="M43" s="307" t="str">
        <f>IF(ISBLANK(J43),"未入力あり","〇")</f>
        <v>未入力あり</v>
      </c>
      <c r="O43" s="124"/>
    </row>
    <row r="44" spans="1:21" ht="30.75" customHeight="1" thickBot="1">
      <c r="A44" s="285">
        <v>44</v>
      </c>
      <c r="C44" s="310"/>
      <c r="D44" s="310"/>
      <c r="E44" s="807"/>
      <c r="F44" s="814" t="s">
        <v>1193</v>
      </c>
      <c r="G44" s="815"/>
      <c r="H44" s="816" t="s">
        <v>1535</v>
      </c>
      <c r="I44" s="863" t="str">
        <f>IF(J30="はい","A",IF(J30="いいえ","-","A／-"))</f>
        <v>A／-</v>
      </c>
      <c r="J44" s="45"/>
      <c r="K44" s="330"/>
      <c r="M44" s="655" t="str">
        <f>+IF(I44="A",IF(ISBLANK(J44),"未入力あり",IF(J44="はい","○","×")),"")</f>
        <v/>
      </c>
      <c r="O44" s="124"/>
    </row>
    <row r="45" spans="1:21" ht="33.75" customHeight="1" thickBot="1">
      <c r="A45" s="285">
        <v>45</v>
      </c>
      <c r="C45" s="310"/>
      <c r="D45" s="310"/>
      <c r="E45" s="807"/>
      <c r="F45" s="807"/>
      <c r="G45" s="868"/>
      <c r="H45" s="872" t="s">
        <v>1536</v>
      </c>
      <c r="I45" s="817" t="s">
        <v>536</v>
      </c>
      <c r="J45" s="284"/>
      <c r="K45" s="329" t="s">
        <v>542</v>
      </c>
      <c r="M45" s="307" t="str">
        <f t="shared" ref="M45:M47" si="3">IF(ISBLANK(J45),"未入力あり","〇")</f>
        <v>未入力あり</v>
      </c>
      <c r="O45" s="124"/>
      <c r="U45" s="324"/>
    </row>
    <row r="46" spans="1:21" ht="36" customHeight="1" thickBot="1">
      <c r="A46" s="285">
        <v>46</v>
      </c>
      <c r="C46" s="310"/>
      <c r="D46" s="310"/>
      <c r="E46" s="807"/>
      <c r="F46" s="807"/>
      <c r="G46" s="868"/>
      <c r="H46" s="873" t="s">
        <v>1537</v>
      </c>
      <c r="I46" s="874" t="s">
        <v>536</v>
      </c>
      <c r="J46" s="71"/>
      <c r="K46" s="329"/>
      <c r="M46" s="307" t="str">
        <f t="shared" si="3"/>
        <v>未入力あり</v>
      </c>
      <c r="O46" s="124"/>
    </row>
    <row r="47" spans="1:21" ht="35.25" customHeight="1" thickBot="1">
      <c r="A47" s="285">
        <v>47</v>
      </c>
      <c r="C47" s="310"/>
      <c r="D47" s="310"/>
      <c r="E47" s="807"/>
      <c r="F47" s="807"/>
      <c r="G47" s="868"/>
      <c r="H47" s="875" t="s">
        <v>1538</v>
      </c>
      <c r="I47" s="876" t="s">
        <v>536</v>
      </c>
      <c r="J47" s="45"/>
      <c r="K47" s="331"/>
      <c r="M47" s="307" t="str">
        <f t="shared" si="3"/>
        <v>未入力あり</v>
      </c>
      <c r="O47" s="124"/>
    </row>
    <row r="48" spans="1:21" ht="27" thickBot="1">
      <c r="A48" s="285">
        <v>48</v>
      </c>
      <c r="C48" s="310"/>
      <c r="D48" s="310"/>
      <c r="E48" s="807"/>
      <c r="F48" s="877" t="s">
        <v>1194</v>
      </c>
      <c r="G48" s="846"/>
      <c r="H48" s="847" t="s">
        <v>1539</v>
      </c>
      <c r="I48" s="863" t="str">
        <f>IF(J30="はい","C",IF(J30="いいえ","-","C／-"))</f>
        <v>C／-</v>
      </c>
      <c r="J48" s="45"/>
      <c r="K48" s="332"/>
      <c r="M48" s="307" t="str">
        <f>IF(ISBLANK(J48),"未入力あり","〇")</f>
        <v>未入力あり</v>
      </c>
      <c r="O48" s="124"/>
    </row>
    <row r="49" spans="1:15" ht="13.8" thickBot="1">
      <c r="A49" s="285">
        <v>49</v>
      </c>
      <c r="C49" s="310"/>
      <c r="D49" s="310"/>
      <c r="E49" s="807"/>
      <c r="F49" s="877" t="s">
        <v>1195</v>
      </c>
      <c r="G49" s="846"/>
      <c r="H49" s="847" t="s">
        <v>543</v>
      </c>
      <c r="I49" s="848" t="s">
        <v>1180</v>
      </c>
      <c r="J49" s="45"/>
      <c r="K49" s="325"/>
      <c r="M49" s="307" t="str">
        <f>+IF(I49="A",IF(ISBLANK(J49),"未入力あり",IF(J49="はい","○","×")),"")</f>
        <v>未入力あり</v>
      </c>
      <c r="O49" s="124"/>
    </row>
    <row r="50" spans="1:15" ht="27" thickBot="1">
      <c r="A50" s="285">
        <v>50</v>
      </c>
      <c r="C50" s="310"/>
      <c r="D50" s="310"/>
      <c r="E50" s="825"/>
      <c r="F50" s="825" t="s">
        <v>1196</v>
      </c>
      <c r="G50" s="826"/>
      <c r="H50" s="878" t="s">
        <v>544</v>
      </c>
      <c r="I50" s="879" t="s">
        <v>1180</v>
      </c>
      <c r="J50" s="45"/>
      <c r="K50" s="905" t="s">
        <v>1356</v>
      </c>
      <c r="M50" s="307" t="str">
        <f>+IF(I50="A",IF(ISBLANK(J50),"未入力あり",IF(J50="はい","○","×")),"")</f>
        <v>未入力あり</v>
      </c>
      <c r="O50" s="124"/>
    </row>
    <row r="51" spans="1:15" ht="13.8" thickBot="1">
      <c r="A51" s="285">
        <v>51</v>
      </c>
      <c r="C51" s="310"/>
      <c r="D51" s="310"/>
      <c r="E51" s="808" t="s">
        <v>1186</v>
      </c>
      <c r="F51" s="809" t="s">
        <v>545</v>
      </c>
      <c r="G51" s="810"/>
      <c r="H51" s="811"/>
      <c r="I51" s="812"/>
      <c r="J51" s="1100"/>
      <c r="K51" s="317"/>
      <c r="O51" s="124"/>
    </row>
    <row r="52" spans="1:15" ht="27" thickBot="1">
      <c r="A52" s="285">
        <v>52</v>
      </c>
      <c r="C52" s="310"/>
      <c r="D52" s="310"/>
      <c r="E52" s="807"/>
      <c r="F52" s="814" t="s">
        <v>1188</v>
      </c>
      <c r="G52" s="815"/>
      <c r="H52" s="816" t="s">
        <v>546</v>
      </c>
      <c r="I52" s="817" t="s">
        <v>1185</v>
      </c>
      <c r="J52" s="45"/>
      <c r="K52" s="306"/>
      <c r="M52" s="307" t="str">
        <f>IF(ISBLANK(J52),"未入力あり","〇")</f>
        <v>未入力あり</v>
      </c>
      <c r="O52" s="124"/>
    </row>
    <row r="53" spans="1:15" ht="27" thickBot="1">
      <c r="A53" s="285">
        <v>53</v>
      </c>
      <c r="C53" s="310"/>
      <c r="D53" s="310"/>
      <c r="E53" s="807"/>
      <c r="F53" s="814" t="s">
        <v>1189</v>
      </c>
      <c r="G53" s="815"/>
      <c r="H53" s="816" t="s">
        <v>1421</v>
      </c>
      <c r="I53" s="817" t="s">
        <v>1180</v>
      </c>
      <c r="J53" s="45"/>
      <c r="K53" s="306"/>
      <c r="M53" s="307" t="str">
        <f t="shared" ref="M53:M109" si="4">+IF(I53="A",IF(ISBLANK(J53),"未入力あり",IF(J53="はい","○","×")),"")</f>
        <v>未入力あり</v>
      </c>
      <c r="O53" s="124"/>
    </row>
    <row r="54" spans="1:15" ht="27" thickBot="1">
      <c r="A54" s="285">
        <v>54</v>
      </c>
      <c r="C54" s="310"/>
      <c r="D54" s="310"/>
      <c r="E54" s="807"/>
      <c r="F54" s="825"/>
      <c r="G54" s="826"/>
      <c r="H54" s="844" t="s">
        <v>547</v>
      </c>
      <c r="I54" s="880" t="s">
        <v>1180</v>
      </c>
      <c r="J54" s="45"/>
      <c r="K54" s="309"/>
      <c r="M54" s="307" t="str">
        <f t="shared" si="4"/>
        <v>未入力あり</v>
      </c>
      <c r="O54" s="124"/>
    </row>
    <row r="55" spans="1:15" ht="27" thickBot="1">
      <c r="A55" s="285">
        <v>55</v>
      </c>
      <c r="C55" s="310"/>
      <c r="D55" s="310"/>
      <c r="E55" s="807"/>
      <c r="F55" s="807" t="s">
        <v>1190</v>
      </c>
      <c r="G55" s="868"/>
      <c r="H55" s="830" t="s">
        <v>1540</v>
      </c>
      <c r="I55" s="831" t="s">
        <v>1180</v>
      </c>
      <c r="J55" s="45"/>
      <c r="K55" s="320" t="s">
        <v>548</v>
      </c>
      <c r="M55" s="307" t="str">
        <f t="shared" si="4"/>
        <v>未入力あり</v>
      </c>
      <c r="O55" s="124"/>
    </row>
    <row r="56" spans="1:15" ht="27" thickBot="1">
      <c r="A56" s="285">
        <v>56</v>
      </c>
      <c r="C56" s="310"/>
      <c r="D56" s="310"/>
      <c r="E56" s="807"/>
      <c r="F56" s="807"/>
      <c r="G56" s="833" t="s">
        <v>515</v>
      </c>
      <c r="H56" s="834" t="s">
        <v>549</v>
      </c>
      <c r="I56" s="835" t="s">
        <v>1180</v>
      </c>
      <c r="J56" s="45"/>
      <c r="K56" s="321"/>
      <c r="M56" s="307" t="str">
        <f t="shared" si="4"/>
        <v>未入力あり</v>
      </c>
      <c r="O56" s="124"/>
    </row>
    <row r="57" spans="1:15" ht="27" thickBot="1">
      <c r="A57" s="285">
        <v>57</v>
      </c>
      <c r="C57" s="310"/>
      <c r="D57" s="310"/>
      <c r="E57" s="807"/>
      <c r="F57" s="807"/>
      <c r="G57" s="881" t="s">
        <v>517</v>
      </c>
      <c r="H57" s="834" t="s">
        <v>1541</v>
      </c>
      <c r="I57" s="835" t="s">
        <v>1180</v>
      </c>
      <c r="J57" s="45"/>
      <c r="K57" s="836" t="s">
        <v>1545</v>
      </c>
      <c r="M57" s="307" t="str">
        <f t="shared" si="4"/>
        <v>未入力あり</v>
      </c>
      <c r="O57" s="124"/>
    </row>
    <row r="58" spans="1:15" ht="13.8" thickBot="1">
      <c r="A58" s="285">
        <v>58</v>
      </c>
      <c r="C58" s="310"/>
      <c r="D58" s="310"/>
      <c r="E58" s="807"/>
      <c r="F58" s="807"/>
      <c r="G58" s="882"/>
      <c r="H58" s="883" t="s">
        <v>550</v>
      </c>
      <c r="I58" s="884" t="s">
        <v>1180</v>
      </c>
      <c r="J58" s="45"/>
      <c r="K58" s="333"/>
      <c r="M58" s="307" t="str">
        <f t="shared" si="4"/>
        <v>未入力あり</v>
      </c>
      <c r="O58" s="124"/>
    </row>
    <row r="59" spans="1:15" ht="13.8" thickBot="1">
      <c r="A59" s="285">
        <v>59</v>
      </c>
      <c r="C59" s="310"/>
      <c r="D59" s="310"/>
      <c r="E59" s="807"/>
      <c r="F59" s="814" t="s">
        <v>1191</v>
      </c>
      <c r="G59" s="815"/>
      <c r="H59" s="816" t="s">
        <v>551</v>
      </c>
      <c r="I59" s="817" t="s">
        <v>1180</v>
      </c>
      <c r="J59" s="45"/>
      <c r="K59" s="306" t="s">
        <v>552</v>
      </c>
      <c r="M59" s="307" t="str">
        <f t="shared" si="4"/>
        <v>未入力あり</v>
      </c>
      <c r="O59" s="124"/>
    </row>
    <row r="60" spans="1:15" ht="13.8" thickBot="1">
      <c r="A60" s="285">
        <v>60</v>
      </c>
      <c r="C60" s="310"/>
      <c r="D60" s="310"/>
      <c r="E60" s="807"/>
      <c r="F60" s="807"/>
      <c r="G60" s="868"/>
      <c r="H60" s="885" t="s">
        <v>553</v>
      </c>
      <c r="I60" s="886" t="s">
        <v>1180</v>
      </c>
      <c r="J60" s="45"/>
      <c r="K60" s="334"/>
      <c r="M60" s="307" t="str">
        <f t="shared" si="4"/>
        <v>未入力あり</v>
      </c>
      <c r="O60" s="124"/>
    </row>
    <row r="61" spans="1:15" ht="13.8" thickBot="1">
      <c r="A61" s="285">
        <v>61</v>
      </c>
      <c r="C61" s="310"/>
      <c r="D61" s="310"/>
      <c r="E61" s="807"/>
      <c r="F61" s="825"/>
      <c r="G61" s="826"/>
      <c r="H61" s="878" t="s">
        <v>554</v>
      </c>
      <c r="I61" s="879" t="s">
        <v>1180</v>
      </c>
      <c r="J61" s="45"/>
      <c r="K61" s="328"/>
      <c r="M61" s="307" t="str">
        <f t="shared" si="4"/>
        <v>未入力あり</v>
      </c>
      <c r="O61" s="124"/>
    </row>
    <row r="62" spans="1:15" ht="27" thickBot="1">
      <c r="A62" s="285">
        <v>62</v>
      </c>
      <c r="C62" s="310"/>
      <c r="D62" s="310"/>
      <c r="E62" s="807"/>
      <c r="F62" s="807" t="s">
        <v>1192</v>
      </c>
      <c r="G62" s="868"/>
      <c r="H62" s="816" t="s">
        <v>555</v>
      </c>
      <c r="I62" s="817" t="s">
        <v>1180</v>
      </c>
      <c r="J62" s="45"/>
      <c r="K62" s="306"/>
      <c r="M62" s="307" t="str">
        <f t="shared" si="4"/>
        <v>未入力あり</v>
      </c>
      <c r="O62" s="124"/>
    </row>
    <row r="63" spans="1:15" ht="13.8" thickBot="1">
      <c r="A63" s="285">
        <v>63</v>
      </c>
      <c r="C63" s="310"/>
      <c r="D63" s="310"/>
      <c r="E63" s="807"/>
      <c r="F63" s="807"/>
      <c r="G63" s="868"/>
      <c r="H63" s="844" t="s">
        <v>556</v>
      </c>
      <c r="I63" s="880" t="s">
        <v>1180</v>
      </c>
      <c r="J63" s="45"/>
      <c r="K63" s="309"/>
      <c r="M63" s="307" t="str">
        <f t="shared" si="4"/>
        <v>未入力あり</v>
      </c>
      <c r="O63" s="124"/>
    </row>
    <row r="64" spans="1:15" ht="13.8" thickBot="1">
      <c r="A64" s="285">
        <v>64</v>
      </c>
      <c r="C64" s="310"/>
      <c r="D64" s="310"/>
      <c r="E64" s="807"/>
      <c r="F64" s="814" t="s">
        <v>1193</v>
      </c>
      <c r="G64" s="815"/>
      <c r="H64" s="830" t="s">
        <v>557</v>
      </c>
      <c r="I64" s="831" t="s">
        <v>1180</v>
      </c>
      <c r="J64" s="45"/>
      <c r="K64" s="320"/>
      <c r="M64" s="307" t="str">
        <f t="shared" si="4"/>
        <v>未入力あり</v>
      </c>
      <c r="O64" s="124"/>
    </row>
    <row r="65" spans="1:15" ht="27" thickBot="1">
      <c r="A65" s="285">
        <v>65</v>
      </c>
      <c r="C65" s="310"/>
      <c r="D65" s="310"/>
      <c r="E65" s="807"/>
      <c r="F65" s="807"/>
      <c r="G65" s="833" t="s">
        <v>515</v>
      </c>
      <c r="H65" s="834" t="s">
        <v>558</v>
      </c>
      <c r="I65" s="835" t="s">
        <v>1180</v>
      </c>
      <c r="J65" s="45"/>
      <c r="K65" s="321"/>
      <c r="M65" s="307" t="str">
        <f t="shared" si="4"/>
        <v>未入力あり</v>
      </c>
      <c r="O65" s="124"/>
    </row>
    <row r="66" spans="1:15" ht="27" thickBot="1">
      <c r="A66" s="285">
        <v>66</v>
      </c>
      <c r="C66" s="310"/>
      <c r="D66" s="310"/>
      <c r="E66" s="807"/>
      <c r="F66" s="825"/>
      <c r="G66" s="837" t="s">
        <v>517</v>
      </c>
      <c r="H66" s="838" t="s">
        <v>559</v>
      </c>
      <c r="I66" s="839" t="s">
        <v>1181</v>
      </c>
      <c r="J66" s="45"/>
      <c r="K66" s="322" t="s">
        <v>560</v>
      </c>
      <c r="M66" s="307" t="str">
        <f>IF(ISBLANK(J66),"未入力あり","〇")</f>
        <v>未入力あり</v>
      </c>
      <c r="O66" s="124"/>
    </row>
    <row r="67" spans="1:15" ht="40.200000000000003" thickBot="1">
      <c r="A67" s="285">
        <v>67</v>
      </c>
      <c r="C67" s="310"/>
      <c r="D67" s="310"/>
      <c r="E67" s="807"/>
      <c r="F67" s="807" t="s">
        <v>1194</v>
      </c>
      <c r="G67" s="868"/>
      <c r="H67" s="816" t="s">
        <v>561</v>
      </c>
      <c r="I67" s="848" t="s">
        <v>1180</v>
      </c>
      <c r="J67" s="45"/>
      <c r="K67" s="325" t="s">
        <v>562</v>
      </c>
      <c r="M67" s="307" t="str">
        <f t="shared" si="4"/>
        <v>未入力あり</v>
      </c>
      <c r="O67" s="124"/>
    </row>
    <row r="68" spans="1:15" ht="13.8" thickBot="1">
      <c r="A68" s="285">
        <v>68</v>
      </c>
      <c r="C68" s="310"/>
      <c r="D68" s="310"/>
      <c r="E68" s="807"/>
      <c r="F68" s="807"/>
      <c r="G68" s="868"/>
      <c r="H68" s="844" t="s">
        <v>1199</v>
      </c>
      <c r="I68" s="848" t="s">
        <v>1185</v>
      </c>
      <c r="J68" s="45"/>
      <c r="K68" s="325"/>
      <c r="M68" s="307" t="str">
        <f>IF(ISBLANK(J68),"未入力あり","〇")</f>
        <v>未入力あり</v>
      </c>
      <c r="O68" s="124"/>
    </row>
    <row r="69" spans="1:15" ht="41.4" customHeight="1" thickBot="1">
      <c r="A69" s="285">
        <v>69</v>
      </c>
      <c r="C69" s="310"/>
      <c r="D69" s="310"/>
      <c r="E69" s="807"/>
      <c r="F69" s="877" t="s">
        <v>1195</v>
      </c>
      <c r="G69" s="846"/>
      <c r="H69" s="847" t="s">
        <v>1542</v>
      </c>
      <c r="I69" s="848" t="s">
        <v>1180</v>
      </c>
      <c r="J69" s="45"/>
      <c r="K69" s="325"/>
      <c r="M69" s="307" t="str">
        <f t="shared" si="4"/>
        <v>未入力あり</v>
      </c>
      <c r="O69" s="124"/>
    </row>
    <row r="70" spans="1:15" ht="27" thickBot="1">
      <c r="A70" s="285">
        <v>70</v>
      </c>
      <c r="C70" s="310"/>
      <c r="D70" s="310"/>
      <c r="E70" s="807"/>
      <c r="F70" s="807" t="s">
        <v>1196</v>
      </c>
      <c r="G70" s="868"/>
      <c r="H70" s="847" t="s">
        <v>563</v>
      </c>
      <c r="I70" s="848" t="s">
        <v>1180</v>
      </c>
      <c r="J70" s="45"/>
      <c r="K70" s="325"/>
      <c r="M70" s="307" t="str">
        <f t="shared" si="4"/>
        <v>未入力あり</v>
      </c>
      <c r="O70" s="124"/>
    </row>
    <row r="71" spans="1:15" ht="13.8" thickBot="1">
      <c r="A71" s="285">
        <v>71</v>
      </c>
      <c r="C71" s="310"/>
      <c r="D71" s="310"/>
      <c r="E71" s="807"/>
      <c r="F71" s="814" t="s">
        <v>1197</v>
      </c>
      <c r="G71" s="815"/>
      <c r="H71" s="830" t="s">
        <v>564</v>
      </c>
      <c r="I71" s="831" t="s">
        <v>1180</v>
      </c>
      <c r="J71" s="45"/>
      <c r="K71" s="320" t="s">
        <v>565</v>
      </c>
      <c r="M71" s="307" t="str">
        <f t="shared" si="4"/>
        <v>未入力あり</v>
      </c>
      <c r="O71" s="124"/>
    </row>
    <row r="72" spans="1:15" ht="13.8" thickBot="1">
      <c r="A72" s="285">
        <v>72</v>
      </c>
      <c r="C72" s="310"/>
      <c r="D72" s="310"/>
      <c r="E72" s="807"/>
      <c r="F72" s="807"/>
      <c r="G72" s="881" t="s">
        <v>515</v>
      </c>
      <c r="H72" s="887" t="s">
        <v>566</v>
      </c>
      <c r="I72" s="888" t="s">
        <v>1180</v>
      </c>
      <c r="J72" s="45"/>
      <c r="K72" s="335"/>
      <c r="M72" s="307" t="str">
        <f>+IF(I72="A",IF(ISBLANK(J72),"未入力あり",IF(J72="はい","○","×")),"")</f>
        <v>未入力あり</v>
      </c>
      <c r="O72" s="124"/>
    </row>
    <row r="73" spans="1:15" ht="27" thickBot="1">
      <c r="A73" s="285">
        <v>73</v>
      </c>
      <c r="C73" s="310"/>
      <c r="D73" s="310"/>
      <c r="E73" s="807"/>
      <c r="F73" s="807"/>
      <c r="G73" s="889"/>
      <c r="H73" s="887" t="s">
        <v>567</v>
      </c>
      <c r="I73" s="890" t="s">
        <v>1180</v>
      </c>
      <c r="J73" s="285" t="str">
        <f>+IF(AND(ISBLANK(J74),ISBLANK(J75)),"",IF(OR(J74="はい",J75="はい"),"はい","いいえ "))</f>
        <v/>
      </c>
      <c r="K73" s="906" t="s">
        <v>1546</v>
      </c>
      <c r="M73" s="307" t="str">
        <f>+IF(I73="A",IF(AND(ISBLANK(J74),ISBLANK(J75)),"未入力あり",IF(J73="はい","○","×")),"")</f>
        <v>未入力あり</v>
      </c>
      <c r="O73" s="124"/>
    </row>
    <row r="74" spans="1:15" ht="13.8" thickBot="1">
      <c r="A74" s="285">
        <v>74</v>
      </c>
      <c r="C74" s="310"/>
      <c r="D74" s="310"/>
      <c r="E74" s="807"/>
      <c r="F74" s="807"/>
      <c r="G74" s="889"/>
      <c r="H74" s="891" t="s">
        <v>568</v>
      </c>
      <c r="I74" s="892" t="s">
        <v>533</v>
      </c>
      <c r="J74" s="45"/>
      <c r="K74" s="329"/>
      <c r="M74" s="307" t="str">
        <f>IF(ISBLANK(J74),"未入力あり","〇")</f>
        <v>未入力あり</v>
      </c>
      <c r="O74" s="124"/>
    </row>
    <row r="75" spans="1:15" ht="13.8" thickBot="1">
      <c r="A75" s="285">
        <v>75</v>
      </c>
      <c r="C75" s="310"/>
      <c r="D75" s="310"/>
      <c r="E75" s="807"/>
      <c r="F75" s="807"/>
      <c r="G75" s="889"/>
      <c r="H75" s="893" t="s">
        <v>569</v>
      </c>
      <c r="I75" s="894" t="s">
        <v>533</v>
      </c>
      <c r="J75" s="45"/>
      <c r="K75" s="336"/>
      <c r="M75" s="307" t="str">
        <f>IF(ISBLANK(J75),"未入力あり","〇")</f>
        <v>未入力あり</v>
      </c>
      <c r="O75" s="124"/>
    </row>
    <row r="76" spans="1:15" ht="33" customHeight="1" thickBot="1">
      <c r="A76" s="285">
        <v>76</v>
      </c>
      <c r="C76" s="310"/>
      <c r="D76" s="310"/>
      <c r="E76" s="807"/>
      <c r="F76" s="807"/>
      <c r="G76" s="889"/>
      <c r="H76" s="834" t="s">
        <v>570</v>
      </c>
      <c r="I76" s="895" t="s">
        <v>1180</v>
      </c>
      <c r="J76" s="45"/>
      <c r="K76" s="337"/>
      <c r="M76" s="307" t="str">
        <f>+IF(I76="A",IF(ISBLANK(J76),"未入力あり",IF(J76="はい","○","×")),"")</f>
        <v>未入力あり</v>
      </c>
      <c r="O76" s="124"/>
    </row>
    <row r="77" spans="1:15" ht="13.8" thickBot="1">
      <c r="A77" s="285">
        <v>77</v>
      </c>
      <c r="C77" s="310"/>
      <c r="D77" s="310"/>
      <c r="E77" s="807"/>
      <c r="F77" s="807"/>
      <c r="G77" s="881" t="s">
        <v>517</v>
      </c>
      <c r="H77" s="887" t="s">
        <v>571</v>
      </c>
      <c r="I77" s="888" t="s">
        <v>1185</v>
      </c>
      <c r="J77" s="45"/>
      <c r="K77" s="335"/>
      <c r="M77" s="307" t="str">
        <f>IF(ISBLANK(J77),"未入力あり","〇")</f>
        <v>未入力あり</v>
      </c>
      <c r="O77" s="124"/>
    </row>
    <row r="78" spans="1:15" ht="27" thickBot="1">
      <c r="A78" s="285">
        <v>78</v>
      </c>
      <c r="C78" s="310"/>
      <c r="D78" s="310"/>
      <c r="E78" s="807"/>
      <c r="F78" s="807"/>
      <c r="G78" s="889"/>
      <c r="H78" s="896" t="s">
        <v>572</v>
      </c>
      <c r="I78" s="897" t="s">
        <v>1180</v>
      </c>
      <c r="J78" s="45"/>
      <c r="K78" s="338"/>
      <c r="M78" s="307" t="str">
        <f>+IF(I78="A",IF(ISBLANK(J78),"未入力あり",IF(J78="はい","○","×")),"")</f>
        <v>未入力あり</v>
      </c>
      <c r="O78" s="124"/>
    </row>
    <row r="79" spans="1:15" ht="13.8" thickBot="1">
      <c r="A79" s="285">
        <v>79</v>
      </c>
      <c r="C79" s="310"/>
      <c r="D79" s="310"/>
      <c r="E79" s="807"/>
      <c r="F79" s="825"/>
      <c r="G79" s="882"/>
      <c r="H79" s="898" t="s">
        <v>573</v>
      </c>
      <c r="I79" s="899" t="s">
        <v>1180</v>
      </c>
      <c r="J79" s="45"/>
      <c r="K79" s="339"/>
      <c r="M79" s="307" t="str">
        <f>+IF(I79="A",IF(ISBLANK(J79),"未入力あり",IF(J79="はい","○","×")),"")</f>
        <v>未入力あり</v>
      </c>
      <c r="O79" s="124"/>
    </row>
    <row r="80" spans="1:15" ht="32.25" customHeight="1" thickBot="1">
      <c r="A80" s="285">
        <v>80</v>
      </c>
      <c r="C80" s="310"/>
      <c r="D80" s="310"/>
      <c r="E80" s="807"/>
      <c r="F80" s="814" t="s">
        <v>1198</v>
      </c>
      <c r="G80" s="815"/>
      <c r="H80" s="816" t="s">
        <v>574</v>
      </c>
      <c r="I80" s="817" t="s">
        <v>1180</v>
      </c>
      <c r="J80" s="45"/>
      <c r="K80" s="306" t="s">
        <v>575</v>
      </c>
      <c r="M80" s="307" t="str">
        <f>+IF(I80="A",IF(ISBLANK(J80),"未入力あり",IF(J80="はい","○","×")),"")</f>
        <v>未入力あり</v>
      </c>
      <c r="O80" s="124"/>
    </row>
    <row r="81" spans="1:15" ht="13.8" thickBot="1">
      <c r="A81" s="285">
        <v>81</v>
      </c>
      <c r="C81" s="310"/>
      <c r="D81" s="310"/>
      <c r="E81" s="825"/>
      <c r="F81" s="825"/>
      <c r="G81" s="826"/>
      <c r="H81" s="844" t="s">
        <v>576</v>
      </c>
      <c r="I81" s="828" t="s">
        <v>1180</v>
      </c>
      <c r="J81" s="45"/>
      <c r="K81" s="309"/>
      <c r="M81" s="307" t="str">
        <f>+IF(I81="A",IF(ISBLANK(J81),"未入力あり",IF(J81="はい","○","×")),"")</f>
        <v>未入力あり</v>
      </c>
      <c r="O81" s="124"/>
    </row>
    <row r="82" spans="1:15" ht="13.8" thickBot="1">
      <c r="A82" s="285">
        <v>82</v>
      </c>
      <c r="C82" s="310"/>
      <c r="D82" s="310"/>
      <c r="E82" s="808" t="s">
        <v>1200</v>
      </c>
      <c r="F82" s="809" t="s">
        <v>577</v>
      </c>
      <c r="G82" s="810"/>
      <c r="H82" s="811"/>
      <c r="I82" s="812"/>
      <c r="J82" s="1100"/>
      <c r="K82" s="317"/>
      <c r="O82" s="124"/>
    </row>
    <row r="83" spans="1:15" ht="13.8" thickBot="1">
      <c r="A83" s="285">
        <v>83</v>
      </c>
      <c r="C83" s="310"/>
      <c r="D83" s="310"/>
      <c r="E83" s="807"/>
      <c r="F83" s="814" t="s">
        <v>1188</v>
      </c>
      <c r="G83" s="815"/>
      <c r="H83" s="830" t="s">
        <v>578</v>
      </c>
      <c r="I83" s="831" t="s">
        <v>1180</v>
      </c>
      <c r="J83" s="45"/>
      <c r="K83" s="320"/>
      <c r="M83" s="307" t="str">
        <f>+IF(I83="A",IF(ISBLANK(J83),"未入力あり",IF(J83="はい","○","×")),"")</f>
        <v>未入力あり</v>
      </c>
      <c r="O83" s="124"/>
    </row>
    <row r="84" spans="1:15" ht="27" thickBot="1">
      <c r="A84" s="285">
        <v>84</v>
      </c>
      <c r="C84" s="310"/>
      <c r="D84" s="310"/>
      <c r="E84" s="807"/>
      <c r="F84" s="807"/>
      <c r="G84" s="881" t="s">
        <v>515</v>
      </c>
      <c r="H84" s="887" t="s">
        <v>579</v>
      </c>
      <c r="I84" s="888" t="s">
        <v>1180</v>
      </c>
      <c r="J84" s="45"/>
      <c r="K84" s="335" t="s">
        <v>565</v>
      </c>
      <c r="M84" s="307" t="str">
        <f>+IF(I84="A",IF(ISBLANK(J84),"未入力あり",IF(J84="はい","○","×")),"")</f>
        <v>未入力あり</v>
      </c>
      <c r="O84" s="124"/>
    </row>
    <row r="85" spans="1:15" ht="27" thickBot="1">
      <c r="A85" s="285">
        <v>85</v>
      </c>
      <c r="C85" s="310"/>
      <c r="D85" s="310"/>
      <c r="E85" s="807"/>
      <c r="F85" s="807"/>
      <c r="G85" s="881" t="s">
        <v>517</v>
      </c>
      <c r="H85" s="887" t="s">
        <v>580</v>
      </c>
      <c r="I85" s="888" t="s">
        <v>1180</v>
      </c>
      <c r="J85" s="45"/>
      <c r="K85" s="335"/>
      <c r="M85" s="307" t="str">
        <f>+IF(I85="A",IF(ISBLANK(J85),"未入力あり",IF(J85="はい","○","×")),"")</f>
        <v>未入力あり</v>
      </c>
      <c r="O85" s="124"/>
    </row>
    <row r="86" spans="1:15" ht="27" thickBot="1">
      <c r="A86" s="285">
        <v>86</v>
      </c>
      <c r="C86" s="310"/>
      <c r="D86" s="310"/>
      <c r="E86" s="807"/>
      <c r="F86" s="807"/>
      <c r="G86" s="881" t="s">
        <v>519</v>
      </c>
      <c r="H86" s="887" t="s">
        <v>581</v>
      </c>
      <c r="I86" s="888" t="s">
        <v>1185</v>
      </c>
      <c r="J86" s="45"/>
      <c r="K86" s="335"/>
      <c r="M86" s="307" t="str">
        <f t="shared" ref="M86:M87" si="5">IF(ISBLANK(J86),"未入力あり","〇")</f>
        <v>未入力あり</v>
      </c>
      <c r="O86" s="124"/>
    </row>
    <row r="87" spans="1:15" ht="30" customHeight="1" thickBot="1">
      <c r="A87" s="285">
        <v>87</v>
      </c>
      <c r="C87" s="310"/>
      <c r="D87" s="310"/>
      <c r="E87" s="807"/>
      <c r="F87" s="807"/>
      <c r="G87" s="837" t="s">
        <v>527</v>
      </c>
      <c r="H87" s="838" t="s">
        <v>582</v>
      </c>
      <c r="I87" s="839" t="s">
        <v>1185</v>
      </c>
      <c r="J87" s="45"/>
      <c r="K87" s="322"/>
      <c r="M87" s="307" t="str">
        <f t="shared" si="5"/>
        <v>未入力あり</v>
      </c>
      <c r="O87" s="124"/>
    </row>
    <row r="88" spans="1:15" ht="13.8" thickBot="1">
      <c r="A88" s="285">
        <v>88</v>
      </c>
      <c r="C88" s="310"/>
      <c r="D88" s="310"/>
      <c r="E88" s="807"/>
      <c r="F88" s="877" t="s">
        <v>1189</v>
      </c>
      <c r="G88" s="846"/>
      <c r="H88" s="847" t="s">
        <v>583</v>
      </c>
      <c r="I88" s="848" t="s">
        <v>1180</v>
      </c>
      <c r="J88" s="45"/>
      <c r="K88" s="325"/>
      <c r="M88" s="307" t="str">
        <f>+IF(I88="A",IF(ISBLANK(J88),"未入力あり",IF(J88="はい","○","×")),"")</f>
        <v>未入力あり</v>
      </c>
      <c r="O88" s="124"/>
    </row>
    <row r="89" spans="1:15" ht="17.25" customHeight="1" thickBot="1">
      <c r="A89" s="285">
        <v>89</v>
      </c>
      <c r="C89" s="310"/>
      <c r="D89" s="310"/>
      <c r="E89" s="807"/>
      <c r="F89" s="807" t="s">
        <v>1190</v>
      </c>
      <c r="G89" s="868"/>
      <c r="H89" s="900" t="s">
        <v>1201</v>
      </c>
      <c r="I89" s="901" t="s">
        <v>1180</v>
      </c>
      <c r="J89" s="45"/>
      <c r="K89" s="332"/>
      <c r="M89" s="307" t="str">
        <f t="shared" si="4"/>
        <v>未入力あり</v>
      </c>
      <c r="O89" s="124"/>
    </row>
    <row r="90" spans="1:15" ht="41.25" customHeight="1" thickBot="1">
      <c r="A90" s="285">
        <v>90</v>
      </c>
      <c r="C90" s="310"/>
      <c r="D90" s="310"/>
      <c r="E90" s="807"/>
      <c r="F90" s="807"/>
      <c r="G90" s="868"/>
      <c r="H90" s="902" t="s">
        <v>1202</v>
      </c>
      <c r="I90" s="823" t="s">
        <v>1180</v>
      </c>
      <c r="J90" s="45"/>
      <c r="K90" s="332"/>
      <c r="M90" s="307" t="str">
        <f t="shared" si="4"/>
        <v>未入力あり</v>
      </c>
      <c r="O90" s="124"/>
    </row>
    <row r="91" spans="1:15" ht="27" customHeight="1" thickBot="1">
      <c r="A91" s="285">
        <v>91</v>
      </c>
      <c r="C91" s="310"/>
      <c r="D91" s="310"/>
      <c r="E91" s="807"/>
      <c r="F91" s="807"/>
      <c r="G91" s="868"/>
      <c r="H91" s="900" t="s">
        <v>1203</v>
      </c>
      <c r="I91" s="901" t="s">
        <v>1204</v>
      </c>
      <c r="J91" s="71"/>
      <c r="K91" s="332"/>
      <c r="M91" s="307" t="str">
        <f>IF(ISBLANK(J91),"未入力あり","〇")</f>
        <v>未入力あり</v>
      </c>
      <c r="O91" s="124"/>
    </row>
    <row r="92" spans="1:15" ht="27" thickBot="1">
      <c r="A92" s="285">
        <v>92</v>
      </c>
      <c r="C92" s="310"/>
      <c r="D92" s="310"/>
      <c r="E92" s="807"/>
      <c r="F92" s="877" t="s">
        <v>1191</v>
      </c>
      <c r="G92" s="846"/>
      <c r="H92" s="847" t="s">
        <v>584</v>
      </c>
      <c r="I92" s="848" t="s">
        <v>1185</v>
      </c>
      <c r="J92" s="45"/>
      <c r="K92" s="849" t="s">
        <v>1547</v>
      </c>
      <c r="M92" s="307" t="str">
        <f>IF(ISBLANK(J92),"未入力あり","〇")</f>
        <v>未入力あり</v>
      </c>
      <c r="O92" s="124"/>
    </row>
    <row r="93" spans="1:15" ht="27" thickBot="1">
      <c r="A93" s="285">
        <v>93</v>
      </c>
      <c r="C93" s="310"/>
      <c r="D93" s="310"/>
      <c r="E93" s="807"/>
      <c r="F93" s="807" t="s">
        <v>1192</v>
      </c>
      <c r="G93" s="868"/>
      <c r="H93" s="900" t="s">
        <v>585</v>
      </c>
      <c r="I93" s="901" t="s">
        <v>1180</v>
      </c>
      <c r="J93" s="45"/>
      <c r="K93" s="907"/>
      <c r="M93" s="307" t="str">
        <f t="shared" si="4"/>
        <v>未入力あり</v>
      </c>
      <c r="O93" s="124"/>
    </row>
    <row r="94" spans="1:15" ht="27" thickBot="1">
      <c r="A94" s="285">
        <v>94</v>
      </c>
      <c r="C94" s="310"/>
      <c r="D94" s="310"/>
      <c r="E94" s="807"/>
      <c r="F94" s="877" t="s">
        <v>1193</v>
      </c>
      <c r="G94" s="846"/>
      <c r="H94" s="847" t="s">
        <v>586</v>
      </c>
      <c r="I94" s="848" t="s">
        <v>1180</v>
      </c>
      <c r="J94" s="45"/>
      <c r="K94" s="849"/>
      <c r="M94" s="307" t="str">
        <f t="shared" si="4"/>
        <v>未入力あり</v>
      </c>
      <c r="O94" s="124"/>
    </row>
    <row r="95" spans="1:15" ht="27" thickBot="1">
      <c r="A95" s="285">
        <v>95</v>
      </c>
      <c r="C95" s="310"/>
      <c r="D95" s="310"/>
      <c r="E95" s="807"/>
      <c r="F95" s="807" t="s">
        <v>1194</v>
      </c>
      <c r="G95" s="868"/>
      <c r="H95" s="900" t="s">
        <v>1423</v>
      </c>
      <c r="I95" s="901" t="s">
        <v>1180</v>
      </c>
      <c r="J95" s="45"/>
      <c r="K95" s="907"/>
      <c r="M95" s="307" t="str">
        <f t="shared" si="4"/>
        <v>未入力あり</v>
      </c>
      <c r="O95" s="124"/>
    </row>
    <row r="96" spans="1:15" ht="13.8" thickBot="1">
      <c r="A96" s="285">
        <v>96</v>
      </c>
      <c r="C96" s="310"/>
      <c r="D96" s="310"/>
      <c r="E96" s="807"/>
      <c r="F96" s="807"/>
      <c r="G96" s="868"/>
      <c r="H96" s="822" t="s">
        <v>1379</v>
      </c>
      <c r="I96" s="823" t="s">
        <v>1380</v>
      </c>
      <c r="J96" s="45"/>
      <c r="K96" s="824" t="s">
        <v>1474</v>
      </c>
      <c r="M96" s="307" t="str">
        <f t="shared" ref="M96" si="6">IF(ISBLANK(J96),"未入力あり","〇")</f>
        <v>未入力あり</v>
      </c>
      <c r="O96" s="124"/>
    </row>
    <row r="97" spans="1:21" ht="32.25" customHeight="1" thickBot="1">
      <c r="A97" s="285">
        <v>97</v>
      </c>
      <c r="C97" s="310"/>
      <c r="D97" s="310"/>
      <c r="E97" s="807"/>
      <c r="F97" s="807"/>
      <c r="G97" s="868"/>
      <c r="H97" s="844" t="s">
        <v>1424</v>
      </c>
      <c r="I97" s="828" t="s">
        <v>1180</v>
      </c>
      <c r="J97" s="45"/>
      <c r="K97" s="829"/>
      <c r="M97" s="307" t="str">
        <f t="shared" si="4"/>
        <v>未入力あり</v>
      </c>
      <c r="O97" s="124"/>
    </row>
    <row r="98" spans="1:21" ht="38.25" customHeight="1" thickBot="1">
      <c r="A98" s="285">
        <v>98</v>
      </c>
      <c r="C98" s="310"/>
      <c r="D98" s="310"/>
      <c r="E98" s="825"/>
      <c r="F98" s="877" t="s">
        <v>1195</v>
      </c>
      <c r="G98" s="846"/>
      <c r="H98" s="847" t="s">
        <v>587</v>
      </c>
      <c r="I98" s="848" t="s">
        <v>1180</v>
      </c>
      <c r="J98" s="45"/>
      <c r="K98" s="325" t="s">
        <v>588</v>
      </c>
      <c r="M98" s="307" t="str">
        <f>+IF(I98="A",IF(ISBLANK(J98),"未入力あり",IF(J98="はい","○","×")),"")</f>
        <v>未入力あり</v>
      </c>
      <c r="O98" s="124"/>
    </row>
    <row r="99" spans="1:21" ht="39" customHeight="1" thickBot="1">
      <c r="A99" s="285">
        <v>99</v>
      </c>
      <c r="C99" s="310"/>
      <c r="D99" s="310"/>
      <c r="E99" s="808" t="s">
        <v>1205</v>
      </c>
      <c r="F99" s="809" t="s">
        <v>589</v>
      </c>
      <c r="G99" s="810"/>
      <c r="H99" s="811"/>
      <c r="I99" s="812"/>
      <c r="J99" s="1100"/>
      <c r="K99" s="813" t="s">
        <v>1357</v>
      </c>
      <c r="O99" s="124"/>
    </row>
    <row r="100" spans="1:21" ht="27" thickBot="1">
      <c r="A100" s="285">
        <v>100</v>
      </c>
      <c r="C100" s="310"/>
      <c r="D100" s="310"/>
      <c r="E100" s="807"/>
      <c r="F100" s="814" t="s">
        <v>1361</v>
      </c>
      <c r="G100" s="815"/>
      <c r="H100" s="816" t="s">
        <v>590</v>
      </c>
      <c r="I100" s="817" t="s">
        <v>1180</v>
      </c>
      <c r="J100" s="45"/>
      <c r="K100" s="306"/>
      <c r="M100" s="307" t="str">
        <f t="shared" si="4"/>
        <v>未入力あり</v>
      </c>
      <c r="O100" s="124"/>
    </row>
    <row r="101" spans="1:21" ht="13.8" thickBot="1">
      <c r="A101" s="285">
        <v>101</v>
      </c>
      <c r="C101" s="310"/>
      <c r="D101" s="310"/>
      <c r="E101" s="807"/>
      <c r="F101" s="807"/>
      <c r="G101" s="868"/>
      <c r="H101" s="885" t="s">
        <v>591</v>
      </c>
      <c r="I101" s="823" t="s">
        <v>1180</v>
      </c>
      <c r="J101" s="45"/>
      <c r="K101" s="334"/>
      <c r="M101" s="307" t="str">
        <f t="shared" si="4"/>
        <v>未入力あり</v>
      </c>
      <c r="O101" s="124"/>
    </row>
    <row r="102" spans="1:21" ht="27" thickBot="1">
      <c r="A102" s="285">
        <v>102</v>
      </c>
      <c r="C102" s="310"/>
      <c r="D102" s="310"/>
      <c r="E102" s="807"/>
      <c r="F102" s="825"/>
      <c r="G102" s="843"/>
      <c r="H102" s="903" t="s">
        <v>1543</v>
      </c>
      <c r="I102" s="904" t="s">
        <v>533</v>
      </c>
      <c r="J102" s="284"/>
      <c r="K102" s="340"/>
      <c r="M102" s="307" t="str">
        <f>IF(ISBLANK(J102),"未入力あり","〇")</f>
        <v>未入力あり</v>
      </c>
      <c r="O102" s="124"/>
      <c r="T102" s="323"/>
      <c r="U102" s="341"/>
    </row>
    <row r="103" spans="1:21" ht="27" thickBot="1">
      <c r="A103" s="285">
        <v>103</v>
      </c>
      <c r="C103" s="310"/>
      <c r="D103" s="310"/>
      <c r="E103" s="807"/>
      <c r="F103" s="814" t="s">
        <v>1359</v>
      </c>
      <c r="G103" s="815"/>
      <c r="H103" s="816" t="s">
        <v>1544</v>
      </c>
      <c r="I103" s="817" t="s">
        <v>1180</v>
      </c>
      <c r="J103" s="818"/>
      <c r="K103" s="819"/>
      <c r="M103" s="307" t="str">
        <f>+IF(I103="A",IF(ISBLANK(J103),"未入力あり",IF(J103="はい","○","×")),"")</f>
        <v>未入力あり</v>
      </c>
      <c r="O103" s="124"/>
    </row>
    <row r="104" spans="1:21" ht="13.8" thickBot="1">
      <c r="A104" s="285">
        <v>104</v>
      </c>
      <c r="C104" s="310"/>
      <c r="D104" s="310"/>
      <c r="E104" s="825"/>
      <c r="F104" s="877" t="s">
        <v>1360</v>
      </c>
      <c r="G104" s="846"/>
      <c r="H104" s="847" t="s">
        <v>592</v>
      </c>
      <c r="I104" s="848" t="s">
        <v>1181</v>
      </c>
      <c r="J104" s="818"/>
      <c r="K104" s="849"/>
      <c r="M104" s="307" t="str">
        <f>IF(ISBLANK(J104),"未入力あり","〇")</f>
        <v>未入力あり</v>
      </c>
      <c r="O104" s="124"/>
    </row>
    <row r="105" spans="1:21" ht="13.8" thickBot="1">
      <c r="A105" s="285">
        <v>105</v>
      </c>
      <c r="C105" s="310"/>
      <c r="D105" s="310"/>
      <c r="E105" s="808" t="s">
        <v>717</v>
      </c>
      <c r="F105" s="809" t="s">
        <v>593</v>
      </c>
      <c r="G105" s="810"/>
      <c r="H105" s="811"/>
      <c r="I105" s="812"/>
      <c r="J105" s="1101"/>
      <c r="K105" s="813"/>
      <c r="O105" s="124"/>
    </row>
    <row r="106" spans="1:21" ht="27" thickBot="1">
      <c r="A106" s="285">
        <v>106</v>
      </c>
      <c r="C106" s="310"/>
      <c r="D106" s="310"/>
      <c r="E106" s="807"/>
      <c r="F106" s="877" t="s">
        <v>1361</v>
      </c>
      <c r="G106" s="815"/>
      <c r="H106" s="816" t="s">
        <v>1548</v>
      </c>
      <c r="I106" s="817" t="s">
        <v>1180</v>
      </c>
      <c r="J106" s="818"/>
      <c r="K106" s="819"/>
      <c r="M106" s="307" t="str">
        <f t="shared" si="4"/>
        <v>未入力あり</v>
      </c>
      <c r="O106" s="124"/>
    </row>
    <row r="107" spans="1:21" ht="28.8" customHeight="1" thickBot="1">
      <c r="A107" s="285">
        <v>107</v>
      </c>
      <c r="C107" s="310"/>
      <c r="D107" s="310"/>
      <c r="E107" s="807"/>
      <c r="F107" s="877" t="s">
        <v>1359</v>
      </c>
      <c r="G107" s="846"/>
      <c r="H107" s="847" t="s">
        <v>594</v>
      </c>
      <c r="I107" s="848" t="s">
        <v>1180</v>
      </c>
      <c r="J107" s="818"/>
      <c r="K107" s="849"/>
      <c r="M107" s="307" t="str">
        <f t="shared" si="4"/>
        <v>未入力あり</v>
      </c>
      <c r="O107" s="124"/>
    </row>
    <row r="108" spans="1:21" ht="27" thickBot="1">
      <c r="A108" s="285">
        <v>108</v>
      </c>
      <c r="C108" s="310"/>
      <c r="D108" s="310"/>
      <c r="E108" s="807"/>
      <c r="F108" s="807" t="s">
        <v>1360</v>
      </c>
      <c r="G108" s="868"/>
      <c r="H108" s="900" t="s">
        <v>1549</v>
      </c>
      <c r="I108" s="901" t="s">
        <v>1180</v>
      </c>
      <c r="J108" s="818"/>
      <c r="K108" s="907" t="s">
        <v>1508</v>
      </c>
      <c r="M108" s="307" t="str">
        <f t="shared" si="4"/>
        <v>未入力あり</v>
      </c>
      <c r="O108" s="124"/>
    </row>
    <row r="109" spans="1:21" ht="27" thickBot="1">
      <c r="A109" s="285">
        <v>109</v>
      </c>
      <c r="C109" s="310"/>
      <c r="D109" s="310"/>
      <c r="E109" s="807"/>
      <c r="F109" s="807"/>
      <c r="G109" s="868"/>
      <c r="H109" s="885" t="s">
        <v>1550</v>
      </c>
      <c r="I109" s="823" t="s">
        <v>1180</v>
      </c>
      <c r="J109" s="818"/>
      <c r="K109" s="902"/>
      <c r="M109" s="307" t="str">
        <f t="shared" si="4"/>
        <v>未入力あり</v>
      </c>
      <c r="O109" s="124"/>
    </row>
    <row r="110" spans="1:21" ht="13.8" thickBot="1">
      <c r="A110" s="285">
        <v>110</v>
      </c>
      <c r="C110" s="310"/>
      <c r="D110" s="310"/>
      <c r="E110" s="807"/>
      <c r="F110" s="807"/>
      <c r="G110" s="868"/>
      <c r="H110" s="885" t="s">
        <v>1422</v>
      </c>
      <c r="I110" s="908" t="s">
        <v>1185</v>
      </c>
      <c r="J110" s="818"/>
      <c r="K110" s="824"/>
      <c r="M110" s="307" t="str">
        <f t="shared" ref="M110:M118" si="7">IF(ISBLANK(J110),"未入力あり","〇")</f>
        <v>未入力あり</v>
      </c>
      <c r="O110" s="124"/>
    </row>
    <row r="111" spans="1:21" ht="13.8" thickBot="1">
      <c r="A111" s="285">
        <v>111</v>
      </c>
      <c r="C111" s="310"/>
      <c r="D111" s="310"/>
      <c r="E111" s="807"/>
      <c r="F111" s="807"/>
      <c r="G111" s="868"/>
      <c r="H111" s="900" t="s">
        <v>1551</v>
      </c>
      <c r="I111" s="828" t="s">
        <v>1185</v>
      </c>
      <c r="J111" s="818"/>
      <c r="K111" s="909" t="s">
        <v>595</v>
      </c>
      <c r="M111" s="307" t="str">
        <f t="shared" si="7"/>
        <v>未入力あり</v>
      </c>
      <c r="O111" s="124"/>
    </row>
    <row r="112" spans="1:21" ht="82.2" customHeight="1" thickBot="1">
      <c r="A112" s="285">
        <v>112</v>
      </c>
      <c r="C112" s="310"/>
      <c r="D112" s="310"/>
      <c r="E112" s="807"/>
      <c r="F112" s="814" t="s">
        <v>1362</v>
      </c>
      <c r="G112" s="815"/>
      <c r="H112" s="816" t="s">
        <v>1552</v>
      </c>
      <c r="I112" s="817" t="s">
        <v>1206</v>
      </c>
      <c r="J112" s="818"/>
      <c r="K112" s="819" t="s">
        <v>1553</v>
      </c>
      <c r="M112" s="307" t="str">
        <f>IF(AND(I112="B",J112=""),"未入力あり",IF(AND(I112="B",J112&lt;&gt;""),"〇",IF(I112="-","")))</f>
        <v>未入力あり</v>
      </c>
      <c r="O112" s="124"/>
    </row>
    <row r="113" spans="1:21" ht="13.8" thickBot="1">
      <c r="A113" s="285">
        <v>113</v>
      </c>
      <c r="C113" s="310"/>
      <c r="D113" s="310"/>
      <c r="E113" s="807"/>
      <c r="F113" s="807"/>
      <c r="G113" s="868"/>
      <c r="H113" s="910" t="s">
        <v>596</v>
      </c>
      <c r="I113" s="911" t="s">
        <v>1181</v>
      </c>
      <c r="J113" s="818"/>
      <c r="K113" s="912" t="s">
        <v>597</v>
      </c>
      <c r="M113" s="307" t="str">
        <f t="shared" si="7"/>
        <v>未入力あり</v>
      </c>
      <c r="O113" s="124"/>
    </row>
    <row r="114" spans="1:21" ht="27" thickBot="1">
      <c r="A114" s="285">
        <v>114</v>
      </c>
      <c r="C114" s="310"/>
      <c r="D114" s="310"/>
      <c r="E114" s="807"/>
      <c r="F114" s="825"/>
      <c r="G114" s="843"/>
      <c r="H114" s="861" t="s">
        <v>1554</v>
      </c>
      <c r="I114" s="913" t="s">
        <v>536</v>
      </c>
      <c r="J114" s="841"/>
      <c r="K114" s="914"/>
      <c r="M114" s="307" t="str">
        <f>IF(ISBLANK(J114),"未入力あり","〇")</f>
        <v>未入力あり</v>
      </c>
      <c r="O114" s="124"/>
      <c r="T114" s="323"/>
      <c r="U114" s="324"/>
    </row>
    <row r="115" spans="1:21" ht="13.8" thickBot="1">
      <c r="A115" s="285">
        <v>115</v>
      </c>
      <c r="C115" s="310"/>
      <c r="D115" s="310"/>
      <c r="E115" s="807"/>
      <c r="F115" s="814" t="s">
        <v>1363</v>
      </c>
      <c r="G115" s="815"/>
      <c r="H115" s="830" t="s">
        <v>598</v>
      </c>
      <c r="I115" s="915" t="s">
        <v>1185</v>
      </c>
      <c r="J115" s="818"/>
      <c r="K115" s="832"/>
      <c r="M115" s="307" t="str">
        <f t="shared" si="7"/>
        <v>未入力あり</v>
      </c>
      <c r="O115" s="124"/>
    </row>
    <row r="116" spans="1:21" ht="13.8" thickBot="1">
      <c r="A116" s="285">
        <v>116</v>
      </c>
      <c r="C116" s="310"/>
      <c r="D116" s="310"/>
      <c r="E116" s="807"/>
      <c r="F116" s="807"/>
      <c r="G116" s="916"/>
      <c r="H116" s="844" t="s">
        <v>599</v>
      </c>
      <c r="I116" s="828" t="s">
        <v>1185</v>
      </c>
      <c r="J116" s="818"/>
      <c r="K116" s="829"/>
      <c r="M116" s="307" t="str">
        <f t="shared" si="7"/>
        <v>未入力あり</v>
      </c>
      <c r="O116" s="124"/>
    </row>
    <row r="117" spans="1:21" ht="13.8" thickBot="1">
      <c r="A117" s="285">
        <v>117</v>
      </c>
      <c r="C117" s="310"/>
      <c r="D117" s="310"/>
      <c r="E117" s="807"/>
      <c r="F117" s="807"/>
      <c r="G117" s="916"/>
      <c r="H117" s="917" t="s">
        <v>600</v>
      </c>
      <c r="I117" s="901" t="s">
        <v>533</v>
      </c>
      <c r="J117" s="818"/>
      <c r="K117" s="907" t="s">
        <v>601</v>
      </c>
      <c r="M117" s="307" t="str">
        <f>IF(ISBLANK(J117),"未入力あり","〇")</f>
        <v>未入力あり</v>
      </c>
      <c r="O117" s="124"/>
    </row>
    <row r="118" spans="1:21" ht="78" customHeight="1" thickBot="1">
      <c r="A118" s="285">
        <v>118</v>
      </c>
      <c r="C118" s="310"/>
      <c r="D118" s="318"/>
      <c r="E118" s="825"/>
      <c r="F118" s="877" t="s">
        <v>1364</v>
      </c>
      <c r="G118" s="846"/>
      <c r="H118" s="847" t="s">
        <v>602</v>
      </c>
      <c r="I118" s="863" t="s">
        <v>1185</v>
      </c>
      <c r="J118" s="818"/>
      <c r="K118" s="849" t="s">
        <v>1365</v>
      </c>
      <c r="M118" s="307" t="str">
        <f t="shared" si="7"/>
        <v>未入力あり</v>
      </c>
      <c r="O118" s="124"/>
    </row>
    <row r="119" spans="1:21" ht="13.8" thickBot="1">
      <c r="A119" s="285">
        <v>119</v>
      </c>
      <c r="C119" s="310"/>
      <c r="D119" s="311" t="s">
        <v>603</v>
      </c>
      <c r="E119" s="312" t="s">
        <v>604</v>
      </c>
      <c r="F119" s="313"/>
      <c r="G119" s="313"/>
      <c r="H119" s="314"/>
      <c r="I119" s="315"/>
      <c r="J119" s="1102"/>
      <c r="K119" s="316"/>
      <c r="O119" s="124"/>
    </row>
    <row r="120" spans="1:21" ht="59.25" customHeight="1" thickBot="1">
      <c r="A120" s="285">
        <v>120</v>
      </c>
      <c r="C120" s="310"/>
      <c r="D120" s="653"/>
      <c r="E120" s="1332" t="s">
        <v>1507</v>
      </c>
      <c r="F120" s="1333"/>
      <c r="G120" s="1333"/>
      <c r="H120" s="1334"/>
      <c r="I120" s="805"/>
      <c r="J120" s="1103"/>
      <c r="K120" s="806"/>
      <c r="O120" s="124"/>
    </row>
    <row r="121" spans="1:21" ht="13.8" thickBot="1">
      <c r="A121" s="285">
        <v>121</v>
      </c>
      <c r="C121" s="310"/>
      <c r="D121" s="310"/>
      <c r="E121" s="808" t="s">
        <v>452</v>
      </c>
      <c r="F121" s="809" t="s">
        <v>1555</v>
      </c>
      <c r="G121" s="810"/>
      <c r="H121" s="811"/>
      <c r="I121" s="812"/>
      <c r="J121" s="1101"/>
      <c r="K121" s="813"/>
      <c r="O121" s="124"/>
    </row>
    <row r="122" spans="1:21" ht="74.25" customHeight="1" thickBot="1">
      <c r="A122" s="285">
        <v>122</v>
      </c>
      <c r="C122" s="310"/>
      <c r="D122" s="310"/>
      <c r="E122" s="807"/>
      <c r="F122" s="814" t="s">
        <v>1358</v>
      </c>
      <c r="G122" s="815"/>
      <c r="H122" s="816" t="s">
        <v>1556</v>
      </c>
      <c r="I122" s="817" t="s">
        <v>1180</v>
      </c>
      <c r="J122" s="841"/>
      <c r="K122" s="819" t="s">
        <v>605</v>
      </c>
      <c r="M122" s="307" t="str">
        <f>+IF(I122="A",IF(ISBLANK(J122),"未入力あり",IF(J122&gt;=1,"○","×")),"")</f>
        <v>未入力あり</v>
      </c>
      <c r="O122" s="124"/>
      <c r="T122" s="323"/>
      <c r="U122" s="323"/>
    </row>
    <row r="123" spans="1:21" ht="25.8" customHeight="1" thickBot="1">
      <c r="A123" s="285">
        <v>123</v>
      </c>
      <c r="C123" s="310"/>
      <c r="D123" s="310"/>
      <c r="E123" s="807"/>
      <c r="F123" s="814" t="s">
        <v>1366</v>
      </c>
      <c r="G123" s="815"/>
      <c r="H123" s="816" t="s">
        <v>1207</v>
      </c>
      <c r="I123" s="817" t="s">
        <v>1180</v>
      </c>
      <c r="J123" s="818"/>
      <c r="K123" s="819"/>
      <c r="M123" s="307" t="str">
        <f t="shared" ref="M123" si="8">+IF(I123="A",IF(ISBLANK(J123),"未入力あり",IF(J123="はい","○","×")),"")</f>
        <v>未入力あり</v>
      </c>
      <c r="O123" s="124"/>
      <c r="T123" s="323"/>
      <c r="U123" s="323"/>
    </row>
    <row r="124" spans="1:21" ht="13.8" thickBot="1">
      <c r="A124" s="285">
        <v>124</v>
      </c>
      <c r="C124" s="310"/>
      <c r="D124" s="310"/>
      <c r="E124" s="807"/>
      <c r="F124" s="807"/>
      <c r="G124" s="821"/>
      <c r="H124" s="885" t="s">
        <v>1208</v>
      </c>
      <c r="I124" s="918" t="s">
        <v>1204</v>
      </c>
      <c r="J124" s="818"/>
      <c r="K124" s="819"/>
      <c r="M124" s="307" t="str">
        <f>IF(ISBLANK(J124),"未入力あり","〇")</f>
        <v>未入力あり</v>
      </c>
      <c r="O124" s="124"/>
      <c r="T124" s="323"/>
      <c r="U124" s="323"/>
    </row>
    <row r="125" spans="1:21" ht="13.8" thickBot="1">
      <c r="A125" s="285">
        <v>125</v>
      </c>
      <c r="C125" s="310"/>
      <c r="D125" s="310"/>
      <c r="E125" s="807"/>
      <c r="F125" s="807"/>
      <c r="G125" s="821"/>
      <c r="H125" s="910" t="s">
        <v>1209</v>
      </c>
      <c r="I125" s="863" t="str">
        <f>IF(J124="はい","A",IF(J124="いいえ","-","A／-"))</f>
        <v>A／-</v>
      </c>
      <c r="J125" s="841"/>
      <c r="K125" s="919" t="s">
        <v>1425</v>
      </c>
      <c r="L125" s="660"/>
      <c r="M125" s="655" t="str">
        <f>+IF(I125="A",IF(ISBLANK(J125),"未入力あり",IF(J125&gt;=1,"○","×")),"")</f>
        <v/>
      </c>
      <c r="O125" s="124"/>
      <c r="T125" s="323"/>
      <c r="U125" s="323"/>
    </row>
    <row r="126" spans="1:21" ht="13.8" thickBot="1">
      <c r="A126" s="285">
        <v>126</v>
      </c>
      <c r="C126" s="310"/>
      <c r="D126" s="310"/>
      <c r="E126" s="807"/>
      <c r="F126" s="807"/>
      <c r="G126" s="821"/>
      <c r="H126" s="827" t="s">
        <v>1210</v>
      </c>
      <c r="I126" s="863" t="str">
        <f>IF(J124="はい","C",IF(J124="いいえ","-","C／-"))</f>
        <v>C／-</v>
      </c>
      <c r="J126" s="841"/>
      <c r="K126" s="919"/>
      <c r="L126" s="660"/>
      <c r="M126" s="307" t="str">
        <f t="shared" ref="M126" si="9">IF(ISBLANK(J126),"未入力あり","〇")</f>
        <v>未入力あり</v>
      </c>
      <c r="O126" s="124"/>
      <c r="T126" s="323"/>
      <c r="U126" s="323"/>
    </row>
    <row r="127" spans="1:21" ht="86.4" customHeight="1" thickBot="1">
      <c r="A127" s="285">
        <v>127</v>
      </c>
      <c r="C127" s="310"/>
      <c r="D127" s="310"/>
      <c r="E127" s="807"/>
      <c r="F127" s="877" t="s">
        <v>1190</v>
      </c>
      <c r="G127" s="846"/>
      <c r="H127" s="847" t="s">
        <v>1557</v>
      </c>
      <c r="I127" s="848" t="s">
        <v>1180</v>
      </c>
      <c r="J127" s="841"/>
      <c r="K127" s="849" t="s">
        <v>718</v>
      </c>
      <c r="M127" s="307" t="str">
        <f>+IF(I127="A",IF(ISBLANK(J127),"未入力あり",IF(J127&gt;=1,"○","×")),"")</f>
        <v>未入力あり</v>
      </c>
      <c r="O127" s="124"/>
      <c r="T127" s="323"/>
      <c r="U127" s="323"/>
    </row>
    <row r="128" spans="1:21" ht="90" customHeight="1" thickBot="1">
      <c r="A128" s="285">
        <v>128</v>
      </c>
      <c r="C128" s="310"/>
      <c r="D128" s="310"/>
      <c r="E128" s="310"/>
      <c r="F128" s="814" t="s">
        <v>1191</v>
      </c>
      <c r="G128" s="815"/>
      <c r="H128" s="920" t="s">
        <v>1558</v>
      </c>
      <c r="I128" s="817" t="s">
        <v>1180</v>
      </c>
      <c r="J128" s="721"/>
      <c r="K128" s="819" t="s">
        <v>1559</v>
      </c>
      <c r="M128" s="307" t="str">
        <f>+IF(I128="A",IF(ISBLANK(J128),"未入力あり",IF(J128&gt;=1,"○","×")),"")</f>
        <v>未入力あり</v>
      </c>
      <c r="O128" s="124"/>
      <c r="T128" s="323"/>
      <c r="U128" s="323"/>
    </row>
    <row r="129" spans="1:21" ht="13.8" thickBot="1">
      <c r="A129" s="285">
        <v>129</v>
      </c>
      <c r="C129" s="310"/>
      <c r="D129" s="310"/>
      <c r="E129" s="310"/>
      <c r="F129" s="310"/>
      <c r="H129" s="869" t="s">
        <v>1560</v>
      </c>
      <c r="I129" s="874" t="s">
        <v>1181</v>
      </c>
      <c r="J129" s="841"/>
      <c r="K129" s="873"/>
      <c r="M129" s="307" t="str">
        <f t="shared" ref="M129:M130" si="10">IF(ISBLANK(J129),"未入力あり","〇")</f>
        <v>未入力あり</v>
      </c>
      <c r="O129" s="124"/>
      <c r="T129" s="323"/>
      <c r="U129" s="323"/>
    </row>
    <row r="130" spans="1:21" ht="27" thickBot="1">
      <c r="A130" s="285">
        <v>130</v>
      </c>
      <c r="C130" s="310"/>
      <c r="D130" s="310"/>
      <c r="E130" s="310"/>
      <c r="F130" s="310"/>
      <c r="H130" s="917" t="s">
        <v>1367</v>
      </c>
      <c r="I130" s="901" t="s">
        <v>1181</v>
      </c>
      <c r="J130" s="841"/>
      <c r="K130" s="907"/>
      <c r="M130" s="307" t="str">
        <f t="shared" si="10"/>
        <v>未入力あり</v>
      </c>
      <c r="O130" s="124"/>
      <c r="T130" s="323"/>
      <c r="U130" s="323"/>
    </row>
    <row r="131" spans="1:21" ht="13.8" thickBot="1">
      <c r="A131" s="285">
        <v>131</v>
      </c>
      <c r="C131" s="310"/>
      <c r="D131" s="310"/>
      <c r="E131" s="310"/>
      <c r="F131" s="310"/>
      <c r="H131" s="910" t="s">
        <v>719</v>
      </c>
      <c r="I131" s="911" t="s">
        <v>1180</v>
      </c>
      <c r="J131" s="841"/>
      <c r="K131" s="912" t="s">
        <v>606</v>
      </c>
      <c r="M131" s="307" t="str">
        <f>+IF(I131="A",IF(ISBLANK(J131),"未入力あり",IF(J131&gt;=1,"○","×")),"")</f>
        <v>未入力あり</v>
      </c>
      <c r="O131" s="124"/>
      <c r="T131" s="323"/>
      <c r="U131" s="323"/>
    </row>
    <row r="132" spans="1:21" ht="34.5" customHeight="1" thickBot="1">
      <c r="A132" s="285">
        <v>132</v>
      </c>
      <c r="C132" s="310"/>
      <c r="D132" s="310"/>
      <c r="E132" s="310"/>
      <c r="F132" s="318"/>
      <c r="G132" s="308"/>
      <c r="H132" s="861" t="s">
        <v>1211</v>
      </c>
      <c r="I132" s="913" t="s">
        <v>1181</v>
      </c>
      <c r="J132" s="818"/>
      <c r="K132" s="914"/>
      <c r="M132" s="307" t="str">
        <f t="shared" ref="M132" si="11">IF(ISBLANK(J132),"未入力あり","〇")</f>
        <v>未入力あり</v>
      </c>
      <c r="O132" s="124"/>
      <c r="T132" s="323"/>
      <c r="U132" s="323"/>
    </row>
    <row r="133" spans="1:21" ht="69" customHeight="1" thickBot="1">
      <c r="A133" s="285">
        <v>133</v>
      </c>
      <c r="C133" s="310"/>
      <c r="D133" s="310"/>
      <c r="E133" s="310"/>
      <c r="F133" s="814" t="s">
        <v>1192</v>
      </c>
      <c r="G133" s="864"/>
      <c r="H133" s="830" t="s">
        <v>1212</v>
      </c>
      <c r="I133" s="879" t="s">
        <v>1180</v>
      </c>
      <c r="J133" s="818"/>
      <c r="K133" s="905" t="s">
        <v>1368</v>
      </c>
      <c r="M133" s="307" t="str">
        <f t="shared" ref="M133" si="12">+IF(I133="A",IF(ISBLANK(J133),"未入力あり",IF(J133&gt;=1,"○","×")),"")</f>
        <v>未入力あり</v>
      </c>
      <c r="O133" s="124"/>
      <c r="T133" s="323"/>
      <c r="U133" s="323"/>
    </row>
    <row r="134" spans="1:21" ht="13.8" thickBot="1">
      <c r="A134" s="285">
        <v>134</v>
      </c>
      <c r="C134" s="310"/>
      <c r="D134" s="310"/>
      <c r="E134" s="310"/>
      <c r="F134" s="807"/>
      <c r="G134" s="916"/>
      <c r="H134" s="885" t="s">
        <v>1213</v>
      </c>
      <c r="I134" s="901" t="s">
        <v>1215</v>
      </c>
      <c r="J134" s="818"/>
      <c r="K134" s="905"/>
      <c r="M134" s="307" t="str">
        <f t="shared" ref="M134:M136" si="13">IF(ISBLANK(J134),"未入力あり","〇")</f>
        <v>未入力あり</v>
      </c>
      <c r="O134" s="124"/>
      <c r="T134" s="323"/>
      <c r="U134" s="323"/>
    </row>
    <row r="135" spans="1:21" ht="13.8" thickBot="1">
      <c r="A135" s="285">
        <v>135</v>
      </c>
      <c r="C135" s="310"/>
      <c r="D135" s="310"/>
      <c r="E135" s="310"/>
      <c r="F135" s="825"/>
      <c r="G135" s="843"/>
      <c r="H135" s="844" t="s">
        <v>1214</v>
      </c>
      <c r="I135" s="828" t="str">
        <f>IF(J134="いいえ","A",IF(J134="はい","-","A／-"))</f>
        <v>A／-</v>
      </c>
      <c r="J135" s="841"/>
      <c r="K135" s="905" t="s">
        <v>1369</v>
      </c>
      <c r="M135" s="655" t="str">
        <f>+IF(I135="A",IF(ISBLANK(J135),"未入力あり",IF(J135&gt;=1,"○","×")),"")</f>
        <v/>
      </c>
      <c r="O135" s="124"/>
      <c r="T135" s="323"/>
      <c r="U135" s="323"/>
    </row>
    <row r="136" spans="1:21" ht="13.8" thickBot="1">
      <c r="A136" s="285">
        <v>136</v>
      </c>
      <c r="C136" s="310"/>
      <c r="D136" s="310"/>
      <c r="E136" s="310"/>
      <c r="F136" s="825" t="s">
        <v>1193</v>
      </c>
      <c r="G136" s="826"/>
      <c r="H136" s="878" t="s">
        <v>607</v>
      </c>
      <c r="I136" s="879" t="s">
        <v>1181</v>
      </c>
      <c r="J136" s="841"/>
      <c r="K136" s="905"/>
      <c r="M136" s="307" t="str">
        <f t="shared" si="13"/>
        <v>未入力あり</v>
      </c>
      <c r="O136" s="124"/>
      <c r="T136" s="323"/>
      <c r="U136" s="324"/>
    </row>
    <row r="137" spans="1:21" ht="13.8" thickBot="1">
      <c r="A137" s="285">
        <v>137</v>
      </c>
      <c r="C137" s="310"/>
      <c r="D137" s="310"/>
      <c r="E137" s="808" t="s">
        <v>1187</v>
      </c>
      <c r="F137" s="809" t="s">
        <v>1426</v>
      </c>
      <c r="G137" s="810"/>
      <c r="H137" s="811"/>
      <c r="I137" s="921"/>
      <c r="J137" s="1104"/>
      <c r="K137" s="813"/>
      <c r="O137" s="124"/>
    </row>
    <row r="138" spans="1:21" ht="13.8" thickBot="1">
      <c r="A138" s="285">
        <v>138</v>
      </c>
      <c r="C138" s="719"/>
      <c r="D138" s="719"/>
      <c r="E138" s="928"/>
      <c r="F138" s="922" t="s">
        <v>1504</v>
      </c>
      <c r="G138" s="923"/>
      <c r="H138" s="924"/>
      <c r="I138" s="925"/>
      <c r="J138" s="1105"/>
      <c r="K138" s="926"/>
      <c r="O138" s="124"/>
    </row>
    <row r="139" spans="1:21" ht="13.8" thickBot="1">
      <c r="A139" s="285">
        <v>139</v>
      </c>
      <c r="C139" s="310"/>
      <c r="D139" s="310"/>
      <c r="E139" s="807"/>
      <c r="F139" s="814" t="s">
        <v>1358</v>
      </c>
      <c r="G139" s="815"/>
      <c r="H139" s="830" t="s">
        <v>1216</v>
      </c>
      <c r="I139" s="915" t="str">
        <f>IF(J30="はい","A",IF(J30="いいえ","-","A／-"))</f>
        <v>A／-</v>
      </c>
      <c r="J139" s="841"/>
      <c r="K139" s="832" t="s">
        <v>1372</v>
      </c>
      <c r="M139" s="655" t="str">
        <f>+IF(I139="A",IF(ISBLANK(J139),"未入力あり",IF(J139&gt;=1,"○","×")),"")</f>
        <v/>
      </c>
      <c r="O139" s="124"/>
      <c r="T139" s="323"/>
      <c r="U139" s="323"/>
    </row>
    <row r="140" spans="1:21" ht="13.8" thickBot="1">
      <c r="A140" s="285">
        <v>140</v>
      </c>
      <c r="C140" s="310"/>
      <c r="D140" s="310"/>
      <c r="E140" s="807"/>
      <c r="F140" s="807"/>
      <c r="G140" s="868"/>
      <c r="H140" s="902" t="s">
        <v>1217</v>
      </c>
      <c r="I140" s="927" t="str">
        <f>IF(J30="はい","C",IF(J30="いいえ","-","C／-"))</f>
        <v>C／-</v>
      </c>
      <c r="J140" s="818"/>
      <c r="K140" s="829"/>
      <c r="M140" s="307" t="str">
        <f t="shared" ref="M140:M163" si="14">IF(ISBLANK(J140),"未入力あり","〇")</f>
        <v>未入力あり</v>
      </c>
      <c r="O140" s="124"/>
      <c r="T140" s="323"/>
      <c r="U140" s="323"/>
    </row>
    <row r="141" spans="1:21" ht="13.8" thickBot="1">
      <c r="A141" s="285">
        <v>141</v>
      </c>
      <c r="C141" s="310"/>
      <c r="D141" s="310"/>
      <c r="E141" s="807"/>
      <c r="F141" s="807"/>
      <c r="G141" s="868"/>
      <c r="H141" s="822" t="s">
        <v>1218</v>
      </c>
      <c r="I141" s="823" t="s">
        <v>533</v>
      </c>
      <c r="J141" s="841"/>
      <c r="K141" s="907"/>
      <c r="M141" s="307" t="str">
        <f t="shared" si="14"/>
        <v>未入力あり</v>
      </c>
      <c r="O141" s="124"/>
      <c r="T141" s="323"/>
      <c r="U141" s="323"/>
    </row>
    <row r="142" spans="1:21" ht="26.25" customHeight="1" thickBot="1">
      <c r="A142" s="285">
        <v>142</v>
      </c>
      <c r="C142" s="310"/>
      <c r="D142" s="310"/>
      <c r="E142" s="807"/>
      <c r="F142" s="807"/>
      <c r="G142" s="868"/>
      <c r="H142" s="822" t="s">
        <v>1378</v>
      </c>
      <c r="I142" s="879" t="s">
        <v>533</v>
      </c>
      <c r="J142" s="850"/>
      <c r="K142" s="907"/>
      <c r="M142" s="307" t="str">
        <f t="shared" si="14"/>
        <v>未入力あり</v>
      </c>
      <c r="O142" s="124"/>
      <c r="T142" s="323"/>
      <c r="U142" s="323"/>
    </row>
    <row r="143" spans="1:21" ht="13.8" thickBot="1">
      <c r="A143" s="285">
        <v>143</v>
      </c>
      <c r="C143" s="310"/>
      <c r="D143" s="310"/>
      <c r="E143" s="807"/>
      <c r="F143" s="807"/>
      <c r="G143" s="868"/>
      <c r="H143" s="885" t="s">
        <v>1221</v>
      </c>
      <c r="I143" s="831" t="str">
        <f>IF(J30="はい","A",IF(J30="いいえ","-","A／-"))</f>
        <v>A／-</v>
      </c>
      <c r="J143" s="841"/>
      <c r="K143" s="832" t="s">
        <v>1561</v>
      </c>
      <c r="M143" s="655" t="str">
        <f>+IF(I143="A",IF(ISBLANK(J143),"未入力あり",IF(J143&gt;=1,"○","×")),"")</f>
        <v/>
      </c>
      <c r="O143" s="124"/>
      <c r="T143" s="323"/>
      <c r="U143" s="323"/>
    </row>
    <row r="144" spans="1:21" ht="13.8" thickBot="1">
      <c r="A144" s="285">
        <v>144</v>
      </c>
      <c r="C144" s="310"/>
      <c r="D144" s="310"/>
      <c r="E144" s="807"/>
      <c r="F144" s="807"/>
      <c r="G144" s="868"/>
      <c r="H144" s="822" t="s">
        <v>1222</v>
      </c>
      <c r="I144" s="901" t="s">
        <v>1220</v>
      </c>
      <c r="J144" s="841"/>
      <c r="K144" s="824"/>
      <c r="M144" s="307" t="str">
        <f t="shared" si="14"/>
        <v>未入力あり</v>
      </c>
      <c r="O144" s="124"/>
      <c r="T144" s="323"/>
      <c r="U144" s="323"/>
    </row>
    <row r="145" spans="1:21" ht="13.8" thickBot="1">
      <c r="A145" s="285">
        <v>145</v>
      </c>
      <c r="C145" s="310"/>
      <c r="D145" s="310"/>
      <c r="E145" s="807"/>
      <c r="F145" s="807"/>
      <c r="G145" s="868"/>
      <c r="H145" s="902" t="s">
        <v>1223</v>
      </c>
      <c r="I145" s="831" t="str">
        <f>IF(J30="はい","C",IF(J30="いいえ","-","C／-"))</f>
        <v>C／-</v>
      </c>
      <c r="J145" s="818"/>
      <c r="K145" s="824"/>
      <c r="M145" s="307" t="str">
        <f t="shared" si="14"/>
        <v>未入力あり</v>
      </c>
      <c r="O145" s="124"/>
      <c r="T145" s="323"/>
      <c r="U145" s="323"/>
    </row>
    <row r="146" spans="1:21" ht="13.8" thickBot="1">
      <c r="A146" s="285">
        <v>146</v>
      </c>
      <c r="C146" s="310"/>
      <c r="D146" s="310"/>
      <c r="E146" s="807"/>
      <c r="F146" s="807"/>
      <c r="G146" s="868"/>
      <c r="H146" s="822" t="s">
        <v>1224</v>
      </c>
      <c r="I146" s="929" t="s">
        <v>1220</v>
      </c>
      <c r="J146" s="841"/>
      <c r="K146" s="824"/>
      <c r="M146" s="307" t="str">
        <f t="shared" si="14"/>
        <v>未入力あり</v>
      </c>
      <c r="O146" s="124"/>
      <c r="T146" s="323"/>
      <c r="U146" s="323"/>
    </row>
    <row r="147" spans="1:21" ht="24.75" customHeight="1" thickBot="1">
      <c r="A147" s="285">
        <v>147</v>
      </c>
      <c r="C147" s="310"/>
      <c r="D147" s="310"/>
      <c r="E147" s="807"/>
      <c r="F147" s="807"/>
      <c r="G147" s="868"/>
      <c r="H147" s="822" t="s">
        <v>1378</v>
      </c>
      <c r="I147" s="828" t="s">
        <v>1220</v>
      </c>
      <c r="J147" s="850"/>
      <c r="K147" s="824"/>
      <c r="M147" s="307" t="str">
        <f t="shared" si="14"/>
        <v>未入力あり</v>
      </c>
      <c r="O147" s="124"/>
      <c r="T147" s="323"/>
      <c r="U147" s="323"/>
    </row>
    <row r="148" spans="1:21" ht="13.8" thickBot="1">
      <c r="A148" s="285">
        <v>148</v>
      </c>
      <c r="C148" s="310"/>
      <c r="D148" s="310"/>
      <c r="E148" s="807"/>
      <c r="F148" s="807"/>
      <c r="G148" s="868"/>
      <c r="H148" s="885" t="s">
        <v>1562</v>
      </c>
      <c r="I148" s="831" t="str">
        <f>IF(J30="はい","C",IF(J30="いいえ","-","C／-"))</f>
        <v>C／-</v>
      </c>
      <c r="J148" s="841"/>
      <c r="K148" s="824"/>
      <c r="M148" s="307" t="str">
        <f t="shared" si="14"/>
        <v>未入力あり</v>
      </c>
      <c r="O148" s="124"/>
      <c r="T148" s="323"/>
      <c r="U148" s="323"/>
    </row>
    <row r="149" spans="1:21" ht="13.8" thickBot="1">
      <c r="A149" s="285">
        <v>149</v>
      </c>
      <c r="C149" s="310"/>
      <c r="D149" s="310"/>
      <c r="E149" s="807"/>
      <c r="F149" s="807"/>
      <c r="G149" s="868"/>
      <c r="H149" s="822" t="s">
        <v>1225</v>
      </c>
      <c r="I149" s="880" t="s">
        <v>1220</v>
      </c>
      <c r="J149" s="841"/>
      <c r="K149" s="824"/>
      <c r="M149" s="307" t="str">
        <f t="shared" si="14"/>
        <v>未入力あり</v>
      </c>
      <c r="O149" s="124"/>
      <c r="T149" s="323"/>
      <c r="U149" s="323"/>
    </row>
    <row r="150" spans="1:21" ht="13.8" thickBot="1">
      <c r="A150" s="285">
        <v>150</v>
      </c>
      <c r="C150" s="310"/>
      <c r="D150" s="310"/>
      <c r="E150" s="807"/>
      <c r="F150" s="807"/>
      <c r="G150" s="868"/>
      <c r="H150" s="902" t="s">
        <v>1226</v>
      </c>
      <c r="I150" s="831" t="str">
        <f>IF(J30="はい","C",IF(J30="いいえ","-","C／-"))</f>
        <v>C／-</v>
      </c>
      <c r="J150" s="841"/>
      <c r="K150" s="824"/>
      <c r="M150" s="307" t="str">
        <f t="shared" si="14"/>
        <v>未入力あり</v>
      </c>
      <c r="O150" s="124"/>
      <c r="T150" s="323"/>
      <c r="U150" s="323"/>
    </row>
    <row r="151" spans="1:21" ht="13.8" thickBot="1">
      <c r="A151" s="285">
        <v>151</v>
      </c>
      <c r="C151" s="310"/>
      <c r="D151" s="310"/>
      <c r="E151" s="807"/>
      <c r="F151" s="807"/>
      <c r="G151" s="868"/>
      <c r="H151" s="822" t="s">
        <v>1241</v>
      </c>
      <c r="I151" s="823" t="s">
        <v>1220</v>
      </c>
      <c r="J151" s="841"/>
      <c r="K151" s="824"/>
      <c r="M151" s="307" t="str">
        <f t="shared" si="14"/>
        <v>未入力あり</v>
      </c>
      <c r="O151" s="124"/>
      <c r="T151" s="323"/>
      <c r="U151" s="323"/>
    </row>
    <row r="152" spans="1:21" ht="24.75" customHeight="1" thickBot="1">
      <c r="A152" s="285">
        <v>152</v>
      </c>
      <c r="C152" s="310"/>
      <c r="D152" s="310"/>
      <c r="E152" s="807"/>
      <c r="F152" s="807"/>
      <c r="G152" s="868"/>
      <c r="H152" s="917" t="s">
        <v>1378</v>
      </c>
      <c r="I152" s="901" t="s">
        <v>1220</v>
      </c>
      <c r="J152" s="850"/>
      <c r="K152" s="824"/>
      <c r="M152" s="307" t="str">
        <f t="shared" si="14"/>
        <v>未入力あり</v>
      </c>
      <c r="O152" s="124"/>
      <c r="T152" s="323"/>
      <c r="U152" s="323"/>
    </row>
    <row r="153" spans="1:21" ht="13.8" thickBot="1">
      <c r="A153" s="285">
        <v>153</v>
      </c>
      <c r="C153" s="310"/>
      <c r="D153" s="310"/>
      <c r="E153" s="807"/>
      <c r="F153" s="930" t="s">
        <v>1366</v>
      </c>
      <c r="G153" s="864"/>
      <c r="H153" s="931" t="s">
        <v>609</v>
      </c>
      <c r="I153" s="831" t="s">
        <v>1180</v>
      </c>
      <c r="J153" s="841"/>
      <c r="K153" s="824" t="s">
        <v>608</v>
      </c>
      <c r="M153" s="307" t="str">
        <f t="shared" ref="M153:M164" si="15">+IF(I153="A",IF(ISBLANK(J153),"未入力あり",IF(J153&gt;=1,"○","×")),"")</f>
        <v>未入力あり</v>
      </c>
      <c r="O153" s="124"/>
      <c r="T153" s="323"/>
      <c r="U153" s="323"/>
    </row>
    <row r="154" spans="1:21" ht="13.8" thickBot="1">
      <c r="A154" s="285">
        <v>154</v>
      </c>
      <c r="C154" s="310"/>
      <c r="D154" s="310"/>
      <c r="E154" s="807"/>
      <c r="F154" s="807"/>
      <c r="G154" s="868"/>
      <c r="H154" s="932" t="s">
        <v>1225</v>
      </c>
      <c r="I154" s="823" t="s">
        <v>1220</v>
      </c>
      <c r="J154" s="841"/>
      <c r="K154" s="824"/>
      <c r="M154" s="307" t="str">
        <f t="shared" si="14"/>
        <v>未入力あり</v>
      </c>
      <c r="O154" s="124"/>
      <c r="T154" s="323"/>
      <c r="U154" s="323"/>
    </row>
    <row r="155" spans="1:21" ht="13.8" thickBot="1">
      <c r="A155" s="285">
        <v>155</v>
      </c>
      <c r="C155" s="310"/>
      <c r="D155" s="310"/>
      <c r="E155" s="807"/>
      <c r="F155" s="807"/>
      <c r="G155" s="868"/>
      <c r="H155" s="902" t="s">
        <v>1231</v>
      </c>
      <c r="I155" s="823" t="s">
        <v>1230</v>
      </c>
      <c r="J155" s="818"/>
      <c r="K155" s="824"/>
      <c r="M155" s="307" t="str">
        <f t="shared" si="14"/>
        <v>未入力あり</v>
      </c>
      <c r="O155" s="124"/>
      <c r="T155" s="323"/>
      <c r="U155" s="323"/>
    </row>
    <row r="156" spans="1:21" ht="13.8" thickBot="1">
      <c r="A156" s="285">
        <v>156</v>
      </c>
      <c r="C156" s="310"/>
      <c r="D156" s="310"/>
      <c r="E156" s="807"/>
      <c r="F156" s="807"/>
      <c r="G156" s="868"/>
      <c r="H156" s="822" t="s">
        <v>1239</v>
      </c>
      <c r="I156" s="823" t="s">
        <v>1220</v>
      </c>
      <c r="J156" s="841"/>
      <c r="K156" s="824"/>
      <c r="M156" s="307" t="str">
        <f t="shared" si="14"/>
        <v>未入力あり</v>
      </c>
      <c r="O156" s="124"/>
      <c r="T156" s="323"/>
      <c r="U156" s="323"/>
    </row>
    <row r="157" spans="1:21" ht="13.8" thickBot="1">
      <c r="A157" s="285">
        <v>157</v>
      </c>
      <c r="C157" s="310"/>
      <c r="D157" s="310"/>
      <c r="E157" s="807"/>
      <c r="F157" s="807"/>
      <c r="G157" s="868"/>
      <c r="H157" s="822" t="s">
        <v>1240</v>
      </c>
      <c r="I157" s="823" t="s">
        <v>1220</v>
      </c>
      <c r="J157" s="841"/>
      <c r="K157" s="824"/>
      <c r="M157" s="307" t="str">
        <f t="shared" si="14"/>
        <v>未入力あり</v>
      </c>
      <c r="O157" s="124"/>
      <c r="T157" s="323"/>
      <c r="U157" s="323"/>
    </row>
    <row r="158" spans="1:21" ht="13.8" thickBot="1">
      <c r="A158" s="285">
        <v>158</v>
      </c>
      <c r="C158" s="310"/>
      <c r="D158" s="310"/>
      <c r="E158" s="807"/>
      <c r="F158" s="807"/>
      <c r="G158" s="868"/>
      <c r="H158" s="932" t="s">
        <v>1378</v>
      </c>
      <c r="I158" s="901" t="s">
        <v>1220</v>
      </c>
      <c r="J158" s="850"/>
      <c r="K158" s="824"/>
      <c r="M158" s="307" t="str">
        <f t="shared" si="14"/>
        <v>未入力あり</v>
      </c>
      <c r="O158" s="124"/>
      <c r="T158" s="323"/>
      <c r="U158" s="323"/>
    </row>
    <row r="159" spans="1:21" ht="13.8" thickBot="1">
      <c r="A159" s="285">
        <v>159</v>
      </c>
      <c r="C159" s="310"/>
      <c r="D159" s="310"/>
      <c r="E159" s="807"/>
      <c r="F159" s="807"/>
      <c r="G159" s="868"/>
      <c r="H159" s="830" t="s">
        <v>610</v>
      </c>
      <c r="I159" s="831" t="s">
        <v>1180</v>
      </c>
      <c r="J159" s="841"/>
      <c r="K159" s="824" t="s">
        <v>608</v>
      </c>
      <c r="M159" s="307" t="str">
        <f>+IF(I159="A",IF(ISBLANK(J159),"未入力あり",IF(J159&gt;=1,"○","×")),"")</f>
        <v>未入力あり</v>
      </c>
      <c r="O159" s="124"/>
      <c r="T159" s="323"/>
      <c r="U159" s="323"/>
    </row>
    <row r="160" spans="1:21" ht="13.8" thickBot="1">
      <c r="A160" s="285">
        <v>160</v>
      </c>
      <c r="C160" s="310"/>
      <c r="D160" s="310"/>
      <c r="E160" s="807"/>
      <c r="F160" s="807"/>
      <c r="G160" s="868"/>
      <c r="H160" s="885" t="s">
        <v>1227</v>
      </c>
      <c r="I160" s="823" t="s">
        <v>1373</v>
      </c>
      <c r="J160" s="818"/>
      <c r="K160" s="824"/>
      <c r="M160" s="307" t="str">
        <f t="shared" si="14"/>
        <v>未入力あり</v>
      </c>
      <c r="O160" s="124"/>
      <c r="T160" s="323"/>
      <c r="U160" s="323"/>
    </row>
    <row r="161" spans="1:21" ht="13.8" thickBot="1">
      <c r="A161" s="285">
        <v>161</v>
      </c>
      <c r="C161" s="310"/>
      <c r="D161" s="310"/>
      <c r="E161" s="807"/>
      <c r="F161" s="807"/>
      <c r="G161" s="868"/>
      <c r="H161" s="822" t="s">
        <v>1228</v>
      </c>
      <c r="I161" s="823" t="s">
        <v>1355</v>
      </c>
      <c r="J161" s="841"/>
      <c r="K161" s="824"/>
      <c r="M161" s="307" t="str">
        <f t="shared" si="14"/>
        <v>未入力あり</v>
      </c>
      <c r="O161" s="124"/>
      <c r="T161" s="323"/>
      <c r="U161" s="323"/>
    </row>
    <row r="162" spans="1:21" ht="13.8" thickBot="1">
      <c r="A162" s="285">
        <v>162</v>
      </c>
      <c r="C162" s="310"/>
      <c r="D162" s="310"/>
      <c r="E162" s="807"/>
      <c r="F162" s="807"/>
      <c r="G162" s="868"/>
      <c r="H162" s="822" t="s">
        <v>1229</v>
      </c>
      <c r="I162" s="823" t="s">
        <v>1355</v>
      </c>
      <c r="J162" s="841"/>
      <c r="K162" s="824"/>
      <c r="M162" s="307" t="str">
        <f t="shared" si="14"/>
        <v>未入力あり</v>
      </c>
      <c r="O162" s="124"/>
      <c r="T162" s="323"/>
      <c r="U162" s="323"/>
    </row>
    <row r="163" spans="1:21" ht="13.8" thickBot="1">
      <c r="A163" s="285">
        <v>163</v>
      </c>
      <c r="C163" s="310"/>
      <c r="D163" s="310"/>
      <c r="E163" s="807"/>
      <c r="F163" s="807"/>
      <c r="G163" s="868"/>
      <c r="H163" s="827" t="s">
        <v>1378</v>
      </c>
      <c r="I163" s="880" t="s">
        <v>533</v>
      </c>
      <c r="J163" s="850"/>
      <c r="K163" s="909"/>
      <c r="M163" s="307" t="str">
        <f t="shared" si="14"/>
        <v>未入力あり</v>
      </c>
      <c r="O163" s="124"/>
      <c r="T163" s="323"/>
      <c r="U163" s="323"/>
    </row>
    <row r="164" spans="1:21" ht="13.8" thickBot="1">
      <c r="A164" s="285">
        <v>164</v>
      </c>
      <c r="C164" s="310"/>
      <c r="D164" s="310"/>
      <c r="E164" s="807"/>
      <c r="F164" s="814" t="s">
        <v>1370</v>
      </c>
      <c r="G164" s="815"/>
      <c r="H164" s="830" t="s">
        <v>611</v>
      </c>
      <c r="I164" s="831" t="s">
        <v>1180</v>
      </c>
      <c r="J164" s="841"/>
      <c r="K164" s="819" t="s">
        <v>608</v>
      </c>
      <c r="M164" s="307" t="str">
        <f t="shared" si="15"/>
        <v>未入力あり</v>
      </c>
      <c r="O164" s="124"/>
      <c r="T164" s="323"/>
      <c r="U164" s="323"/>
    </row>
    <row r="165" spans="1:21" ht="13.8" thickBot="1">
      <c r="A165" s="285">
        <v>165</v>
      </c>
      <c r="C165" s="310"/>
      <c r="D165" s="310"/>
      <c r="E165" s="807"/>
      <c r="F165" s="807"/>
      <c r="G165" s="821"/>
      <c r="H165" s="885" t="s">
        <v>1232</v>
      </c>
      <c r="I165" s="901" t="s">
        <v>1233</v>
      </c>
      <c r="J165" s="841"/>
      <c r="K165" s="824" t="s">
        <v>608</v>
      </c>
      <c r="M165" s="307" t="str">
        <f>+IF(I165="A",IF(ISBLANK(J165),"未入力あり",IF(J165&gt;=1,"○","×")),"")</f>
        <v>未入力あり</v>
      </c>
      <c r="O165" s="124"/>
      <c r="T165" s="323"/>
      <c r="U165" s="323"/>
    </row>
    <row r="166" spans="1:21" ht="13.8" thickBot="1">
      <c r="A166" s="285">
        <v>166</v>
      </c>
      <c r="C166" s="310"/>
      <c r="D166" s="310"/>
      <c r="E166" s="807"/>
      <c r="F166" s="807"/>
      <c r="G166" s="821"/>
      <c r="H166" s="822" t="s">
        <v>1235</v>
      </c>
      <c r="I166" s="823" t="s">
        <v>1355</v>
      </c>
      <c r="J166" s="841"/>
      <c r="K166" s="824"/>
      <c r="M166" s="307" t="str">
        <f t="shared" ref="M166:M204" si="16">IF(ISBLANK(J166),"未入力あり","〇")</f>
        <v>未入力あり</v>
      </c>
      <c r="O166" s="124"/>
      <c r="T166" s="323"/>
      <c r="U166" s="323"/>
    </row>
    <row r="167" spans="1:21" ht="13.8" thickBot="1">
      <c r="A167" s="285">
        <v>167</v>
      </c>
      <c r="C167" s="310"/>
      <c r="D167" s="310"/>
      <c r="E167" s="807"/>
      <c r="F167" s="807"/>
      <c r="G167" s="821"/>
      <c r="H167" s="822" t="s">
        <v>1236</v>
      </c>
      <c r="I167" s="823" t="s">
        <v>1355</v>
      </c>
      <c r="J167" s="841"/>
      <c r="K167" s="824"/>
      <c r="M167" s="307" t="str">
        <f t="shared" si="16"/>
        <v>未入力あり</v>
      </c>
      <c r="O167" s="124"/>
      <c r="T167" s="323"/>
      <c r="U167" s="323"/>
    </row>
    <row r="168" spans="1:21" ht="13.8" thickBot="1">
      <c r="A168" s="285">
        <v>168</v>
      </c>
      <c r="C168" s="310"/>
      <c r="D168" s="310"/>
      <c r="E168" s="807"/>
      <c r="F168" s="807"/>
      <c r="G168" s="868"/>
      <c r="H168" s="822" t="s">
        <v>1237</v>
      </c>
      <c r="I168" s="823" t="s">
        <v>1355</v>
      </c>
      <c r="J168" s="841"/>
      <c r="K168" s="824"/>
      <c r="M168" s="307" t="str">
        <f t="shared" si="16"/>
        <v>未入力あり</v>
      </c>
      <c r="O168" s="124"/>
      <c r="T168" s="323"/>
      <c r="U168" s="323"/>
    </row>
    <row r="169" spans="1:21" ht="13.8" thickBot="1">
      <c r="A169" s="285">
        <v>169</v>
      </c>
      <c r="C169" s="310"/>
      <c r="D169" s="310"/>
      <c r="E169" s="807"/>
      <c r="F169" s="807"/>
      <c r="G169" s="868"/>
      <c r="H169" s="917" t="s">
        <v>1378</v>
      </c>
      <c r="I169" s="901" t="s">
        <v>1355</v>
      </c>
      <c r="J169" s="850"/>
      <c r="K169" s="824"/>
      <c r="M169" s="307" t="str">
        <f t="shared" si="16"/>
        <v>未入力あり</v>
      </c>
      <c r="O169" s="124"/>
      <c r="T169" s="323"/>
      <c r="U169" s="323"/>
    </row>
    <row r="170" spans="1:21" ht="13.8" thickBot="1">
      <c r="A170" s="285">
        <v>170</v>
      </c>
      <c r="C170" s="310"/>
      <c r="D170" s="310"/>
      <c r="E170" s="807"/>
      <c r="F170" s="814" t="s">
        <v>1362</v>
      </c>
      <c r="G170" s="815"/>
      <c r="H170" s="830" t="s">
        <v>612</v>
      </c>
      <c r="I170" s="831" t="s">
        <v>1230</v>
      </c>
      <c r="J170" s="841"/>
      <c r="K170" s="824"/>
      <c r="M170" s="307" t="str">
        <f t="shared" si="16"/>
        <v>未入力あり</v>
      </c>
      <c r="O170" s="124"/>
      <c r="T170" s="323"/>
      <c r="U170" s="323"/>
    </row>
    <row r="171" spans="1:21" ht="13.8" thickBot="1">
      <c r="A171" s="285">
        <v>171</v>
      </c>
      <c r="C171" s="310"/>
      <c r="D171" s="310"/>
      <c r="E171" s="807"/>
      <c r="F171" s="807"/>
      <c r="G171" s="821"/>
      <c r="H171" s="900" t="s">
        <v>1234</v>
      </c>
      <c r="I171" s="823" t="s">
        <v>1373</v>
      </c>
      <c r="J171" s="818"/>
      <c r="K171" s="824"/>
      <c r="M171" s="307" t="str">
        <f t="shared" si="16"/>
        <v>未入力あり</v>
      </c>
      <c r="O171" s="124"/>
      <c r="T171" s="323"/>
      <c r="U171" s="323"/>
    </row>
    <row r="172" spans="1:21" ht="13.8" thickBot="1">
      <c r="A172" s="285">
        <v>172</v>
      </c>
      <c r="C172" s="310"/>
      <c r="D172" s="310"/>
      <c r="E172" s="807"/>
      <c r="F172" s="807"/>
      <c r="G172" s="821"/>
      <c r="H172" s="822" t="s">
        <v>1238</v>
      </c>
      <c r="I172" s="823" t="s">
        <v>1355</v>
      </c>
      <c r="J172" s="841"/>
      <c r="K172" s="824"/>
      <c r="M172" s="307" t="str">
        <f t="shared" si="16"/>
        <v>未入力あり</v>
      </c>
      <c r="O172" s="124"/>
      <c r="T172" s="323"/>
      <c r="U172" s="323"/>
    </row>
    <row r="173" spans="1:21" ht="13.8" thickBot="1">
      <c r="A173" s="285">
        <v>173</v>
      </c>
      <c r="C173" s="310"/>
      <c r="D173" s="310"/>
      <c r="E173" s="807"/>
      <c r="F173" s="807"/>
      <c r="G173" s="821"/>
      <c r="H173" s="917" t="s">
        <v>1219</v>
      </c>
      <c r="I173" s="901" t="s">
        <v>1355</v>
      </c>
      <c r="J173" s="841"/>
      <c r="K173" s="824"/>
      <c r="M173" s="307" t="str">
        <f t="shared" si="16"/>
        <v>未入力あり</v>
      </c>
      <c r="O173" s="124"/>
      <c r="T173" s="323"/>
      <c r="U173" s="323"/>
    </row>
    <row r="174" spans="1:21" ht="13.8" thickBot="1">
      <c r="A174" s="285">
        <v>174</v>
      </c>
      <c r="C174" s="310"/>
      <c r="D174" s="310"/>
      <c r="E174" s="807"/>
      <c r="F174" s="807"/>
      <c r="G174" s="868"/>
      <c r="H174" s="830" t="s">
        <v>613</v>
      </c>
      <c r="I174" s="831" t="s">
        <v>1373</v>
      </c>
      <c r="J174" s="841"/>
      <c r="K174" s="824"/>
      <c r="M174" s="307" t="str">
        <f t="shared" si="16"/>
        <v>未入力あり</v>
      </c>
      <c r="O174" s="124"/>
      <c r="T174" s="323"/>
      <c r="U174" s="323"/>
    </row>
    <row r="175" spans="1:21" ht="13.8" thickBot="1">
      <c r="A175" s="285">
        <v>175</v>
      </c>
      <c r="C175" s="310"/>
      <c r="D175" s="310"/>
      <c r="E175" s="807"/>
      <c r="F175" s="807"/>
      <c r="G175" s="868"/>
      <c r="H175" s="900" t="s">
        <v>1242</v>
      </c>
      <c r="I175" s="901" t="s">
        <v>1373</v>
      </c>
      <c r="J175" s="818"/>
      <c r="K175" s="824"/>
      <c r="M175" s="307" t="str">
        <f t="shared" si="16"/>
        <v>未入力あり</v>
      </c>
      <c r="O175" s="124"/>
      <c r="T175" s="323"/>
      <c r="U175" s="323"/>
    </row>
    <row r="176" spans="1:21" ht="13.8" thickBot="1">
      <c r="A176" s="285">
        <v>176</v>
      </c>
      <c r="C176" s="310"/>
      <c r="D176" s="310"/>
      <c r="E176" s="807"/>
      <c r="F176" s="807"/>
      <c r="G176" s="868"/>
      <c r="H176" s="822" t="s">
        <v>1244</v>
      </c>
      <c r="I176" s="823" t="s">
        <v>1181</v>
      </c>
      <c r="J176" s="841"/>
      <c r="K176" s="824"/>
      <c r="M176" s="307" t="str">
        <f t="shared" si="16"/>
        <v>未入力あり</v>
      </c>
      <c r="O176" s="124"/>
      <c r="T176" s="323"/>
      <c r="U176" s="323"/>
    </row>
    <row r="177" spans="1:21" ht="13.8" thickBot="1">
      <c r="A177" s="285">
        <v>177</v>
      </c>
      <c r="C177" s="310"/>
      <c r="D177" s="310"/>
      <c r="E177" s="807"/>
      <c r="F177" s="807"/>
      <c r="G177" s="868"/>
      <c r="H177" s="902" t="s">
        <v>1243</v>
      </c>
      <c r="I177" s="933" t="s">
        <v>1373</v>
      </c>
      <c r="J177" s="818"/>
      <c r="K177" s="824"/>
      <c r="M177" s="307" t="str">
        <f t="shared" si="16"/>
        <v>未入力あり</v>
      </c>
      <c r="O177" s="124"/>
      <c r="T177" s="323"/>
      <c r="U177" s="323"/>
    </row>
    <row r="178" spans="1:21" ht="13.8" thickBot="1">
      <c r="A178" s="285">
        <v>178</v>
      </c>
      <c r="C178" s="310"/>
      <c r="D178" s="310"/>
      <c r="E178" s="807"/>
      <c r="F178" s="825"/>
      <c r="G178" s="843"/>
      <c r="H178" s="827" t="s">
        <v>1244</v>
      </c>
      <c r="I178" s="934" t="s">
        <v>1181</v>
      </c>
      <c r="J178" s="841"/>
      <c r="K178" s="824"/>
      <c r="M178" s="307" t="str">
        <f t="shared" si="16"/>
        <v>未入力あり</v>
      </c>
      <c r="O178" s="124"/>
      <c r="T178" s="323"/>
      <c r="U178" s="323"/>
    </row>
    <row r="179" spans="1:21" ht="13.8" thickBot="1">
      <c r="A179" s="285">
        <v>179</v>
      </c>
      <c r="C179" s="310"/>
      <c r="D179" s="310"/>
      <c r="E179" s="807"/>
      <c r="F179" s="807" t="s">
        <v>1363</v>
      </c>
      <c r="G179" s="868"/>
      <c r="H179" s="830" t="s">
        <v>614</v>
      </c>
      <c r="I179" s="901" t="s">
        <v>1182</v>
      </c>
      <c r="J179" s="841"/>
      <c r="K179" s="824"/>
      <c r="M179" s="307" t="str">
        <f t="shared" si="16"/>
        <v>未入力あり</v>
      </c>
      <c r="O179" s="124"/>
      <c r="T179" s="323"/>
      <c r="U179" s="323"/>
    </row>
    <row r="180" spans="1:21" ht="13.8" thickBot="1">
      <c r="A180" s="285">
        <v>180</v>
      </c>
      <c r="C180" s="310"/>
      <c r="D180" s="310"/>
      <c r="E180" s="807"/>
      <c r="F180" s="807"/>
      <c r="G180" s="868"/>
      <c r="H180" s="902" t="s">
        <v>1245</v>
      </c>
      <c r="I180" s="935" t="s">
        <v>1220</v>
      </c>
      <c r="J180" s="818"/>
      <c r="K180" s="824"/>
      <c r="M180" s="307" t="str">
        <f t="shared" si="16"/>
        <v>未入力あり</v>
      </c>
      <c r="O180" s="124"/>
      <c r="T180" s="323"/>
      <c r="U180" s="323"/>
    </row>
    <row r="181" spans="1:21" ht="13.8" thickBot="1">
      <c r="A181" s="285">
        <v>181</v>
      </c>
      <c r="C181" s="310"/>
      <c r="D181" s="310"/>
      <c r="E181" s="807"/>
      <c r="F181" s="807"/>
      <c r="G181" s="868"/>
      <c r="H181" s="932" t="s">
        <v>1247</v>
      </c>
      <c r="I181" s="935" t="s">
        <v>1220</v>
      </c>
      <c r="J181" s="841"/>
      <c r="K181" s="824"/>
      <c r="M181" s="307" t="str">
        <f t="shared" si="16"/>
        <v>未入力あり</v>
      </c>
      <c r="O181" s="124"/>
      <c r="T181" s="323"/>
      <c r="U181" s="323"/>
    </row>
    <row r="182" spans="1:21" ht="13.8" thickBot="1">
      <c r="A182" s="285">
        <v>182</v>
      </c>
      <c r="C182" s="310"/>
      <c r="D182" s="310"/>
      <c r="E182" s="807"/>
      <c r="F182" s="807"/>
      <c r="G182" s="868"/>
      <c r="H182" s="912" t="s">
        <v>1246</v>
      </c>
      <c r="I182" s="935" t="s">
        <v>1220</v>
      </c>
      <c r="J182" s="818"/>
      <c r="K182" s="824"/>
      <c r="M182" s="307" t="str">
        <f t="shared" si="16"/>
        <v>未入力あり</v>
      </c>
      <c r="O182" s="124"/>
      <c r="T182" s="323"/>
      <c r="U182" s="323"/>
    </row>
    <row r="183" spans="1:21" ht="13.8" thickBot="1">
      <c r="A183" s="285">
        <v>183</v>
      </c>
      <c r="C183" s="310"/>
      <c r="D183" s="310"/>
      <c r="E183" s="807"/>
      <c r="F183" s="807"/>
      <c r="G183" s="868"/>
      <c r="H183" s="932" t="s">
        <v>1247</v>
      </c>
      <c r="I183" s="935" t="s">
        <v>1220</v>
      </c>
      <c r="J183" s="841"/>
      <c r="K183" s="936"/>
      <c r="M183" s="307" t="str">
        <f t="shared" si="16"/>
        <v>未入力あり</v>
      </c>
      <c r="O183" s="124"/>
      <c r="T183" s="323"/>
      <c r="U183" s="323"/>
    </row>
    <row r="184" spans="1:21" ht="13.8" thickBot="1">
      <c r="A184" s="285">
        <v>184</v>
      </c>
      <c r="C184" s="310"/>
      <c r="D184" s="310"/>
      <c r="E184" s="807"/>
      <c r="F184" s="825"/>
      <c r="G184" s="843"/>
      <c r="H184" s="827" t="s">
        <v>1378</v>
      </c>
      <c r="I184" s="862" t="s">
        <v>533</v>
      </c>
      <c r="J184" s="850"/>
      <c r="K184" s="914"/>
      <c r="M184" s="307" t="str">
        <f t="shared" si="16"/>
        <v>未入力あり</v>
      </c>
      <c r="O184" s="124"/>
      <c r="T184" s="323"/>
      <c r="U184" s="323"/>
    </row>
    <row r="185" spans="1:21" ht="13.8" thickBot="1">
      <c r="A185" s="285">
        <v>185</v>
      </c>
      <c r="C185" s="310"/>
      <c r="D185" s="310"/>
      <c r="E185" s="807"/>
      <c r="F185" s="807" t="s">
        <v>1364</v>
      </c>
      <c r="G185" s="868"/>
      <c r="H185" s="900" t="s">
        <v>1249</v>
      </c>
      <c r="I185" s="831" t="str">
        <f>IF(J32="はい","A",IF(J32="いいえ","-","A／-"))</f>
        <v>A／-</v>
      </c>
      <c r="J185" s="841"/>
      <c r="K185" s="907" t="s">
        <v>1563</v>
      </c>
      <c r="M185" s="655" t="str">
        <f>+IF(I185="A",IF(ISBLANK(J185),"未入力あり",IF(J185&gt;=1,"○","×")),"")</f>
        <v/>
      </c>
      <c r="O185" s="124"/>
      <c r="T185" s="323"/>
      <c r="U185" s="323"/>
    </row>
    <row r="186" spans="1:21" ht="13.8" thickBot="1">
      <c r="A186" s="285">
        <v>186</v>
      </c>
      <c r="C186" s="310"/>
      <c r="D186" s="310"/>
      <c r="E186" s="807"/>
      <c r="F186" s="807"/>
      <c r="G186" s="868"/>
      <c r="H186" s="822" t="s">
        <v>1250</v>
      </c>
      <c r="I186" s="823" t="s">
        <v>1220</v>
      </c>
      <c r="J186" s="841"/>
      <c r="K186" s="824"/>
      <c r="M186" s="307" t="str">
        <f t="shared" si="16"/>
        <v>未入力あり</v>
      </c>
      <c r="O186" s="124"/>
      <c r="T186" s="323"/>
      <c r="U186" s="323"/>
    </row>
    <row r="187" spans="1:21" ht="13.8" thickBot="1">
      <c r="A187" s="285">
        <v>187</v>
      </c>
      <c r="C187" s="310"/>
      <c r="D187" s="310"/>
      <c r="E187" s="807"/>
      <c r="F187" s="807"/>
      <c r="G187" s="868"/>
      <c r="H187" s="822" t="s">
        <v>1251</v>
      </c>
      <c r="I187" s="823" t="s">
        <v>1220</v>
      </c>
      <c r="J187" s="841"/>
      <c r="K187" s="824"/>
      <c r="M187" s="307" t="str">
        <f t="shared" si="16"/>
        <v>未入力あり</v>
      </c>
      <c r="O187" s="124"/>
      <c r="T187" s="323"/>
      <c r="U187" s="323"/>
    </row>
    <row r="188" spans="1:21" ht="13.8" thickBot="1">
      <c r="A188" s="285">
        <v>188</v>
      </c>
      <c r="C188" s="310"/>
      <c r="D188" s="310"/>
      <c r="E188" s="807"/>
      <c r="F188" s="807"/>
      <c r="G188" s="868"/>
      <c r="H188" s="902" t="s">
        <v>1252</v>
      </c>
      <c r="I188" s="823" t="s">
        <v>1230</v>
      </c>
      <c r="J188" s="818"/>
      <c r="K188" s="824"/>
      <c r="M188" s="307" t="str">
        <f t="shared" si="16"/>
        <v>未入力あり</v>
      </c>
      <c r="O188" s="124"/>
      <c r="T188" s="323"/>
      <c r="U188" s="323"/>
    </row>
    <row r="189" spans="1:21" ht="13.8" thickBot="1">
      <c r="A189" s="285">
        <v>189</v>
      </c>
      <c r="C189" s="310"/>
      <c r="D189" s="310"/>
      <c r="E189" s="807"/>
      <c r="F189" s="807"/>
      <c r="G189" s="868"/>
      <c r="H189" s="822" t="s">
        <v>1253</v>
      </c>
      <c r="I189" s="823" t="s">
        <v>1220</v>
      </c>
      <c r="J189" s="841"/>
      <c r="K189" s="824"/>
      <c r="M189" s="307" t="str">
        <f t="shared" si="16"/>
        <v>未入力あり</v>
      </c>
      <c r="O189" s="124"/>
      <c r="T189" s="323"/>
      <c r="U189" s="323"/>
    </row>
    <row r="190" spans="1:21" ht="13.8" thickBot="1">
      <c r="A190" s="285">
        <v>190</v>
      </c>
      <c r="C190" s="310"/>
      <c r="D190" s="310"/>
      <c r="E190" s="807"/>
      <c r="F190" s="825"/>
      <c r="G190" s="826"/>
      <c r="H190" s="827" t="s">
        <v>1378</v>
      </c>
      <c r="I190" s="880" t="s">
        <v>1220</v>
      </c>
      <c r="J190" s="850"/>
      <c r="K190" s="829"/>
      <c r="M190" s="307" t="str">
        <f t="shared" si="16"/>
        <v>未入力あり</v>
      </c>
      <c r="O190" s="124"/>
      <c r="T190" s="323"/>
      <c r="U190" s="323"/>
    </row>
    <row r="191" spans="1:21" ht="13.8" thickBot="1">
      <c r="A191" s="285">
        <v>191</v>
      </c>
      <c r="C191" s="310"/>
      <c r="D191" s="310"/>
      <c r="E191" s="807"/>
      <c r="F191" s="807" t="s">
        <v>1371</v>
      </c>
      <c r="G191" s="868"/>
      <c r="H191" s="900" t="s">
        <v>615</v>
      </c>
      <c r="I191" s="901" t="s">
        <v>1181</v>
      </c>
      <c r="J191" s="841"/>
      <c r="K191" s="907"/>
      <c r="M191" s="307" t="str">
        <f t="shared" si="16"/>
        <v>未入力あり</v>
      </c>
      <c r="O191" s="124"/>
      <c r="T191" s="323"/>
      <c r="U191" s="324"/>
    </row>
    <row r="192" spans="1:21" ht="13.8" thickBot="1">
      <c r="A192" s="285">
        <v>192</v>
      </c>
      <c r="C192" s="310"/>
      <c r="D192" s="310"/>
      <c r="E192" s="807"/>
      <c r="F192" s="807"/>
      <c r="G192" s="868"/>
      <c r="H192" s="932" t="s">
        <v>616</v>
      </c>
      <c r="I192" s="911" t="s">
        <v>1181</v>
      </c>
      <c r="J192" s="841"/>
      <c r="K192" s="912"/>
      <c r="M192" s="307" t="str">
        <f t="shared" si="16"/>
        <v>未入力あり</v>
      </c>
      <c r="O192" s="124"/>
      <c r="T192" s="323"/>
      <c r="U192" s="324"/>
    </row>
    <row r="193" spans="1:21" ht="13.8" thickBot="1">
      <c r="A193" s="285">
        <v>193</v>
      </c>
      <c r="C193" s="310"/>
      <c r="D193" s="310"/>
      <c r="E193" s="807"/>
      <c r="F193" s="807"/>
      <c r="G193" s="868"/>
      <c r="H193" s="822" t="s">
        <v>617</v>
      </c>
      <c r="I193" s="823" t="s">
        <v>1181</v>
      </c>
      <c r="J193" s="841"/>
      <c r="K193" s="902"/>
      <c r="M193" s="307" t="str">
        <f t="shared" si="16"/>
        <v>未入力あり</v>
      </c>
      <c r="O193" s="124"/>
      <c r="T193" s="323"/>
      <c r="U193" s="324"/>
    </row>
    <row r="194" spans="1:21" ht="13.8" thickBot="1">
      <c r="A194" s="285">
        <v>194</v>
      </c>
      <c r="C194" s="310"/>
      <c r="D194" s="318"/>
      <c r="E194" s="318"/>
      <c r="F194" s="318"/>
      <c r="G194" s="308"/>
      <c r="H194" s="343" t="s">
        <v>618</v>
      </c>
      <c r="I194" s="319" t="s">
        <v>1181</v>
      </c>
      <c r="J194" s="284"/>
      <c r="K194" s="309"/>
      <c r="M194" s="307" t="str">
        <f t="shared" si="16"/>
        <v>未入力あり</v>
      </c>
      <c r="O194" s="124"/>
      <c r="T194" s="323"/>
      <c r="U194" s="324"/>
    </row>
    <row r="195" spans="1:21" ht="13.8" thickBot="1">
      <c r="A195" s="285">
        <v>195</v>
      </c>
      <c r="C195" s="310"/>
      <c r="D195" s="311" t="s">
        <v>619</v>
      </c>
      <c r="E195" s="312" t="s">
        <v>620</v>
      </c>
      <c r="F195" s="313"/>
      <c r="G195" s="313"/>
      <c r="H195" s="314"/>
      <c r="I195" s="315"/>
      <c r="J195" s="1102"/>
      <c r="K195" s="316"/>
      <c r="O195" s="124"/>
    </row>
    <row r="196" spans="1:21" ht="13.8" thickBot="1">
      <c r="A196" s="285">
        <v>196</v>
      </c>
      <c r="C196" s="310"/>
      <c r="D196" s="310"/>
      <c r="E196" s="808" t="s">
        <v>1254</v>
      </c>
      <c r="F196" s="810"/>
      <c r="G196" s="810"/>
      <c r="H196" s="816" t="s">
        <v>621</v>
      </c>
      <c r="I196" s="817" t="s">
        <v>1181</v>
      </c>
      <c r="J196" s="45"/>
      <c r="K196" s="306" t="s">
        <v>622</v>
      </c>
      <c r="M196" s="307" t="str">
        <f t="shared" si="16"/>
        <v>未入力あり</v>
      </c>
      <c r="O196" s="124"/>
    </row>
    <row r="197" spans="1:21" ht="27" thickBot="1">
      <c r="A197" s="285">
        <v>197</v>
      </c>
      <c r="C197" s="310"/>
      <c r="D197" s="310"/>
      <c r="E197" s="808" t="s">
        <v>1255</v>
      </c>
      <c r="F197" s="810"/>
      <c r="G197" s="810"/>
      <c r="H197" s="816" t="s">
        <v>623</v>
      </c>
      <c r="I197" s="817" t="s">
        <v>1258</v>
      </c>
      <c r="J197" s="45"/>
      <c r="K197" s="306"/>
      <c r="M197" s="307" t="str">
        <f t="shared" si="16"/>
        <v>未入力あり</v>
      </c>
      <c r="O197" s="124"/>
    </row>
    <row r="198" spans="1:21" ht="13.8" thickBot="1">
      <c r="A198" s="285">
        <v>198</v>
      </c>
      <c r="C198" s="310"/>
      <c r="D198" s="310"/>
      <c r="E198" s="937"/>
      <c r="F198" s="938"/>
      <c r="G198" s="938"/>
      <c r="H198" s="844" t="s">
        <v>624</v>
      </c>
      <c r="I198" s="880" t="s">
        <v>1181</v>
      </c>
      <c r="J198" s="45"/>
      <c r="K198" s="309"/>
      <c r="M198" s="307" t="str">
        <f t="shared" si="16"/>
        <v>未入力あり</v>
      </c>
      <c r="O198" s="124"/>
    </row>
    <row r="199" spans="1:21" ht="27" thickBot="1">
      <c r="A199" s="285">
        <v>199</v>
      </c>
      <c r="C199" s="310"/>
      <c r="D199" s="310"/>
      <c r="E199" s="939" t="s">
        <v>1256</v>
      </c>
      <c r="F199" s="940"/>
      <c r="G199" s="940"/>
      <c r="H199" s="847" t="s">
        <v>625</v>
      </c>
      <c r="I199" s="848" t="s">
        <v>1180</v>
      </c>
      <c r="J199" s="45"/>
      <c r="K199" s="325"/>
      <c r="M199" s="307" t="str">
        <f t="shared" ref="M199" si="17">+IF(I199="A",IF(ISBLANK(J199),"未入力あり",IF(J199="はい","○","×")),"")</f>
        <v>未入力あり</v>
      </c>
      <c r="O199" s="124"/>
    </row>
    <row r="200" spans="1:21" ht="13.8" thickBot="1">
      <c r="A200" s="285">
        <v>200</v>
      </c>
      <c r="C200" s="310"/>
      <c r="D200" s="310"/>
      <c r="E200" s="937" t="s">
        <v>1257</v>
      </c>
      <c r="F200" s="938"/>
      <c r="G200" s="938"/>
      <c r="H200" s="900" t="s">
        <v>626</v>
      </c>
      <c r="I200" s="901" t="s">
        <v>1258</v>
      </c>
      <c r="J200" s="45"/>
      <c r="K200" s="332" t="s">
        <v>627</v>
      </c>
      <c r="M200" s="307" t="str">
        <f t="shared" si="16"/>
        <v>未入力あり</v>
      </c>
      <c r="O200" s="124"/>
    </row>
    <row r="201" spans="1:21" ht="13.8" thickBot="1">
      <c r="A201" s="285">
        <v>201</v>
      </c>
      <c r="C201" s="310"/>
      <c r="D201" s="310"/>
      <c r="E201" s="937"/>
      <c r="F201" s="938"/>
      <c r="G201" s="938"/>
      <c r="H201" s="885" t="s">
        <v>1564</v>
      </c>
      <c r="I201" s="886" t="s">
        <v>1258</v>
      </c>
      <c r="J201" s="45"/>
      <c r="K201" s="334"/>
      <c r="M201" s="307" t="str">
        <f t="shared" si="16"/>
        <v>未入力あり</v>
      </c>
      <c r="O201" s="124"/>
    </row>
    <row r="202" spans="1:21" ht="13.8" thickBot="1">
      <c r="A202" s="285">
        <v>202</v>
      </c>
      <c r="C202" s="310"/>
      <c r="D202" s="310"/>
      <c r="E202" s="937"/>
      <c r="F202" s="938"/>
      <c r="G202" s="938"/>
      <c r="H202" s="822" t="s">
        <v>628</v>
      </c>
      <c r="I202" s="886" t="s">
        <v>533</v>
      </c>
      <c r="J202" s="45"/>
      <c r="K202" s="334"/>
      <c r="M202" s="307" t="str">
        <f t="shared" si="16"/>
        <v>未入力あり</v>
      </c>
      <c r="O202" s="124"/>
    </row>
    <row r="203" spans="1:21" ht="13.8" thickBot="1">
      <c r="A203" s="285">
        <v>203</v>
      </c>
      <c r="C203" s="310"/>
      <c r="D203" s="310"/>
      <c r="E203" s="937"/>
      <c r="F203" s="938"/>
      <c r="G203" s="938"/>
      <c r="H203" s="822" t="s">
        <v>629</v>
      </c>
      <c r="I203" s="886" t="s">
        <v>533</v>
      </c>
      <c r="J203" s="45"/>
      <c r="K203" s="334"/>
      <c r="M203" s="307" t="str">
        <f t="shared" si="16"/>
        <v>未入力あり</v>
      </c>
      <c r="O203" s="124"/>
    </row>
    <row r="204" spans="1:21" ht="27" thickBot="1">
      <c r="A204" s="285">
        <v>204</v>
      </c>
      <c r="C204" s="310"/>
      <c r="D204" s="310"/>
      <c r="E204" s="937"/>
      <c r="F204" s="938"/>
      <c r="G204" s="938"/>
      <c r="H204" s="900" t="s">
        <v>630</v>
      </c>
      <c r="I204" s="901" t="s">
        <v>1258</v>
      </c>
      <c r="J204" s="45"/>
      <c r="K204" s="344" t="s">
        <v>631</v>
      </c>
      <c r="M204" s="307" t="str">
        <f t="shared" si="16"/>
        <v>未入力あり</v>
      </c>
      <c r="O204" s="124"/>
    </row>
    <row r="205" spans="1:21" ht="13.8" thickBot="1">
      <c r="A205" s="285">
        <v>205</v>
      </c>
      <c r="C205" s="800">
        <v>2</v>
      </c>
      <c r="D205" s="941" t="s">
        <v>632</v>
      </c>
      <c r="E205" s="942"/>
      <c r="F205" s="942"/>
      <c r="G205" s="942"/>
      <c r="H205" s="943"/>
      <c r="I205" s="304"/>
      <c r="J205" s="1106"/>
      <c r="K205" s="305"/>
      <c r="O205" s="124"/>
    </row>
    <row r="206" spans="1:21" ht="13.8" thickBot="1">
      <c r="A206" s="285">
        <v>206</v>
      </c>
      <c r="C206" s="807"/>
      <c r="D206" s="801" t="s">
        <v>511</v>
      </c>
      <c r="E206" s="802"/>
      <c r="F206" s="803"/>
      <c r="G206" s="803"/>
      <c r="H206" s="804"/>
      <c r="I206" s="805"/>
      <c r="J206" s="1102"/>
      <c r="K206" s="316"/>
      <c r="O206" s="124"/>
    </row>
    <row r="207" spans="1:21" ht="13.8" thickBot="1">
      <c r="A207" s="285">
        <v>207</v>
      </c>
      <c r="C207" s="807"/>
      <c r="D207" s="807"/>
      <c r="E207" s="852" t="s">
        <v>1263</v>
      </c>
      <c r="F207" s="853"/>
      <c r="G207" s="854"/>
      <c r="H207" s="816"/>
      <c r="I207" s="817" t="s">
        <v>1180</v>
      </c>
      <c r="J207" s="45"/>
      <c r="K207" s="306"/>
      <c r="M207" s="307" t="str">
        <f t="shared" ref="M207" si="18">+IF(I207="A",IF(ISBLANK(J207),"未入力あり",IF(J207="はい","○","×")),"")</f>
        <v>未入力あり</v>
      </c>
      <c r="O207" s="124"/>
    </row>
    <row r="208" spans="1:21" ht="32.25" customHeight="1" thickBot="1">
      <c r="A208" s="285">
        <v>208</v>
      </c>
      <c r="C208" s="807"/>
      <c r="D208" s="807"/>
      <c r="E208" s="807"/>
      <c r="F208" s="877" t="s">
        <v>1259</v>
      </c>
      <c r="G208" s="944"/>
      <c r="H208" s="945" t="s">
        <v>1565</v>
      </c>
      <c r="I208" s="848" t="s">
        <v>1180</v>
      </c>
      <c r="J208" s="284"/>
      <c r="K208" s="325" t="s">
        <v>633</v>
      </c>
      <c r="M208" s="307" t="str">
        <f>+IF(I208="A",IF(ISBLANK(J208),"未入力あり",IF(J208&gt;=200,"○","×")),"")</f>
        <v>未入力あり</v>
      </c>
      <c r="O208" s="124"/>
      <c r="T208" s="323"/>
      <c r="U208" s="323"/>
    </row>
    <row r="209" spans="1:21" ht="46.5" customHeight="1" thickBot="1">
      <c r="A209" s="285">
        <v>209</v>
      </c>
      <c r="C209" s="807"/>
      <c r="D209" s="807"/>
      <c r="E209" s="807"/>
      <c r="F209" s="877" t="s">
        <v>1260</v>
      </c>
      <c r="G209" s="944"/>
      <c r="H209" s="945" t="s">
        <v>1566</v>
      </c>
      <c r="I209" s="848" t="s">
        <v>1180</v>
      </c>
      <c r="J209" s="284"/>
      <c r="K209" s="325" t="s">
        <v>634</v>
      </c>
      <c r="M209" s="307" t="str">
        <f t="shared" ref="M209" si="19">+IF(I209="A",IF(ISBLANK(J209),"未入力あり",IF(J209&gt;=200,"○","×")),"")</f>
        <v>未入力あり</v>
      </c>
      <c r="O209" s="124"/>
      <c r="T209" s="323"/>
      <c r="U209" s="323"/>
    </row>
    <row r="210" spans="1:21" ht="40.200000000000003" thickBot="1">
      <c r="A210" s="285">
        <v>210</v>
      </c>
      <c r="C210" s="807"/>
      <c r="D210" s="807"/>
      <c r="E210" s="807"/>
      <c r="F210" s="814" t="s">
        <v>1261</v>
      </c>
      <c r="G210" s="864"/>
      <c r="H210" s="945" t="s">
        <v>1567</v>
      </c>
      <c r="I210" s="817" t="s">
        <v>1180</v>
      </c>
      <c r="J210" s="284"/>
      <c r="K210" s="306" t="s">
        <v>635</v>
      </c>
      <c r="M210" s="307" t="str">
        <f>+IF(I210="A",IF(ISBLANK(J210),"未入力あり",IF(J210&gt;=400,"○","×")),"")</f>
        <v>未入力あり</v>
      </c>
      <c r="O210" s="124"/>
      <c r="T210" s="323"/>
      <c r="U210" s="323"/>
    </row>
    <row r="211" spans="1:21" ht="45.75" customHeight="1" thickBot="1">
      <c r="A211" s="285">
        <v>211</v>
      </c>
      <c r="C211" s="807"/>
      <c r="D211" s="807"/>
      <c r="E211" s="807"/>
      <c r="F211" s="825"/>
      <c r="G211" s="843"/>
      <c r="H211" s="946" t="s">
        <v>1568</v>
      </c>
      <c r="I211" s="862" t="s">
        <v>533</v>
      </c>
      <c r="J211" s="284"/>
      <c r="K211" s="306"/>
      <c r="M211" s="307" t="str">
        <f t="shared" ref="M211:M213" si="20">IF(ISBLANK(J211),"未入力あり","〇")</f>
        <v>未入力あり</v>
      </c>
      <c r="O211" s="124"/>
      <c r="T211" s="323"/>
      <c r="U211" s="324"/>
    </row>
    <row r="212" spans="1:21" ht="27" thickBot="1">
      <c r="A212" s="285">
        <v>212</v>
      </c>
      <c r="C212" s="807"/>
      <c r="D212" s="807"/>
      <c r="E212" s="807"/>
      <c r="F212" s="877" t="s">
        <v>1262</v>
      </c>
      <c r="G212" s="944"/>
      <c r="H212" s="945" t="s">
        <v>1569</v>
      </c>
      <c r="I212" s="848" t="s">
        <v>1180</v>
      </c>
      <c r="J212" s="284"/>
      <c r="K212" s="325" t="s">
        <v>636</v>
      </c>
      <c r="M212" s="307" t="str">
        <f>+IF(I212="A",IF(ISBLANK(J212),"未入力あり",IF(J212&gt;=35,"○","×")),"")</f>
        <v>未入力あり</v>
      </c>
      <c r="O212" s="124"/>
      <c r="T212" s="323"/>
      <c r="U212" s="323"/>
    </row>
    <row r="213" spans="1:21" ht="13.8" thickBot="1">
      <c r="A213" s="285">
        <v>213</v>
      </c>
      <c r="C213" s="318"/>
      <c r="D213" s="318"/>
      <c r="E213" s="318"/>
      <c r="F213" s="345"/>
      <c r="G213" s="348"/>
      <c r="H213" s="947" t="s">
        <v>637</v>
      </c>
      <c r="I213" s="880" t="s">
        <v>1220</v>
      </c>
      <c r="J213" s="721"/>
      <c r="K213" s="309" t="s">
        <v>638</v>
      </c>
      <c r="M213" s="307" t="str">
        <f t="shared" si="20"/>
        <v>未入力あり</v>
      </c>
      <c r="O213" s="125"/>
    </row>
    <row r="214" spans="1:21" ht="13.8" thickBot="1">
      <c r="A214" s="285">
        <v>214</v>
      </c>
      <c r="C214" s="800">
        <v>3</v>
      </c>
      <c r="D214" s="941" t="s">
        <v>639</v>
      </c>
      <c r="E214" s="942"/>
      <c r="F214" s="942"/>
      <c r="G214" s="942"/>
      <c r="H214" s="943"/>
      <c r="I214" s="948"/>
      <c r="J214" s="1106"/>
      <c r="K214" s="305"/>
      <c r="O214" s="124"/>
    </row>
    <row r="215" spans="1:21" ht="13.8" thickBot="1">
      <c r="A215" s="285">
        <v>215</v>
      </c>
      <c r="C215" s="807"/>
      <c r="D215" s="949" t="s">
        <v>640</v>
      </c>
      <c r="E215" s="803"/>
      <c r="F215" s="803"/>
      <c r="G215" s="803"/>
      <c r="H215" s="830" t="s">
        <v>1570</v>
      </c>
      <c r="I215" s="831" t="s">
        <v>1180</v>
      </c>
      <c r="J215" s="45"/>
      <c r="K215" s="320"/>
      <c r="M215" s="307" t="str">
        <f t="shared" ref="M215:M221" si="21">+IF(I215="A",IF(ISBLANK(J215),"未入力あり",IF(J215="はい","○","×")),"")</f>
        <v>未入力あり</v>
      </c>
      <c r="O215" s="124"/>
    </row>
    <row r="216" spans="1:21" ht="13.8" thickBot="1">
      <c r="A216" s="285">
        <v>216</v>
      </c>
      <c r="C216" s="807"/>
      <c r="D216" s="950"/>
      <c r="E216" s="951"/>
      <c r="F216" s="951"/>
      <c r="G216" s="951"/>
      <c r="H216" s="885" t="s">
        <v>641</v>
      </c>
      <c r="I216" s="886" t="s">
        <v>1180</v>
      </c>
      <c r="J216" s="45"/>
      <c r="K216" s="334"/>
      <c r="M216" s="307" t="str">
        <f t="shared" si="21"/>
        <v>未入力あり</v>
      </c>
      <c r="O216" s="124"/>
    </row>
    <row r="217" spans="1:21" ht="13.8" thickBot="1">
      <c r="A217" s="285">
        <v>217</v>
      </c>
      <c r="C217" s="807"/>
      <c r="D217" s="950"/>
      <c r="E217" s="951"/>
      <c r="F217" s="951"/>
      <c r="G217" s="951"/>
      <c r="H217" s="844" t="s">
        <v>642</v>
      </c>
      <c r="I217" s="880" t="s">
        <v>1180</v>
      </c>
      <c r="J217" s="45"/>
      <c r="K217" s="309"/>
      <c r="M217" s="307" t="str">
        <f t="shared" si="21"/>
        <v>未入力あり</v>
      </c>
      <c r="O217" s="124"/>
    </row>
    <row r="218" spans="1:21" ht="27" thickBot="1">
      <c r="A218" s="285">
        <v>218</v>
      </c>
      <c r="C218" s="807"/>
      <c r="D218" s="949" t="s">
        <v>643</v>
      </c>
      <c r="E218" s="803"/>
      <c r="F218" s="803"/>
      <c r="G218" s="803"/>
      <c r="H218" s="816" t="s">
        <v>644</v>
      </c>
      <c r="I218" s="817" t="s">
        <v>1180</v>
      </c>
      <c r="J218" s="45"/>
      <c r="K218" s="306"/>
      <c r="M218" s="307" t="str">
        <f t="shared" si="21"/>
        <v>未入力あり</v>
      </c>
      <c r="O218" s="124"/>
    </row>
    <row r="219" spans="1:21" ht="48" customHeight="1" thickBot="1">
      <c r="A219" s="285">
        <v>219</v>
      </c>
      <c r="C219" s="807"/>
      <c r="D219" s="949" t="s">
        <v>645</v>
      </c>
      <c r="E219" s="803"/>
      <c r="F219" s="803"/>
      <c r="G219" s="803"/>
      <c r="H219" s="816" t="s">
        <v>1264</v>
      </c>
      <c r="I219" s="915" t="s">
        <v>1180</v>
      </c>
      <c r="J219" s="45"/>
      <c r="K219" s="654"/>
      <c r="M219" s="307" t="str">
        <f t="shared" si="21"/>
        <v>未入力あり</v>
      </c>
      <c r="O219" s="124"/>
    </row>
    <row r="220" spans="1:21" ht="22.5" customHeight="1" thickBot="1">
      <c r="A220" s="285">
        <v>220</v>
      </c>
      <c r="C220" s="807"/>
      <c r="D220" s="950"/>
      <c r="E220" s="952"/>
      <c r="F220" s="952"/>
      <c r="G220" s="952"/>
      <c r="H220" s="885" t="s">
        <v>1267</v>
      </c>
      <c r="I220" s="823" t="s">
        <v>1220</v>
      </c>
      <c r="J220" s="45"/>
      <c r="K220" s="658"/>
      <c r="M220" s="307" t="str">
        <f t="shared" ref="M220:M226" si="22">IF(ISBLANK(J220),"未入力あり","〇")</f>
        <v>未入力あり</v>
      </c>
      <c r="O220" s="124"/>
    </row>
    <row r="221" spans="1:21" ht="13.8" thickBot="1">
      <c r="A221" s="285">
        <v>221</v>
      </c>
      <c r="C221" s="807"/>
      <c r="D221" s="950"/>
      <c r="E221" s="951"/>
      <c r="F221" s="951"/>
      <c r="G221" s="951"/>
      <c r="H221" s="885" t="s">
        <v>646</v>
      </c>
      <c r="I221" s="901" t="s">
        <v>1180</v>
      </c>
      <c r="J221" s="45"/>
      <c r="K221" s="332"/>
      <c r="M221" s="307" t="str">
        <f t="shared" si="21"/>
        <v>未入力あり</v>
      </c>
      <c r="O221" s="124"/>
      <c r="T221" s="323"/>
      <c r="U221" s="323"/>
    </row>
    <row r="222" spans="1:21" ht="13.8" thickBot="1">
      <c r="A222" s="285">
        <v>222</v>
      </c>
      <c r="C222" s="807"/>
      <c r="D222" s="950"/>
      <c r="E222" s="951"/>
      <c r="F222" s="951"/>
      <c r="G222" s="951"/>
      <c r="H222" s="953" t="s">
        <v>1265</v>
      </c>
      <c r="I222" s="954" t="s">
        <v>533</v>
      </c>
      <c r="J222" s="284"/>
      <c r="K222" s="346"/>
      <c r="M222" s="307" t="str">
        <f t="shared" si="22"/>
        <v>未入力あり</v>
      </c>
      <c r="O222" s="124"/>
      <c r="T222" s="323"/>
      <c r="U222" s="324"/>
    </row>
    <row r="223" spans="1:21" ht="13.8" thickBot="1">
      <c r="A223" s="285">
        <v>223</v>
      </c>
      <c r="C223" s="807"/>
      <c r="D223" s="950"/>
      <c r="E223" s="951"/>
      <c r="F223" s="951"/>
      <c r="G223" s="951"/>
      <c r="H223" s="869" t="s">
        <v>647</v>
      </c>
      <c r="I223" s="874" t="s">
        <v>533</v>
      </c>
      <c r="J223" s="284"/>
      <c r="K223" s="329"/>
      <c r="M223" s="307" t="str">
        <f t="shared" si="22"/>
        <v>未入力あり</v>
      </c>
      <c r="O223" s="124"/>
      <c r="T223" s="323"/>
      <c r="U223" s="323"/>
    </row>
    <row r="224" spans="1:21" ht="13.8" thickBot="1">
      <c r="A224" s="285">
        <v>224</v>
      </c>
      <c r="C224" s="807"/>
      <c r="D224" s="950"/>
      <c r="E224" s="951"/>
      <c r="F224" s="951"/>
      <c r="G224" s="951"/>
      <c r="H224" s="955" t="s">
        <v>648</v>
      </c>
      <c r="I224" s="956" t="s">
        <v>533</v>
      </c>
      <c r="J224" s="347" t="str">
        <f>+IFERROR(J223/J222,"")</f>
        <v/>
      </c>
      <c r="K224" s="336"/>
      <c r="O224" s="124"/>
      <c r="T224" s="323"/>
      <c r="U224" s="323"/>
    </row>
    <row r="225" spans="1:21" ht="13.8" thickBot="1">
      <c r="A225" s="285">
        <v>225</v>
      </c>
      <c r="C225" s="807"/>
      <c r="D225" s="950"/>
      <c r="E225" s="951"/>
      <c r="F225" s="951"/>
      <c r="G225" s="951"/>
      <c r="H225" s="953" t="s">
        <v>649</v>
      </c>
      <c r="I225" s="954" t="s">
        <v>533</v>
      </c>
      <c r="J225" s="284"/>
      <c r="K225" s="346"/>
      <c r="M225" s="307" t="str">
        <f t="shared" si="22"/>
        <v>未入力あり</v>
      </c>
      <c r="O225" s="124"/>
      <c r="T225" s="323"/>
      <c r="U225" s="323"/>
    </row>
    <row r="226" spans="1:21" ht="13.8" thickBot="1">
      <c r="A226" s="285">
        <v>226</v>
      </c>
      <c r="C226" s="807"/>
      <c r="D226" s="950"/>
      <c r="E226" s="951"/>
      <c r="F226" s="951"/>
      <c r="G226" s="951"/>
      <c r="H226" s="869" t="s">
        <v>647</v>
      </c>
      <c r="I226" s="874" t="s">
        <v>533</v>
      </c>
      <c r="J226" s="284"/>
      <c r="K226" s="329"/>
      <c r="M226" s="307" t="str">
        <f t="shared" si="22"/>
        <v>未入力あり</v>
      </c>
      <c r="O226" s="124"/>
      <c r="T226" s="323"/>
      <c r="U226" s="323"/>
    </row>
    <row r="227" spans="1:21" ht="13.8" thickBot="1">
      <c r="A227" s="285">
        <v>227</v>
      </c>
      <c r="C227" s="807"/>
      <c r="D227" s="950"/>
      <c r="E227" s="951"/>
      <c r="F227" s="951"/>
      <c r="G227" s="951"/>
      <c r="H227" s="955" t="s">
        <v>648</v>
      </c>
      <c r="I227" s="956" t="s">
        <v>533</v>
      </c>
      <c r="J227" s="347" t="str">
        <f>+IFERROR(J226/J225,"")</f>
        <v/>
      </c>
      <c r="K227" s="336"/>
      <c r="O227" s="124"/>
      <c r="T227" s="323"/>
      <c r="U227" s="323"/>
    </row>
    <row r="228" spans="1:21" ht="13.8" thickBot="1">
      <c r="A228" s="285">
        <v>228</v>
      </c>
      <c r="C228" s="807"/>
      <c r="D228" s="950"/>
      <c r="E228" s="951"/>
      <c r="F228" s="951"/>
      <c r="G228" s="951"/>
      <c r="H228" s="885" t="s">
        <v>650</v>
      </c>
      <c r="I228" s="901" t="s">
        <v>1180</v>
      </c>
      <c r="J228" s="45"/>
      <c r="K228" s="332"/>
      <c r="M228" s="307" t="str">
        <f t="shared" ref="M228:M234" si="23">+IF(I228="A",IF(ISBLANK(J228),"未入力あり",IF(J228="はい","○","×")),"")</f>
        <v>未入力あり</v>
      </c>
      <c r="O228" s="124"/>
    </row>
    <row r="229" spans="1:21" ht="13.8" thickBot="1">
      <c r="A229" s="285">
        <v>229</v>
      </c>
      <c r="C229" s="807"/>
      <c r="D229" s="950"/>
      <c r="E229" s="951"/>
      <c r="F229" s="951"/>
      <c r="G229" s="951"/>
      <c r="H229" s="822" t="s">
        <v>1266</v>
      </c>
      <c r="I229" s="823" t="s">
        <v>1220</v>
      </c>
      <c r="J229" s="71"/>
      <c r="K229" s="332"/>
      <c r="M229" s="307" t="str">
        <f t="shared" ref="M229" si="24">IF(ISBLANK(J229),"未入力あり","〇")</f>
        <v>未入力あり</v>
      </c>
      <c r="O229" s="124"/>
    </row>
    <row r="230" spans="1:21" ht="13.8" thickBot="1">
      <c r="A230" s="285">
        <v>230</v>
      </c>
      <c r="C230" s="807"/>
      <c r="D230" s="950"/>
      <c r="E230" s="951"/>
      <c r="F230" s="951"/>
      <c r="G230" s="951"/>
      <c r="H230" s="844" t="s">
        <v>651</v>
      </c>
      <c r="I230" s="880" t="s">
        <v>1180</v>
      </c>
      <c r="J230" s="45"/>
      <c r="K230" s="309"/>
      <c r="M230" s="307" t="str">
        <f t="shared" si="23"/>
        <v>未入力あり</v>
      </c>
      <c r="O230" s="124"/>
    </row>
    <row r="231" spans="1:21" ht="13.8" thickBot="1">
      <c r="A231" s="285">
        <v>231</v>
      </c>
      <c r="C231" s="807"/>
      <c r="D231" s="949" t="s">
        <v>652</v>
      </c>
      <c r="E231" s="803"/>
      <c r="F231" s="803"/>
      <c r="G231" s="803"/>
      <c r="H231" s="816" t="s">
        <v>653</v>
      </c>
      <c r="I231" s="817" t="s">
        <v>1180</v>
      </c>
      <c r="J231" s="45"/>
      <c r="K231" s="306"/>
      <c r="M231" s="307" t="str">
        <f t="shared" si="23"/>
        <v>未入力あり</v>
      </c>
      <c r="O231" s="124"/>
    </row>
    <row r="232" spans="1:21" ht="33" customHeight="1" thickBot="1">
      <c r="A232" s="285">
        <v>232</v>
      </c>
      <c r="C232" s="807"/>
      <c r="D232" s="949" t="s">
        <v>654</v>
      </c>
      <c r="E232" s="803"/>
      <c r="F232" s="803"/>
      <c r="G232" s="957"/>
      <c r="H232" s="958" t="s">
        <v>1571</v>
      </c>
      <c r="I232" s="817" t="s">
        <v>1180</v>
      </c>
      <c r="J232" s="45"/>
      <c r="K232" s="325"/>
      <c r="M232" s="307" t="str">
        <f t="shared" si="23"/>
        <v>未入力あり</v>
      </c>
      <c r="O232" s="124"/>
    </row>
    <row r="233" spans="1:21" ht="33" customHeight="1" thickBot="1">
      <c r="A233" s="285">
        <v>233</v>
      </c>
      <c r="C233" s="807"/>
      <c r="D233" s="959"/>
      <c r="E233" s="960"/>
      <c r="F233" s="960"/>
      <c r="G233" s="961"/>
      <c r="H233" s="932" t="s">
        <v>1279</v>
      </c>
      <c r="I233" s="828" t="s">
        <v>1220</v>
      </c>
      <c r="J233" s="71"/>
      <c r="K233" s="332"/>
      <c r="M233" s="307" t="str">
        <f t="shared" ref="M233" si="25">IF(ISBLANK(J233),"未入力あり","〇")</f>
        <v>未入力あり</v>
      </c>
      <c r="O233" s="124"/>
    </row>
    <row r="234" spans="1:21" ht="27" thickBot="1">
      <c r="A234" s="285">
        <v>234</v>
      </c>
      <c r="C234" s="807"/>
      <c r="D234" s="950" t="s">
        <v>655</v>
      </c>
      <c r="E234" s="951"/>
      <c r="F234" s="951"/>
      <c r="G234" s="951"/>
      <c r="H234" s="830" t="s">
        <v>656</v>
      </c>
      <c r="I234" s="901" t="s">
        <v>1180</v>
      </c>
      <c r="J234" s="45"/>
      <c r="K234" s="654"/>
      <c r="M234" s="307" t="str">
        <f t="shared" si="23"/>
        <v>未入力あり</v>
      </c>
      <c r="O234" s="124"/>
    </row>
    <row r="235" spans="1:21" ht="13.8" thickBot="1">
      <c r="A235" s="285">
        <v>235</v>
      </c>
      <c r="C235" s="807"/>
      <c r="D235" s="950"/>
      <c r="E235" s="951"/>
      <c r="F235" s="951"/>
      <c r="G235" s="951"/>
      <c r="H235" s="910" t="s">
        <v>657</v>
      </c>
      <c r="I235" s="929" t="s">
        <v>1181</v>
      </c>
      <c r="J235" s="45"/>
      <c r="K235" s="342"/>
      <c r="M235" s="307" t="str">
        <f t="shared" ref="M235:M237" si="26">IF(ISBLANK(J235),"未入力あり","〇")</f>
        <v>未入力あり</v>
      </c>
      <c r="O235" s="124"/>
    </row>
    <row r="236" spans="1:21" ht="13.8" thickBot="1">
      <c r="A236" s="285">
        <v>236</v>
      </c>
      <c r="C236" s="807"/>
      <c r="D236" s="950"/>
      <c r="E236" s="951"/>
      <c r="F236" s="951"/>
      <c r="G236" s="962"/>
      <c r="H236" s="963" t="s">
        <v>658</v>
      </c>
      <c r="I236" s="876" t="s">
        <v>536</v>
      </c>
      <c r="J236" s="284"/>
      <c r="K236" s="331"/>
      <c r="M236" s="307" t="str">
        <f t="shared" si="26"/>
        <v>未入力あり</v>
      </c>
      <c r="O236" s="124"/>
      <c r="T236" s="323"/>
      <c r="U236" s="324"/>
    </row>
    <row r="237" spans="1:21" ht="45.75" customHeight="1" thickBot="1">
      <c r="A237" s="285">
        <v>237</v>
      </c>
      <c r="C237" s="807"/>
      <c r="D237" s="959"/>
      <c r="E237" s="960"/>
      <c r="F237" s="960"/>
      <c r="G237" s="961"/>
      <c r="H237" s="861" t="s">
        <v>659</v>
      </c>
      <c r="I237" s="862" t="s">
        <v>536</v>
      </c>
      <c r="J237" s="71"/>
      <c r="K237" s="326"/>
      <c r="M237" s="307" t="str">
        <f t="shared" si="26"/>
        <v>未入力あり</v>
      </c>
      <c r="O237" s="124"/>
    </row>
    <row r="238" spans="1:21" ht="13.8" thickBot="1">
      <c r="A238" s="285">
        <v>238</v>
      </c>
      <c r="C238" s="807"/>
      <c r="D238" s="950" t="s">
        <v>660</v>
      </c>
      <c r="E238" s="951"/>
      <c r="F238" s="951"/>
      <c r="G238" s="951"/>
      <c r="H238" s="900" t="s">
        <v>661</v>
      </c>
      <c r="I238" s="901" t="s">
        <v>1180</v>
      </c>
      <c r="J238" s="45"/>
      <c r="K238" s="332"/>
      <c r="M238" s="307" t="str">
        <f t="shared" ref="M238" si="27">+IF(I238="A",IF(ISBLANK(J238),"未入力あり",IF(J238="はい","○","×")),"")</f>
        <v>未入力あり</v>
      </c>
      <c r="O238" s="124"/>
    </row>
    <row r="239" spans="1:21" ht="13.8" thickBot="1">
      <c r="A239" s="285">
        <v>239</v>
      </c>
      <c r="C239" s="807"/>
      <c r="D239" s="950"/>
      <c r="E239" s="951"/>
      <c r="F239" s="951"/>
      <c r="G239" s="962"/>
      <c r="H239" s="963" t="s">
        <v>658</v>
      </c>
      <c r="I239" s="876" t="s">
        <v>536</v>
      </c>
      <c r="J239" s="284"/>
      <c r="K239" s="331"/>
      <c r="M239" s="307" t="str">
        <f t="shared" ref="M239:M244" si="28">IF(ISBLANK(J239),"未入力あり","〇")</f>
        <v>未入力あり</v>
      </c>
      <c r="O239" s="124"/>
      <c r="T239" s="323"/>
      <c r="U239" s="324"/>
    </row>
    <row r="240" spans="1:21" ht="45.75" customHeight="1" thickBot="1">
      <c r="A240" s="285">
        <v>240</v>
      </c>
      <c r="C240" s="807"/>
      <c r="D240" s="950"/>
      <c r="E240" s="951"/>
      <c r="F240" s="951"/>
      <c r="G240" s="962"/>
      <c r="H240" s="963" t="s">
        <v>659</v>
      </c>
      <c r="I240" s="876" t="s">
        <v>536</v>
      </c>
      <c r="J240" s="71"/>
      <c r="K240" s="331"/>
      <c r="M240" s="307" t="str">
        <f t="shared" si="28"/>
        <v>未入力あり</v>
      </c>
      <c r="O240" s="124"/>
    </row>
    <row r="241" spans="1:21" ht="32.4" customHeight="1" thickBot="1">
      <c r="A241" s="285">
        <v>241</v>
      </c>
      <c r="C241" s="807"/>
      <c r="D241" s="959"/>
      <c r="E241" s="960"/>
      <c r="F241" s="960"/>
      <c r="G241" s="961"/>
      <c r="H241" s="844" t="s">
        <v>662</v>
      </c>
      <c r="I241" s="880" t="s">
        <v>1180</v>
      </c>
      <c r="J241" s="45"/>
      <c r="K241" s="309"/>
      <c r="M241" s="307" t="str">
        <f t="shared" ref="M241" si="29">+IF(I241="A",IF(ISBLANK(J241),"未入力あり",IF(J241="はい","○","×")),"")</f>
        <v>未入力あり</v>
      </c>
      <c r="O241" s="124"/>
    </row>
    <row r="242" spans="1:21" ht="34.799999999999997" customHeight="1" thickBot="1">
      <c r="A242" s="285">
        <v>242</v>
      </c>
      <c r="C242" s="807"/>
      <c r="D242" s="949" t="s">
        <v>663</v>
      </c>
      <c r="E242" s="803"/>
      <c r="F242" s="803"/>
      <c r="G242" s="957"/>
      <c r="H242" s="964" t="s">
        <v>664</v>
      </c>
      <c r="I242" s="879" t="s">
        <v>1230</v>
      </c>
      <c r="J242" s="45"/>
      <c r="K242" s="328"/>
      <c r="M242" s="307" t="str">
        <f t="shared" si="28"/>
        <v>未入力あり</v>
      </c>
      <c r="O242" s="124"/>
    </row>
    <row r="243" spans="1:21" ht="13.8" thickBot="1">
      <c r="A243" s="285">
        <v>243</v>
      </c>
      <c r="C243" s="807"/>
      <c r="D243" s="950"/>
      <c r="E243" s="952"/>
      <c r="F243" s="952"/>
      <c r="G243" s="962"/>
      <c r="H243" s="822" t="s">
        <v>1268</v>
      </c>
      <c r="I243" s="965" t="s">
        <v>1220</v>
      </c>
      <c r="J243" s="45"/>
      <c r="K243" s="654"/>
      <c r="M243" s="307" t="str">
        <f t="shared" si="28"/>
        <v>未入力あり</v>
      </c>
      <c r="O243" s="124"/>
    </row>
    <row r="244" spans="1:21" ht="13.8" thickBot="1">
      <c r="A244" s="285">
        <v>244</v>
      </c>
      <c r="C244" s="825"/>
      <c r="D244" s="959"/>
      <c r="E244" s="960"/>
      <c r="F244" s="960"/>
      <c r="G244" s="961"/>
      <c r="H244" s="827" t="s">
        <v>1269</v>
      </c>
      <c r="I244" s="966" t="s">
        <v>1220</v>
      </c>
      <c r="J244" s="45"/>
      <c r="K244" s="659"/>
      <c r="M244" s="307" t="str">
        <f t="shared" si="28"/>
        <v>未入力あり</v>
      </c>
      <c r="O244" s="124"/>
    </row>
    <row r="245" spans="1:21" ht="13.8" thickBot="1">
      <c r="A245" s="285">
        <v>245</v>
      </c>
      <c r="C245" s="800">
        <v>4</v>
      </c>
      <c r="D245" s="941" t="s">
        <v>665</v>
      </c>
      <c r="E245" s="942"/>
      <c r="F245" s="942"/>
      <c r="G245" s="942"/>
      <c r="H245" s="943"/>
      <c r="I245" s="948"/>
      <c r="J245" s="1106"/>
      <c r="K245" s="305"/>
      <c r="O245" s="124"/>
    </row>
    <row r="246" spans="1:21" ht="13.8" thickBot="1">
      <c r="A246" s="285">
        <v>246</v>
      </c>
      <c r="C246" s="807"/>
      <c r="D246" s="801" t="s">
        <v>511</v>
      </c>
      <c r="E246" s="802" t="s">
        <v>666</v>
      </c>
      <c r="F246" s="803"/>
      <c r="G246" s="803"/>
      <c r="H246" s="804"/>
      <c r="I246" s="805"/>
      <c r="J246" s="1102"/>
      <c r="K246" s="316"/>
      <c r="O246" s="124"/>
    </row>
    <row r="247" spans="1:21" ht="27" thickBot="1">
      <c r="A247" s="285">
        <v>247</v>
      </c>
      <c r="C247" s="807"/>
      <c r="D247" s="807"/>
      <c r="E247" s="868"/>
      <c r="F247" s="868"/>
      <c r="G247" s="868"/>
      <c r="H247" s="816" t="s">
        <v>1572</v>
      </c>
      <c r="I247" s="817" t="s">
        <v>1180</v>
      </c>
      <c r="J247" s="45"/>
      <c r="K247" s="306" t="s">
        <v>667</v>
      </c>
      <c r="M247" s="307" t="str">
        <f>+IF(I247="A",IF(ISBLANK(J247),"未入力あり",IF(J247="はい","○","×")),"")</f>
        <v>未入力あり</v>
      </c>
      <c r="O247" s="124"/>
    </row>
    <row r="248" spans="1:21" ht="13.8" thickBot="1">
      <c r="A248" s="285">
        <v>248</v>
      </c>
      <c r="C248" s="807"/>
      <c r="D248" s="807"/>
      <c r="E248" s="868"/>
      <c r="F248" s="868"/>
      <c r="G248" s="868"/>
      <c r="H248" s="885" t="s">
        <v>668</v>
      </c>
      <c r="I248" s="886" t="s">
        <v>1180</v>
      </c>
      <c r="J248" s="45"/>
      <c r="K248" s="334"/>
      <c r="M248" s="307" t="str">
        <f t="shared" ref="M248" si="30">+IF(I248="A",IF(ISBLANK(J248),"未入力あり",IF(J248="はい","○","×")),"")</f>
        <v>未入力あり</v>
      </c>
      <c r="O248" s="124"/>
    </row>
    <row r="249" spans="1:21" ht="13.8" thickBot="1">
      <c r="A249" s="285">
        <v>249</v>
      </c>
      <c r="C249" s="807"/>
      <c r="D249" s="807"/>
      <c r="E249" s="868"/>
      <c r="F249" s="868"/>
      <c r="G249" s="868"/>
      <c r="H249" s="900" t="s">
        <v>669</v>
      </c>
      <c r="I249" s="879" t="s">
        <v>1230</v>
      </c>
      <c r="J249" s="45"/>
      <c r="K249" s="328"/>
      <c r="M249" s="307" t="str">
        <f t="shared" ref="M249:M256" si="31">IF(ISBLANK(J249),"未入力あり","〇")</f>
        <v>未入力あり</v>
      </c>
      <c r="O249" s="124"/>
    </row>
    <row r="250" spans="1:21" ht="32.25" customHeight="1" thickBot="1">
      <c r="A250" s="285">
        <v>250</v>
      </c>
      <c r="C250" s="807"/>
      <c r="D250" s="807"/>
      <c r="E250" s="868"/>
      <c r="F250" s="868"/>
      <c r="G250" s="868"/>
      <c r="H250" s="822" t="s">
        <v>1377</v>
      </c>
      <c r="I250" s="901" t="s">
        <v>1278</v>
      </c>
      <c r="J250" s="71"/>
      <c r="K250" s="332"/>
      <c r="M250" s="307" t="str">
        <f t="shared" si="31"/>
        <v>未入力あり</v>
      </c>
      <c r="O250" s="124"/>
    </row>
    <row r="251" spans="1:21" ht="13.8" thickBot="1">
      <c r="A251" s="285">
        <v>251</v>
      </c>
      <c r="C251" s="807"/>
      <c r="D251" s="807"/>
      <c r="E251" s="826"/>
      <c r="F251" s="868"/>
      <c r="G251" s="868"/>
      <c r="H251" s="871" t="s">
        <v>670</v>
      </c>
      <c r="I251" s="874" t="s">
        <v>533</v>
      </c>
      <c r="J251" s="45"/>
      <c r="K251" s="329"/>
      <c r="M251" s="307" t="str">
        <f t="shared" si="31"/>
        <v>未入力あり</v>
      </c>
      <c r="O251" s="124"/>
    </row>
    <row r="252" spans="1:21" ht="13.8" thickBot="1">
      <c r="A252" s="285">
        <v>252</v>
      </c>
      <c r="C252" s="807"/>
      <c r="D252" s="807"/>
      <c r="E252" s="808" t="s">
        <v>1270</v>
      </c>
      <c r="F252" s="810"/>
      <c r="G252" s="810"/>
      <c r="H252" s="816" t="s">
        <v>1430</v>
      </c>
      <c r="I252" s="817" t="s">
        <v>1180</v>
      </c>
      <c r="J252" s="45"/>
      <c r="K252" s="654" t="s">
        <v>1432</v>
      </c>
      <c r="M252" s="307" t="str">
        <f>+IF(I252="A",IF(ISBLANK(J252),"未入力あり",IF(J252="はい","○","×")),"")</f>
        <v>未入力あり</v>
      </c>
      <c r="O252" s="124"/>
    </row>
    <row r="253" spans="1:21" ht="13.8" thickBot="1">
      <c r="A253" s="285">
        <v>253</v>
      </c>
      <c r="C253" s="807"/>
      <c r="D253" s="807"/>
      <c r="E253" s="937"/>
      <c r="F253" s="967"/>
      <c r="G253" s="967"/>
      <c r="H253" s="885" t="s">
        <v>1431</v>
      </c>
      <c r="I253" s="817" t="s">
        <v>1420</v>
      </c>
      <c r="J253" s="45"/>
      <c r="K253" s="332"/>
      <c r="M253" s="307" t="str">
        <f>IF(ISBLANK(J253),"未入力あり","〇")</f>
        <v>未入力あり</v>
      </c>
      <c r="O253" s="124"/>
    </row>
    <row r="254" spans="1:21" ht="45" customHeight="1" thickBot="1">
      <c r="A254" s="285">
        <v>254</v>
      </c>
      <c r="C254" s="807"/>
      <c r="D254" s="807"/>
      <c r="E254" s="937"/>
      <c r="F254" s="938"/>
      <c r="G254" s="938"/>
      <c r="H254" s="968" t="s">
        <v>1573</v>
      </c>
      <c r="I254" s="831" t="str">
        <f>IF(J253="はい","C",IF(J253="いいえ","-","C／-"))</f>
        <v>C／-</v>
      </c>
      <c r="J254" s="45"/>
      <c r="K254" s="329"/>
      <c r="M254" s="307" t="str">
        <f t="shared" si="31"/>
        <v>未入力あり</v>
      </c>
      <c r="O254" s="124"/>
    </row>
    <row r="255" spans="1:21" ht="13.8" thickBot="1">
      <c r="A255" s="285">
        <v>255</v>
      </c>
      <c r="C255" s="807"/>
      <c r="D255" s="807"/>
      <c r="E255" s="937"/>
      <c r="F255" s="938"/>
      <c r="G255" s="938"/>
      <c r="H255" s="955" t="s">
        <v>1280</v>
      </c>
      <c r="I255" s="908" t="s">
        <v>1281</v>
      </c>
      <c r="J255" s="284"/>
      <c r="K255" s="661" t="s">
        <v>1433</v>
      </c>
      <c r="M255" s="307" t="str">
        <f t="shared" si="31"/>
        <v>未入力あり</v>
      </c>
      <c r="O255" s="124"/>
    </row>
    <row r="256" spans="1:21" ht="13.8" thickBot="1">
      <c r="A256" s="285">
        <v>256</v>
      </c>
      <c r="C256" s="807"/>
      <c r="D256" s="807"/>
      <c r="E256" s="937"/>
      <c r="F256" s="938"/>
      <c r="G256" s="938"/>
      <c r="H256" s="969" t="s">
        <v>1282</v>
      </c>
      <c r="I256" s="828" t="s">
        <v>1278</v>
      </c>
      <c r="J256" s="45"/>
      <c r="K256" s="332"/>
      <c r="M256" s="307" t="str">
        <f t="shared" si="31"/>
        <v>未入力あり</v>
      </c>
      <c r="O256" s="124"/>
      <c r="T256" s="323"/>
      <c r="U256" s="324"/>
    </row>
    <row r="257" spans="1:15" ht="13.8" thickBot="1">
      <c r="A257" s="285">
        <v>257</v>
      </c>
      <c r="C257" s="807"/>
      <c r="D257" s="807"/>
      <c r="E257" s="808" t="s">
        <v>1271</v>
      </c>
      <c r="F257" s="810"/>
      <c r="G257" s="810"/>
      <c r="H257" s="816" t="s">
        <v>671</v>
      </c>
      <c r="I257" s="817" t="s">
        <v>1180</v>
      </c>
      <c r="J257" s="45"/>
      <c r="K257" s="306"/>
      <c r="M257" s="307" t="str">
        <f t="shared" ref="M257:M267" si="32">+IF(I257="A",IF(ISBLANK(J257),"未入力あり",IF(J257="はい","○","×")),"")</f>
        <v>未入力あり</v>
      </c>
      <c r="O257" s="124"/>
    </row>
    <row r="258" spans="1:15" ht="29.4" customHeight="1" thickBot="1">
      <c r="A258" s="285">
        <v>258</v>
      </c>
      <c r="C258" s="807"/>
      <c r="D258" s="807"/>
      <c r="E258" s="808" t="s">
        <v>1272</v>
      </c>
      <c r="F258" s="810"/>
      <c r="G258" s="810"/>
      <c r="H258" s="816" t="s">
        <v>1574</v>
      </c>
      <c r="I258" s="817" t="s">
        <v>1180</v>
      </c>
      <c r="J258" s="45"/>
      <c r="K258" s="306" t="s">
        <v>672</v>
      </c>
      <c r="M258" s="307" t="str">
        <f t="shared" si="32"/>
        <v>未入力あり</v>
      </c>
      <c r="O258" s="124"/>
    </row>
    <row r="259" spans="1:15" ht="18.75" customHeight="1" thickBot="1">
      <c r="A259" s="285">
        <v>259</v>
      </c>
      <c r="C259" s="807"/>
      <c r="D259" s="807"/>
      <c r="E259" s="937"/>
      <c r="F259" s="938"/>
      <c r="G259" s="938"/>
      <c r="H259" s="847" t="s">
        <v>1283</v>
      </c>
      <c r="I259" s="848" t="s">
        <v>1180</v>
      </c>
      <c r="J259" s="45"/>
      <c r="K259" s="325" t="s">
        <v>673</v>
      </c>
      <c r="M259" s="307" t="str">
        <f t="shared" si="32"/>
        <v>未入力あり</v>
      </c>
      <c r="O259" s="124"/>
    </row>
    <row r="260" spans="1:15" ht="13.8" thickBot="1">
      <c r="A260" s="285">
        <v>260</v>
      </c>
      <c r="C260" s="807"/>
      <c r="D260" s="807"/>
      <c r="E260" s="808" t="s">
        <v>1273</v>
      </c>
      <c r="F260" s="810"/>
      <c r="G260" s="810"/>
      <c r="H260" s="816" t="s">
        <v>674</v>
      </c>
      <c r="I260" s="817" t="s">
        <v>1180</v>
      </c>
      <c r="J260" s="45"/>
      <c r="K260" s="306"/>
      <c r="M260" s="307" t="str">
        <f t="shared" si="32"/>
        <v>未入力あり</v>
      </c>
      <c r="O260" s="124"/>
    </row>
    <row r="261" spans="1:15" ht="40.5" customHeight="1" thickBot="1">
      <c r="A261" s="285">
        <v>261</v>
      </c>
      <c r="C261" s="807"/>
      <c r="D261" s="807"/>
      <c r="E261" s="937"/>
      <c r="F261" s="814" t="s">
        <v>1284</v>
      </c>
      <c r="G261" s="815"/>
      <c r="H261" s="816" t="s">
        <v>675</v>
      </c>
      <c r="I261" s="817" t="s">
        <v>1281</v>
      </c>
      <c r="J261" s="45"/>
      <c r="K261" s="306" t="s">
        <v>676</v>
      </c>
      <c r="M261" s="307" t="str">
        <f t="shared" ref="M261" si="33">IF(ISBLANK(J261),"未入力あり","〇")</f>
        <v>未入力あり</v>
      </c>
      <c r="O261" s="124"/>
    </row>
    <row r="262" spans="1:15" ht="31.8" customHeight="1" thickBot="1">
      <c r="A262" s="285">
        <v>262</v>
      </c>
      <c r="C262" s="807"/>
      <c r="D262" s="807"/>
      <c r="E262" s="937"/>
      <c r="F262" s="814" t="s">
        <v>1285</v>
      </c>
      <c r="G262" s="815"/>
      <c r="H262" s="816" t="s">
        <v>1434</v>
      </c>
      <c r="I262" s="817" t="s">
        <v>1180</v>
      </c>
      <c r="J262" s="45"/>
      <c r="K262" s="306"/>
      <c r="M262" s="307" t="str">
        <f t="shared" si="32"/>
        <v>未入力あり</v>
      </c>
      <c r="O262" s="124"/>
    </row>
    <row r="263" spans="1:15" ht="13.8" thickBot="1">
      <c r="A263" s="285">
        <v>263</v>
      </c>
      <c r="C263" s="807"/>
      <c r="D263" s="807"/>
      <c r="E263" s="937"/>
      <c r="F263" s="877" t="s">
        <v>1286</v>
      </c>
      <c r="G263" s="846"/>
      <c r="H263" s="847" t="s">
        <v>677</v>
      </c>
      <c r="I263" s="848" t="s">
        <v>1180</v>
      </c>
      <c r="J263" s="45"/>
      <c r="K263" s="325"/>
      <c r="M263" s="307" t="str">
        <f t="shared" si="32"/>
        <v>未入力あり</v>
      </c>
      <c r="O263" s="124"/>
    </row>
    <row r="264" spans="1:15" ht="13.8" thickBot="1">
      <c r="A264" s="285">
        <v>264</v>
      </c>
      <c r="C264" s="807"/>
      <c r="D264" s="807"/>
      <c r="E264" s="937"/>
      <c r="F264" s="814" t="s">
        <v>1287</v>
      </c>
      <c r="G264" s="864"/>
      <c r="H264" s="900" t="s">
        <v>678</v>
      </c>
      <c r="I264" s="901" t="s">
        <v>1180</v>
      </c>
      <c r="J264" s="45"/>
      <c r="K264" s="654"/>
      <c r="M264" s="307" t="str">
        <f t="shared" si="32"/>
        <v>未入力あり</v>
      </c>
      <c r="O264" s="124"/>
    </row>
    <row r="265" spans="1:15" ht="24" customHeight="1" thickBot="1">
      <c r="A265" s="285">
        <v>265</v>
      </c>
      <c r="C265" s="807"/>
      <c r="D265" s="807"/>
      <c r="E265" s="937"/>
      <c r="F265" s="807"/>
      <c r="G265" s="916"/>
      <c r="H265" s="822" t="s">
        <v>1376</v>
      </c>
      <c r="I265" s="823" t="s">
        <v>1278</v>
      </c>
      <c r="J265" s="71"/>
      <c r="K265" s="658"/>
      <c r="M265" s="307" t="str">
        <f t="shared" ref="M265" si="34">IF(ISBLANK(J265),"未入力あり","〇")</f>
        <v>未入力あり</v>
      </c>
      <c r="O265" s="124"/>
    </row>
    <row r="266" spans="1:15" ht="13.8" thickBot="1">
      <c r="A266" s="285">
        <v>266</v>
      </c>
      <c r="C266" s="807"/>
      <c r="D266" s="807"/>
      <c r="E266" s="937"/>
      <c r="F266" s="825"/>
      <c r="G266" s="843"/>
      <c r="H266" s="844" t="s">
        <v>679</v>
      </c>
      <c r="I266" s="828" t="s">
        <v>1180</v>
      </c>
      <c r="J266" s="45"/>
      <c r="K266" s="309"/>
      <c r="M266" s="307" t="str">
        <f t="shared" si="32"/>
        <v>未入力あり</v>
      </c>
      <c r="O266" s="124"/>
    </row>
    <row r="267" spans="1:15" ht="13.8" thickBot="1">
      <c r="A267" s="285">
        <v>267</v>
      </c>
      <c r="C267" s="807"/>
      <c r="D267" s="807"/>
      <c r="E267" s="937"/>
      <c r="F267" s="807" t="s">
        <v>1288</v>
      </c>
      <c r="G267" s="868"/>
      <c r="H267" s="900" t="s">
        <v>680</v>
      </c>
      <c r="I267" s="901" t="s">
        <v>1180</v>
      </c>
      <c r="J267" s="45"/>
      <c r="K267" s="332"/>
      <c r="M267" s="307" t="str">
        <f t="shared" si="32"/>
        <v>未入力あり</v>
      </c>
      <c r="O267" s="124"/>
    </row>
    <row r="268" spans="1:15" ht="13.8" thickBot="1">
      <c r="A268" s="285">
        <v>268</v>
      </c>
      <c r="C268" s="807"/>
      <c r="D268" s="807"/>
      <c r="E268" s="808" t="s">
        <v>1274</v>
      </c>
      <c r="F268" s="810"/>
      <c r="G268" s="810"/>
      <c r="H268" s="816" t="s">
        <v>681</v>
      </c>
      <c r="I268" s="817" t="s">
        <v>1373</v>
      </c>
      <c r="J268" s="45"/>
      <c r="K268" s="306"/>
      <c r="M268" s="307" t="str">
        <f t="shared" ref="M268:M269" si="35">IF(ISBLANK(J268),"未入力あり","〇")</f>
        <v>未入力あり</v>
      </c>
      <c r="O268" s="124"/>
    </row>
    <row r="269" spans="1:15" ht="27" thickBot="1">
      <c r="A269" s="285">
        <v>269</v>
      </c>
      <c r="C269" s="807"/>
      <c r="D269" s="807"/>
      <c r="E269" s="970"/>
      <c r="F269" s="923"/>
      <c r="G269" s="923"/>
      <c r="H269" s="844" t="s">
        <v>1575</v>
      </c>
      <c r="I269" s="828" t="s">
        <v>1373</v>
      </c>
      <c r="J269" s="45"/>
      <c r="K269" s="309"/>
      <c r="M269" s="307" t="str">
        <f t="shared" si="35"/>
        <v>未入力あり</v>
      </c>
      <c r="O269" s="124"/>
    </row>
    <row r="270" spans="1:15" ht="27" thickBot="1">
      <c r="A270" s="285">
        <v>270</v>
      </c>
      <c r="C270" s="807"/>
      <c r="D270" s="807"/>
      <c r="E270" s="970" t="s">
        <v>1275</v>
      </c>
      <c r="F270" s="923"/>
      <c r="G270" s="923"/>
      <c r="H270" s="878" t="s">
        <v>682</v>
      </c>
      <c r="I270" s="879" t="s">
        <v>1180</v>
      </c>
      <c r="J270" s="45"/>
      <c r="K270" s="328"/>
      <c r="M270" s="307" t="str">
        <f t="shared" ref="M270:M273" si="36">+IF(I270="A",IF(ISBLANK(J270),"未入力あり",IF(J270="はい","○","×")),"")</f>
        <v>未入力あり</v>
      </c>
      <c r="O270" s="124"/>
    </row>
    <row r="271" spans="1:15" ht="34.5" customHeight="1" thickBot="1">
      <c r="A271" s="285">
        <v>271</v>
      </c>
      <c r="C271" s="807"/>
      <c r="D271" s="807"/>
      <c r="E271" s="970" t="s">
        <v>1276</v>
      </c>
      <c r="F271" s="923"/>
      <c r="G271" s="923"/>
      <c r="H271" s="878" t="s">
        <v>1576</v>
      </c>
      <c r="I271" s="879" t="s">
        <v>1180</v>
      </c>
      <c r="J271" s="45"/>
      <c r="K271" s="905" t="s">
        <v>1374</v>
      </c>
      <c r="M271" s="307" t="str">
        <f t="shared" si="36"/>
        <v>未入力あり</v>
      </c>
      <c r="O271" s="124"/>
    </row>
    <row r="272" spans="1:15" ht="34.5" customHeight="1" thickBot="1">
      <c r="A272" s="285">
        <v>272</v>
      </c>
      <c r="C272" s="807"/>
      <c r="D272" s="807"/>
      <c r="E272" s="937" t="s">
        <v>1277</v>
      </c>
      <c r="F272" s="938"/>
      <c r="G272" s="938"/>
      <c r="H272" s="900" t="s">
        <v>1577</v>
      </c>
      <c r="I272" s="901" t="s">
        <v>1180</v>
      </c>
      <c r="J272" s="45"/>
      <c r="K272" s="332"/>
      <c r="M272" s="307" t="str">
        <f t="shared" si="36"/>
        <v>未入力あり</v>
      </c>
      <c r="O272" s="124"/>
    </row>
    <row r="273" spans="1:15" ht="27" customHeight="1" thickBot="1">
      <c r="A273" s="285">
        <v>273</v>
      </c>
      <c r="C273" s="807"/>
      <c r="D273" s="807"/>
      <c r="E273" s="937"/>
      <c r="F273" s="938"/>
      <c r="G273" s="938"/>
      <c r="H273" s="885" t="s">
        <v>683</v>
      </c>
      <c r="I273" s="823" t="s">
        <v>1180</v>
      </c>
      <c r="J273" s="45"/>
      <c r="K273" s="334"/>
      <c r="M273" s="307" t="str">
        <f t="shared" si="36"/>
        <v>未入力あり</v>
      </c>
      <c r="O273" s="124"/>
    </row>
    <row r="274" spans="1:15" ht="13.8" thickBot="1">
      <c r="A274" s="285">
        <v>274</v>
      </c>
      <c r="C274" s="807"/>
      <c r="D274" s="820"/>
      <c r="E274" s="970"/>
      <c r="F274" s="967"/>
      <c r="G274" s="967"/>
      <c r="H274" s="900" t="s">
        <v>684</v>
      </c>
      <c r="I274" s="901" t="s">
        <v>1181</v>
      </c>
      <c r="J274" s="728"/>
      <c r="K274" s="332"/>
      <c r="M274" s="307" t="str">
        <f t="shared" ref="M274" si="37">IF(ISBLANK(J274),"未入力あり","〇")</f>
        <v>未入力あり</v>
      </c>
      <c r="O274" s="124"/>
    </row>
    <row r="275" spans="1:15" ht="13.8" thickBot="1">
      <c r="A275" s="285">
        <v>275</v>
      </c>
      <c r="C275" s="820"/>
      <c r="D275" s="820"/>
      <c r="E275" s="971" t="s">
        <v>1435</v>
      </c>
      <c r="F275" s="814"/>
      <c r="G275" s="815"/>
      <c r="H275" s="972"/>
      <c r="I275" s="972"/>
      <c r="J275" s="1107"/>
      <c r="K275" s="727"/>
      <c r="L275" s="726"/>
      <c r="M275" s="722"/>
      <c r="O275" s="124"/>
    </row>
    <row r="276" spans="1:15" ht="13.8" thickBot="1">
      <c r="A276" s="285">
        <v>276</v>
      </c>
      <c r="C276" s="820"/>
      <c r="D276" s="820"/>
      <c r="E276" s="973"/>
      <c r="F276" s="826"/>
      <c r="G276" s="826"/>
      <c r="H276" s="974" t="s">
        <v>1468</v>
      </c>
      <c r="I276" s="974"/>
      <c r="J276" s="1108"/>
      <c r="K276" s="731"/>
      <c r="L276" s="726"/>
      <c r="M276" s="732"/>
      <c r="O276" s="124"/>
    </row>
    <row r="277" spans="1:15" ht="14.25" customHeight="1" thickBot="1">
      <c r="A277" s="285">
        <v>277</v>
      </c>
      <c r="C277" s="820"/>
      <c r="D277" s="820"/>
      <c r="E277" s="820"/>
      <c r="F277" s="820" t="s">
        <v>1436</v>
      </c>
      <c r="G277" s="975"/>
      <c r="H277" s="878" t="s">
        <v>1469</v>
      </c>
      <c r="I277" s="879" t="s">
        <v>1180</v>
      </c>
      <c r="J277" s="729"/>
      <c r="K277" s="730"/>
      <c r="M277" s="307" t="str">
        <f>+IF(I277="A",IF(ISBLANK(J277),"未入力あり",IF(J277="はい","○","×")),"")</f>
        <v>未入力あり</v>
      </c>
      <c r="O277" s="124"/>
    </row>
    <row r="278" spans="1:15" ht="14.25" customHeight="1" thickBot="1">
      <c r="A278" s="285">
        <v>278</v>
      </c>
      <c r="C278" s="820"/>
      <c r="D278" s="820"/>
      <c r="E278" s="820"/>
      <c r="F278" s="814" t="s">
        <v>1437</v>
      </c>
      <c r="G278" s="958"/>
      <c r="H278" s="958" t="s">
        <v>1470</v>
      </c>
      <c r="I278" s="879" t="s">
        <v>1180</v>
      </c>
      <c r="J278" s="45"/>
      <c r="K278" s="724"/>
      <c r="M278" s="307" t="str">
        <f t="shared" ref="M278:M290" si="38">+IF(I278="A",IF(ISBLANK(J278),"未入力あり",IF(J278="はい","○","×")),"")</f>
        <v>未入力あり</v>
      </c>
      <c r="O278" s="124"/>
    </row>
    <row r="279" spans="1:15" ht="13.8" thickBot="1">
      <c r="A279" s="285">
        <v>279</v>
      </c>
      <c r="C279" s="820"/>
      <c r="D279" s="820"/>
      <c r="E279" s="820"/>
      <c r="F279" s="820"/>
      <c r="G279" s="976" t="s">
        <v>1438</v>
      </c>
      <c r="H279" s="976" t="s">
        <v>1471</v>
      </c>
      <c r="I279" s="879" t="s">
        <v>1180</v>
      </c>
      <c r="J279" s="45"/>
      <c r="K279" s="724"/>
      <c r="M279" s="307" t="str">
        <f t="shared" si="38"/>
        <v>未入力あり</v>
      </c>
      <c r="O279" s="124"/>
    </row>
    <row r="280" spans="1:15" ht="13.8" thickBot="1">
      <c r="A280" s="285">
        <v>280</v>
      </c>
      <c r="C280" s="820"/>
      <c r="D280" s="820"/>
      <c r="E280" s="820"/>
      <c r="F280" s="820"/>
      <c r="G280" s="976" t="s">
        <v>1439</v>
      </c>
      <c r="H280" s="977" t="s">
        <v>1440</v>
      </c>
      <c r="I280" s="879" t="s">
        <v>1180</v>
      </c>
      <c r="J280" s="45"/>
      <c r="K280" s="724"/>
      <c r="M280" s="307" t="str">
        <f t="shared" si="38"/>
        <v>未入力あり</v>
      </c>
      <c r="O280" s="124"/>
    </row>
    <row r="281" spans="1:15" ht="13.8" thickBot="1">
      <c r="A281" s="285">
        <v>281</v>
      </c>
      <c r="C281" s="820"/>
      <c r="D281" s="820"/>
      <c r="E281" s="820"/>
      <c r="F281" s="820"/>
      <c r="G281" s="976" t="s">
        <v>1441</v>
      </c>
      <c r="H281" s="976" t="s">
        <v>1442</v>
      </c>
      <c r="I281" s="879" t="s">
        <v>1180</v>
      </c>
      <c r="J281" s="45"/>
      <c r="K281" s="724"/>
      <c r="M281" s="307" t="str">
        <f t="shared" si="38"/>
        <v>未入力あり</v>
      </c>
      <c r="O281" s="124"/>
    </row>
    <row r="282" spans="1:15" ht="13.8" thickBot="1">
      <c r="A282" s="285">
        <v>282</v>
      </c>
      <c r="C282" s="820"/>
      <c r="D282" s="820"/>
      <c r="E282" s="820"/>
      <c r="F282" s="820"/>
      <c r="G282" s="976" t="s">
        <v>1443</v>
      </c>
      <c r="H282" s="978" t="s">
        <v>1444</v>
      </c>
      <c r="I282" s="879" t="s">
        <v>1180</v>
      </c>
      <c r="J282" s="45"/>
      <c r="K282" s="724"/>
      <c r="M282" s="307" t="str">
        <f t="shared" si="38"/>
        <v>未入力あり</v>
      </c>
      <c r="O282" s="124"/>
    </row>
    <row r="283" spans="1:15" ht="13.8" thickBot="1">
      <c r="A283" s="285">
        <v>283</v>
      </c>
      <c r="C283" s="820"/>
      <c r="D283" s="820"/>
      <c r="E283" s="820"/>
      <c r="F283" s="820"/>
      <c r="G283" s="976" t="s">
        <v>1445</v>
      </c>
      <c r="H283" s="978" t="s">
        <v>1446</v>
      </c>
      <c r="I283" s="879" t="s">
        <v>1180</v>
      </c>
      <c r="J283" s="45"/>
      <c r="K283" s="724"/>
      <c r="M283" s="307" t="str">
        <f t="shared" si="38"/>
        <v>未入力あり</v>
      </c>
      <c r="O283" s="124"/>
    </row>
    <row r="284" spans="1:15" ht="13.8" thickBot="1">
      <c r="A284" s="285">
        <v>284</v>
      </c>
      <c r="C284" s="820"/>
      <c r="D284" s="820"/>
      <c r="E284" s="820"/>
      <c r="F284" s="820"/>
      <c r="G284" s="976" t="s">
        <v>1447</v>
      </c>
      <c r="H284" s="978" t="s">
        <v>1448</v>
      </c>
      <c r="I284" s="879" t="s">
        <v>1180</v>
      </c>
      <c r="J284" s="45"/>
      <c r="K284" s="724"/>
      <c r="M284" s="307" t="str">
        <f t="shared" si="38"/>
        <v>未入力あり</v>
      </c>
      <c r="O284" s="124"/>
    </row>
    <row r="285" spans="1:15" ht="13.8" thickBot="1">
      <c r="A285" s="285">
        <v>285</v>
      </c>
      <c r="C285" s="820"/>
      <c r="D285" s="820"/>
      <c r="E285" s="820"/>
      <c r="F285" s="820"/>
      <c r="G285" s="979" t="s">
        <v>1449</v>
      </c>
      <c r="H285" s="978" t="s">
        <v>1450</v>
      </c>
      <c r="I285" s="879" t="s">
        <v>1180</v>
      </c>
      <c r="J285" s="45"/>
      <c r="K285" s="724"/>
      <c r="M285" s="307" t="str">
        <f t="shared" si="38"/>
        <v>未入力あり</v>
      </c>
      <c r="O285" s="124"/>
    </row>
    <row r="286" spans="1:15" ht="13.8" thickBot="1">
      <c r="A286" s="285">
        <v>286</v>
      </c>
      <c r="C286" s="820"/>
      <c r="D286" s="820"/>
      <c r="E286" s="820"/>
      <c r="F286" s="814" t="s">
        <v>1451</v>
      </c>
      <c r="G286" s="980"/>
      <c r="H286" s="978" t="s">
        <v>1472</v>
      </c>
      <c r="I286" s="981"/>
      <c r="J286" s="1109"/>
      <c r="K286" s="984"/>
      <c r="L286" s="726"/>
      <c r="M286" s="722"/>
      <c r="O286" s="124"/>
    </row>
    <row r="287" spans="1:15" ht="13.8" thickBot="1">
      <c r="A287" s="285">
        <v>287</v>
      </c>
      <c r="C287" s="820"/>
      <c r="D287" s="820"/>
      <c r="E287" s="820"/>
      <c r="F287" s="820"/>
      <c r="G287" s="979" t="s">
        <v>1438</v>
      </c>
      <c r="H287" s="978" t="s">
        <v>1452</v>
      </c>
      <c r="I287" s="879" t="s">
        <v>1180</v>
      </c>
      <c r="J287" s="45"/>
      <c r="K287" s="724"/>
      <c r="M287" s="307" t="str">
        <f t="shared" si="38"/>
        <v>未入力あり</v>
      </c>
      <c r="O287" s="124"/>
    </row>
    <row r="288" spans="1:15" ht="13.8" thickBot="1">
      <c r="A288" s="285">
        <v>288</v>
      </c>
      <c r="C288" s="820"/>
      <c r="D288" s="820"/>
      <c r="E288" s="820"/>
      <c r="F288" s="820"/>
      <c r="G288" s="976" t="s">
        <v>1439</v>
      </c>
      <c r="H288" s="978" t="s">
        <v>1453</v>
      </c>
      <c r="I288" s="879" t="s">
        <v>1180</v>
      </c>
      <c r="J288" s="45"/>
      <c r="K288" s="724"/>
      <c r="M288" s="307" t="str">
        <f t="shared" si="38"/>
        <v>未入力あり</v>
      </c>
      <c r="O288" s="124"/>
    </row>
    <row r="289" spans="1:20" ht="13.8" thickBot="1">
      <c r="A289" s="285">
        <v>289</v>
      </c>
      <c r="C289" s="820"/>
      <c r="D289" s="820"/>
      <c r="E289" s="820"/>
      <c r="F289" s="820"/>
      <c r="G289" s="976" t="s">
        <v>1441</v>
      </c>
      <c r="H289" s="978" t="s">
        <v>1454</v>
      </c>
      <c r="I289" s="879" t="s">
        <v>1180</v>
      </c>
      <c r="J289" s="45"/>
      <c r="K289" s="724"/>
      <c r="M289" s="307" t="str">
        <f t="shared" si="38"/>
        <v>未入力あり</v>
      </c>
      <c r="O289" s="124"/>
    </row>
    <row r="290" spans="1:20" ht="13.8" thickBot="1">
      <c r="A290" s="285">
        <v>290</v>
      </c>
      <c r="C290" s="820"/>
      <c r="D290" s="820"/>
      <c r="E290" s="820"/>
      <c r="F290" s="820"/>
      <c r="G290" s="976" t="s">
        <v>1443</v>
      </c>
      <c r="H290" s="978" t="s">
        <v>1455</v>
      </c>
      <c r="I290" s="879" t="s">
        <v>1180</v>
      </c>
      <c r="J290" s="45"/>
      <c r="K290" s="724"/>
      <c r="M290" s="307" t="str">
        <f t="shared" si="38"/>
        <v>未入力あり</v>
      </c>
      <c r="O290" s="124"/>
    </row>
    <row r="291" spans="1:20" ht="13.8" thickBot="1">
      <c r="A291" s="285">
        <v>291</v>
      </c>
      <c r="C291" s="820"/>
      <c r="D291" s="820"/>
      <c r="E291" s="820"/>
      <c r="F291" s="820"/>
      <c r="G291" s="976" t="s">
        <v>1445</v>
      </c>
      <c r="H291" s="978" t="s">
        <v>1456</v>
      </c>
      <c r="I291" s="879" t="s">
        <v>1180</v>
      </c>
      <c r="J291" s="45"/>
      <c r="K291" s="724"/>
      <c r="M291" s="307" t="str">
        <f>+IF(I291="A",IF(ISBLANK(J291),"未入力あり",IF(J291="はい","○","×")),"")</f>
        <v>未入力あり</v>
      </c>
      <c r="O291" s="124"/>
    </row>
    <row r="292" spans="1:20" ht="13.8" thickBot="1">
      <c r="A292" s="285">
        <v>292</v>
      </c>
      <c r="C292" s="820"/>
      <c r="D292" s="820"/>
      <c r="E292" s="820"/>
      <c r="F292" s="814" t="s">
        <v>1457</v>
      </c>
      <c r="G292" s="982"/>
      <c r="H292" s="983" t="s">
        <v>1458</v>
      </c>
      <c r="I292" s="985"/>
      <c r="J292" s="1109"/>
      <c r="K292" s="984"/>
      <c r="L292" s="726"/>
      <c r="M292" s="722"/>
      <c r="O292" s="124"/>
    </row>
    <row r="293" spans="1:20" ht="13.8" thickBot="1">
      <c r="A293" s="285">
        <v>293</v>
      </c>
      <c r="C293" s="719"/>
      <c r="D293" s="719"/>
      <c r="E293" s="723"/>
      <c r="F293" s="820"/>
      <c r="G293" s="976" t="s">
        <v>1438</v>
      </c>
      <c r="H293" s="976" t="s">
        <v>1459</v>
      </c>
      <c r="I293" s="879" t="s">
        <v>1180</v>
      </c>
      <c r="J293" s="45"/>
      <c r="K293" s="724"/>
      <c r="M293" s="307" t="str">
        <f t="shared" ref="M293:M296" si="39">+IF(I293="A",IF(ISBLANK(J293),"未入力あり",IF(J293="はい","○","×")),"")</f>
        <v>未入力あり</v>
      </c>
      <c r="O293" s="124"/>
    </row>
    <row r="294" spans="1:20" ht="13.8" thickBot="1">
      <c r="A294" s="285">
        <v>294</v>
      </c>
      <c r="C294" s="719"/>
      <c r="D294" s="719"/>
      <c r="E294" s="723"/>
      <c r="F294" s="820"/>
      <c r="G294" s="976" t="s">
        <v>1439</v>
      </c>
      <c r="H294" s="976" t="s">
        <v>1460</v>
      </c>
      <c r="I294" s="879" t="s">
        <v>1180</v>
      </c>
      <c r="J294" s="45"/>
      <c r="K294" s="724"/>
      <c r="M294" s="307" t="str">
        <f t="shared" si="39"/>
        <v>未入力あり</v>
      </c>
      <c r="O294" s="124"/>
    </row>
    <row r="295" spans="1:20" ht="13.8" thickBot="1">
      <c r="A295" s="285">
        <v>295</v>
      </c>
      <c r="C295" s="719"/>
      <c r="D295" s="719"/>
      <c r="E295" s="723"/>
      <c r="F295" s="820"/>
      <c r="G295" s="976" t="s">
        <v>1441</v>
      </c>
      <c r="H295" s="976" t="s">
        <v>1461</v>
      </c>
      <c r="I295" s="879" t="s">
        <v>1180</v>
      </c>
      <c r="J295" s="45"/>
      <c r="K295" s="724"/>
      <c r="M295" s="307" t="str">
        <f t="shared" si="39"/>
        <v>未入力あり</v>
      </c>
      <c r="O295" s="124"/>
    </row>
    <row r="296" spans="1:20" ht="13.8" thickBot="1">
      <c r="A296" s="285">
        <v>296</v>
      </c>
      <c r="C296" s="719"/>
      <c r="D296" s="719"/>
      <c r="E296" s="723"/>
      <c r="F296" s="820"/>
      <c r="G296" s="979" t="s">
        <v>1443</v>
      </c>
      <c r="H296" s="976" t="s">
        <v>1473</v>
      </c>
      <c r="I296" s="879" t="s">
        <v>1180</v>
      </c>
      <c r="J296" s="45"/>
      <c r="K296" s="724"/>
      <c r="M296" s="307" t="str">
        <f t="shared" si="39"/>
        <v>未入力あり</v>
      </c>
      <c r="O296" s="124"/>
    </row>
    <row r="297" spans="1:20" ht="13.8" thickBot="1">
      <c r="A297" s="285">
        <v>297</v>
      </c>
      <c r="C297" s="719"/>
      <c r="D297" s="719"/>
      <c r="E297" s="723"/>
      <c r="F297" s="814"/>
      <c r="G297" s="976" t="s">
        <v>1436</v>
      </c>
      <c r="H297" s="978" t="s">
        <v>1463</v>
      </c>
      <c r="I297" s="879" t="s">
        <v>1180</v>
      </c>
      <c r="J297" s="725"/>
      <c r="K297" s="724"/>
      <c r="M297" s="307" t="str">
        <f t="shared" ref="M297:M300" si="40">+IF(I297="A",IF(ISBLANK(J297),"未入力あり",IF(J297="どちらでもない","×","○")),"")</f>
        <v>未入力あり</v>
      </c>
      <c r="O297" s="124"/>
    </row>
    <row r="298" spans="1:20" ht="13.8" thickBot="1">
      <c r="A298" s="285">
        <v>298</v>
      </c>
      <c r="C298" s="719"/>
      <c r="D298" s="719"/>
      <c r="E298" s="723"/>
      <c r="F298" s="820"/>
      <c r="G298" s="976" t="s">
        <v>1437</v>
      </c>
      <c r="H298" s="978" t="s">
        <v>1464</v>
      </c>
      <c r="I298" s="879" t="s">
        <v>1180</v>
      </c>
      <c r="J298" s="725"/>
      <c r="K298" s="724"/>
      <c r="M298" s="307" t="str">
        <f t="shared" si="40"/>
        <v>未入力あり</v>
      </c>
      <c r="O298" s="124"/>
    </row>
    <row r="299" spans="1:20" ht="13.8" thickBot="1">
      <c r="A299" s="285">
        <v>299</v>
      </c>
      <c r="C299" s="719"/>
      <c r="D299" s="719"/>
      <c r="E299" s="723"/>
      <c r="F299" s="820"/>
      <c r="G299" s="976" t="s">
        <v>1451</v>
      </c>
      <c r="H299" s="978" t="s">
        <v>1466</v>
      </c>
      <c r="I299" s="879" t="s">
        <v>1180</v>
      </c>
      <c r="J299" s="725"/>
      <c r="K299" s="724"/>
      <c r="M299" s="307" t="str">
        <f t="shared" si="40"/>
        <v>未入力あり</v>
      </c>
      <c r="O299" s="124"/>
    </row>
    <row r="300" spans="1:20" ht="13.8" thickBot="1">
      <c r="A300" s="285">
        <v>300</v>
      </c>
      <c r="C300" s="719"/>
      <c r="D300" s="719"/>
      <c r="E300" s="723"/>
      <c r="F300" s="820"/>
      <c r="G300" s="976" t="s">
        <v>1457</v>
      </c>
      <c r="H300" s="978" t="s">
        <v>1465</v>
      </c>
      <c r="I300" s="879" t="s">
        <v>1180</v>
      </c>
      <c r="J300" s="725"/>
      <c r="K300" s="724"/>
      <c r="M300" s="307" t="str">
        <f t="shared" si="40"/>
        <v>未入力あり</v>
      </c>
      <c r="O300" s="124"/>
    </row>
    <row r="301" spans="1:20" ht="13.8" thickBot="1">
      <c r="A301" s="285">
        <v>301</v>
      </c>
      <c r="C301" s="719"/>
      <c r="D301" s="719"/>
      <c r="E301" s="652"/>
      <c r="F301" s="825"/>
      <c r="G301" s="986" t="s">
        <v>1462</v>
      </c>
      <c r="H301" s="987" t="s">
        <v>1467</v>
      </c>
      <c r="I301" s="879" t="s">
        <v>1180</v>
      </c>
      <c r="J301" s="725"/>
      <c r="K301" s="724"/>
      <c r="M301" s="307" t="str">
        <f>+IF(I301="A",IF(ISBLANK(J301),"未入力あり",IF(J301="どちらでもない","×","○")),"")</f>
        <v>未入力あり</v>
      </c>
      <c r="O301" s="124"/>
    </row>
    <row r="302" spans="1:20" ht="13.8" thickBot="1">
      <c r="A302" s="285">
        <v>302</v>
      </c>
      <c r="C302" s="310"/>
      <c r="D302" s="311" t="s">
        <v>603</v>
      </c>
      <c r="E302" s="312" t="s">
        <v>685</v>
      </c>
      <c r="F302" s="313"/>
      <c r="G302" s="313"/>
      <c r="H302" s="314"/>
      <c r="I302" s="315"/>
      <c r="J302" s="1102"/>
      <c r="K302" s="316"/>
      <c r="O302" s="124"/>
      <c r="T302" s="143" t="s">
        <v>774</v>
      </c>
    </row>
    <row r="303" spans="1:20" ht="27" thickBot="1">
      <c r="A303" s="285">
        <v>303</v>
      </c>
      <c r="C303" s="310"/>
      <c r="D303" s="310"/>
      <c r="E303" s="808" t="s">
        <v>1270</v>
      </c>
      <c r="F303" s="810"/>
      <c r="G303" s="810"/>
      <c r="H303" s="816" t="s">
        <v>686</v>
      </c>
      <c r="I303" s="817" t="s">
        <v>1180</v>
      </c>
      <c r="J303" s="818"/>
      <c r="K303" s="819"/>
      <c r="M303" s="307" t="str">
        <f t="shared" ref="M303" si="41">+IF(I303="A",IF(ISBLANK(J303),"未入力あり",IF(J303="はい","○","×")),"")</f>
        <v>未入力あり</v>
      </c>
      <c r="O303" s="124"/>
    </row>
    <row r="304" spans="1:20" ht="27" thickBot="1">
      <c r="A304" s="285">
        <v>304</v>
      </c>
      <c r="C304" s="310"/>
      <c r="D304" s="310"/>
      <c r="E304" s="808" t="s">
        <v>1271</v>
      </c>
      <c r="F304" s="810"/>
      <c r="G304" s="810"/>
      <c r="H304" s="816" t="s">
        <v>1578</v>
      </c>
      <c r="I304" s="817" t="s">
        <v>1180</v>
      </c>
      <c r="J304" s="841"/>
      <c r="K304" s="819" t="s">
        <v>1289</v>
      </c>
      <c r="M304" s="307" t="str">
        <f t="shared" ref="M304" si="42">+IF(I304="A",IF(ISBLANK(J304),"未入力あり",IF(J304&gt;=1,"○","×")),"")</f>
        <v>未入力あり</v>
      </c>
      <c r="O304" s="124"/>
    </row>
    <row r="305" spans="1:21" ht="13.8" thickBot="1">
      <c r="A305" s="285">
        <v>305</v>
      </c>
      <c r="C305" s="310"/>
      <c r="D305" s="310"/>
      <c r="E305" s="970"/>
      <c r="F305" s="923"/>
      <c r="G305" s="988"/>
      <c r="H305" s="827" t="s">
        <v>1290</v>
      </c>
      <c r="I305" s="828" t="s">
        <v>1281</v>
      </c>
      <c r="J305" s="841"/>
      <c r="K305" s="829"/>
      <c r="M305" s="307" t="str">
        <f t="shared" ref="M305" si="43">IF(ISBLANK(J305),"未入力あり","〇")</f>
        <v>未入力あり</v>
      </c>
      <c r="O305" s="124"/>
      <c r="T305" s="323"/>
      <c r="U305" s="324"/>
    </row>
    <row r="306" spans="1:21" ht="13.8" thickBot="1">
      <c r="A306" s="285">
        <v>306</v>
      </c>
      <c r="C306" s="310"/>
      <c r="D306" s="310"/>
      <c r="E306" s="970" t="s">
        <v>1272</v>
      </c>
      <c r="F306" s="923"/>
      <c r="G306" s="923"/>
      <c r="H306" s="878" t="s">
        <v>687</v>
      </c>
      <c r="I306" s="879" t="s">
        <v>1180</v>
      </c>
      <c r="J306" s="818"/>
      <c r="K306" s="905"/>
      <c r="M306" s="307" t="str">
        <f t="shared" ref="M306:M307" si="44">+IF(I306="A",IF(ISBLANK(J306),"未入力あり",IF(J306="はい","○","×")),"")</f>
        <v>未入力あり</v>
      </c>
      <c r="O306" s="124"/>
    </row>
    <row r="307" spans="1:21" ht="13.8" thickBot="1">
      <c r="A307" s="285">
        <v>307</v>
      </c>
      <c r="C307" s="310"/>
      <c r="D307" s="318"/>
      <c r="E307" s="939" t="s">
        <v>1273</v>
      </c>
      <c r="F307" s="940"/>
      <c r="G307" s="940"/>
      <c r="H307" s="847" t="s">
        <v>1579</v>
      </c>
      <c r="I307" s="848" t="s">
        <v>1180</v>
      </c>
      <c r="J307" s="818"/>
      <c r="K307" s="849"/>
      <c r="M307" s="307" t="str">
        <f t="shared" si="44"/>
        <v>未入力あり</v>
      </c>
      <c r="O307" s="124"/>
    </row>
    <row r="308" spans="1:21" ht="13.8" thickBot="1">
      <c r="A308" s="285">
        <v>308</v>
      </c>
      <c r="C308" s="310"/>
      <c r="D308" s="311" t="s">
        <v>619</v>
      </c>
      <c r="E308" s="802" t="s">
        <v>688</v>
      </c>
      <c r="F308" s="803"/>
      <c r="G308" s="803"/>
      <c r="H308" s="804"/>
      <c r="I308" s="805"/>
      <c r="J308" s="1103"/>
      <c r="K308" s="806"/>
      <c r="O308" s="124"/>
    </row>
    <row r="309" spans="1:21" ht="13.8" thickBot="1">
      <c r="A309" s="285">
        <v>309</v>
      </c>
      <c r="C309" s="310"/>
      <c r="D309" s="310"/>
      <c r="E309" s="808" t="s">
        <v>1270</v>
      </c>
      <c r="F309" s="810"/>
      <c r="G309" s="810"/>
      <c r="H309" s="816" t="s">
        <v>1580</v>
      </c>
      <c r="I309" s="989" t="s">
        <v>1180</v>
      </c>
      <c r="J309" s="818"/>
      <c r="K309" s="819"/>
      <c r="M309" s="307" t="str">
        <f t="shared" ref="M309:M336" si="45">+IF(I309="A",IF(ISBLANK(J309),"未入力あり",IF(J309="はい","○","×")),"")</f>
        <v>未入力あり</v>
      </c>
      <c r="O309" s="124"/>
    </row>
    <row r="310" spans="1:21" ht="13.8" thickBot="1">
      <c r="A310" s="285">
        <v>310</v>
      </c>
      <c r="C310" s="310"/>
      <c r="D310" s="310"/>
      <c r="E310" s="937"/>
      <c r="F310" s="967"/>
      <c r="G310" s="967"/>
      <c r="H310" s="822" t="s">
        <v>1376</v>
      </c>
      <c r="I310" s="990" t="s">
        <v>1278</v>
      </c>
      <c r="J310" s="850"/>
      <c r="K310" s="907"/>
      <c r="M310" s="307" t="str">
        <f t="shared" ref="M310:M326" si="46">IF(ISBLANK(J310),"未入力あり","〇")</f>
        <v>未入力あり</v>
      </c>
      <c r="O310" s="124"/>
    </row>
    <row r="311" spans="1:21" ht="51" customHeight="1" thickBot="1">
      <c r="A311" s="285">
        <v>311</v>
      </c>
      <c r="C311" s="310"/>
      <c r="D311" s="310"/>
      <c r="E311" s="937"/>
      <c r="F311" s="938"/>
      <c r="G311" s="938"/>
      <c r="H311" s="885" t="s">
        <v>1581</v>
      </c>
      <c r="I311" s="991" t="s">
        <v>1291</v>
      </c>
      <c r="J311" s="818"/>
      <c r="K311" s="902" t="s">
        <v>1375</v>
      </c>
      <c r="M311" s="307" t="str">
        <f t="shared" si="46"/>
        <v>未入力あり</v>
      </c>
      <c r="O311" s="124"/>
    </row>
    <row r="312" spans="1:21" ht="13.8" thickBot="1">
      <c r="A312" s="285">
        <v>312</v>
      </c>
      <c r="B312" s="310"/>
      <c r="C312" s="310"/>
      <c r="D312" s="310"/>
      <c r="E312" s="937"/>
      <c r="F312" s="938"/>
      <c r="G312" s="938"/>
      <c r="H312" s="932" t="s">
        <v>689</v>
      </c>
      <c r="I312" s="992" t="s">
        <v>533</v>
      </c>
      <c r="J312" s="818"/>
      <c r="K312" s="912"/>
      <c r="M312" s="307" t="str">
        <f t="shared" si="46"/>
        <v>未入力あり</v>
      </c>
      <c r="O312" s="124"/>
    </row>
    <row r="313" spans="1:21" ht="27" thickBot="1">
      <c r="A313" s="285">
        <v>313</v>
      </c>
      <c r="B313" s="310"/>
      <c r="C313" s="310"/>
      <c r="D313" s="310"/>
      <c r="E313" s="937"/>
      <c r="F313" s="938"/>
      <c r="G313" s="938"/>
      <c r="H313" s="993" t="s">
        <v>1582</v>
      </c>
      <c r="I313" s="831" t="str">
        <f>IF(J312="はい","B",IF(J312="いいえ","-","B／-"))</f>
        <v>B／-</v>
      </c>
      <c r="J313" s="818"/>
      <c r="K313" s="993"/>
      <c r="M313" s="307" t="str">
        <f t="shared" si="46"/>
        <v>未入力あり</v>
      </c>
      <c r="O313" s="124"/>
    </row>
    <row r="314" spans="1:21" ht="13.8" thickBot="1">
      <c r="A314" s="285">
        <v>314</v>
      </c>
      <c r="B314" s="310"/>
      <c r="C314" s="310"/>
      <c r="D314" s="310"/>
      <c r="E314" s="937"/>
      <c r="F314" s="938"/>
      <c r="G314" s="938"/>
      <c r="H314" s="917" t="s">
        <v>1376</v>
      </c>
      <c r="I314" s="990" t="s">
        <v>1278</v>
      </c>
      <c r="J314" s="850"/>
      <c r="K314" s="907"/>
      <c r="M314" s="307" t="str">
        <f t="shared" si="46"/>
        <v>未入力あり</v>
      </c>
      <c r="O314" s="124"/>
    </row>
    <row r="315" spans="1:21" ht="13.8" thickBot="1">
      <c r="A315" s="285">
        <v>315</v>
      </c>
      <c r="B315" s="310"/>
      <c r="C315" s="310"/>
      <c r="D315" s="310"/>
      <c r="E315" s="937"/>
      <c r="F315" s="938"/>
      <c r="G315" s="938"/>
      <c r="H315" s="932" t="s">
        <v>690</v>
      </c>
      <c r="I315" s="992" t="s">
        <v>533</v>
      </c>
      <c r="J315" s="818"/>
      <c r="K315" s="912"/>
      <c r="M315" s="307" t="str">
        <f t="shared" si="46"/>
        <v>未入力あり</v>
      </c>
      <c r="O315" s="124"/>
    </row>
    <row r="316" spans="1:21" ht="27" thickBot="1">
      <c r="A316" s="285">
        <v>316</v>
      </c>
      <c r="B316" s="310"/>
      <c r="C316" s="310"/>
      <c r="D316" s="310"/>
      <c r="E316" s="937"/>
      <c r="F316" s="938"/>
      <c r="G316" s="938"/>
      <c r="H316" s="993" t="s">
        <v>1583</v>
      </c>
      <c r="I316" s="831" t="str">
        <f>IF(J315="はい","B",IF(J315="いいえ","-","B／-"))</f>
        <v>B／-</v>
      </c>
      <c r="J316" s="818"/>
      <c r="K316" s="993"/>
      <c r="M316" s="307" t="str">
        <f t="shared" si="46"/>
        <v>未入力あり</v>
      </c>
      <c r="O316" s="124"/>
    </row>
    <row r="317" spans="1:21" ht="13.8" thickBot="1">
      <c r="A317" s="285">
        <v>317</v>
      </c>
      <c r="B317" s="310"/>
      <c r="C317" s="310"/>
      <c r="D317" s="310"/>
      <c r="E317" s="937"/>
      <c r="F317" s="938"/>
      <c r="G317" s="938"/>
      <c r="H317" s="917" t="s">
        <v>1376</v>
      </c>
      <c r="I317" s="990" t="s">
        <v>1278</v>
      </c>
      <c r="J317" s="850"/>
      <c r="K317" s="907"/>
      <c r="M317" s="307" t="str">
        <f t="shared" si="46"/>
        <v>未入力あり</v>
      </c>
      <c r="O317" s="124"/>
    </row>
    <row r="318" spans="1:21" ht="13.8" thickBot="1">
      <c r="A318" s="285">
        <v>318</v>
      </c>
      <c r="B318" s="310"/>
      <c r="C318" s="310"/>
      <c r="D318" s="310"/>
      <c r="E318" s="937"/>
      <c r="F318" s="938"/>
      <c r="G318" s="938"/>
      <c r="H318" s="932" t="s">
        <v>691</v>
      </c>
      <c r="I318" s="992" t="s">
        <v>533</v>
      </c>
      <c r="J318" s="818"/>
      <c r="K318" s="912"/>
      <c r="M318" s="307" t="str">
        <f t="shared" si="46"/>
        <v>未入力あり</v>
      </c>
      <c r="O318" s="124"/>
    </row>
    <row r="319" spans="1:21" ht="27" thickBot="1">
      <c r="A319" s="285">
        <v>319</v>
      </c>
      <c r="B319" s="310"/>
      <c r="C319" s="310"/>
      <c r="D319" s="310"/>
      <c r="E319" s="937"/>
      <c r="F319" s="938"/>
      <c r="G319" s="938"/>
      <c r="H319" s="993" t="s">
        <v>1584</v>
      </c>
      <c r="I319" s="831" t="str">
        <f>IF(J318="はい","B",IF(J318="いいえ","-","B／-"))</f>
        <v>B／-</v>
      </c>
      <c r="J319" s="818"/>
      <c r="K319" s="993"/>
      <c r="M319" s="307" t="str">
        <f t="shared" si="46"/>
        <v>未入力あり</v>
      </c>
      <c r="O319" s="124"/>
    </row>
    <row r="320" spans="1:21" ht="13.8" thickBot="1">
      <c r="A320" s="285">
        <v>320</v>
      </c>
      <c r="B320" s="310"/>
      <c r="C320" s="310"/>
      <c r="D320" s="310"/>
      <c r="E320" s="937"/>
      <c r="F320" s="938"/>
      <c r="G320" s="938"/>
      <c r="H320" s="917" t="s">
        <v>1376</v>
      </c>
      <c r="I320" s="990" t="s">
        <v>1278</v>
      </c>
      <c r="J320" s="850"/>
      <c r="K320" s="907"/>
      <c r="M320" s="307" t="str">
        <f t="shared" si="46"/>
        <v>未入力あり</v>
      </c>
      <c r="O320" s="124"/>
    </row>
    <row r="321" spans="1:21" ht="13.8" thickBot="1">
      <c r="A321" s="285">
        <v>321</v>
      </c>
      <c r="B321" s="310"/>
      <c r="C321" s="310"/>
      <c r="D321" s="310"/>
      <c r="E321" s="937"/>
      <c r="F321" s="938"/>
      <c r="G321" s="938"/>
      <c r="H321" s="932" t="s">
        <v>1585</v>
      </c>
      <c r="I321" s="992" t="s">
        <v>533</v>
      </c>
      <c r="J321" s="818"/>
      <c r="K321" s="912"/>
      <c r="M321" s="307" t="str">
        <f t="shared" si="46"/>
        <v>未入力あり</v>
      </c>
      <c r="O321" s="124"/>
    </row>
    <row r="322" spans="1:21" ht="27" thickBot="1">
      <c r="A322" s="285">
        <v>322</v>
      </c>
      <c r="B322" s="310"/>
      <c r="C322" s="310"/>
      <c r="D322" s="310"/>
      <c r="E322" s="937"/>
      <c r="F322" s="938"/>
      <c r="G322" s="938"/>
      <c r="H322" s="993" t="s">
        <v>1586</v>
      </c>
      <c r="I322" s="831" t="str">
        <f>IF(J321="はい","B",IF(J321="いいえ","-","B／-"))</f>
        <v>B／-</v>
      </c>
      <c r="J322" s="818"/>
      <c r="K322" s="993"/>
      <c r="M322" s="307" t="str">
        <f t="shared" si="46"/>
        <v>未入力あり</v>
      </c>
      <c r="O322" s="124"/>
    </row>
    <row r="323" spans="1:21" ht="13.8" thickBot="1">
      <c r="A323" s="285">
        <v>323</v>
      </c>
      <c r="B323" s="310"/>
      <c r="C323" s="310"/>
      <c r="D323" s="310"/>
      <c r="E323" s="937"/>
      <c r="F323" s="938"/>
      <c r="G323" s="938"/>
      <c r="H323" s="917" t="s">
        <v>1376</v>
      </c>
      <c r="I323" s="990" t="s">
        <v>1278</v>
      </c>
      <c r="J323" s="850"/>
      <c r="K323" s="907"/>
      <c r="M323" s="307" t="str">
        <f t="shared" si="46"/>
        <v>未入力あり</v>
      </c>
      <c r="O323" s="124"/>
    </row>
    <row r="324" spans="1:21" ht="13.8" thickBot="1">
      <c r="A324" s="285">
        <v>324</v>
      </c>
      <c r="B324" s="310"/>
      <c r="C324" s="310"/>
      <c r="D324" s="310"/>
      <c r="E324" s="937"/>
      <c r="F324" s="938"/>
      <c r="G324" s="938"/>
      <c r="H324" s="932" t="s">
        <v>692</v>
      </c>
      <c r="I324" s="992" t="s">
        <v>533</v>
      </c>
      <c r="J324" s="818"/>
      <c r="K324" s="912"/>
      <c r="M324" s="307" t="str">
        <f t="shared" si="46"/>
        <v>未入力あり</v>
      </c>
      <c r="O324" s="124"/>
    </row>
    <row r="325" spans="1:21" ht="27" thickBot="1">
      <c r="A325" s="285">
        <v>325</v>
      </c>
      <c r="B325" s="310"/>
      <c r="C325" s="310"/>
      <c r="D325" s="310"/>
      <c r="E325" s="937"/>
      <c r="F325" s="938"/>
      <c r="G325" s="938"/>
      <c r="H325" s="993" t="s">
        <v>1587</v>
      </c>
      <c r="I325" s="831" t="str">
        <f>IF(J324="はい","B",IF(J324="いいえ","-","B／-"))</f>
        <v>B／-</v>
      </c>
      <c r="J325" s="818"/>
      <c r="K325" s="993"/>
      <c r="M325" s="307" t="str">
        <f t="shared" si="46"/>
        <v>未入力あり</v>
      </c>
      <c r="O325" s="124"/>
    </row>
    <row r="326" spans="1:21" ht="13.8" thickBot="1">
      <c r="A326" s="285">
        <v>326</v>
      </c>
      <c r="B326" s="310"/>
      <c r="C326" s="310"/>
      <c r="D326" s="310"/>
      <c r="E326" s="937"/>
      <c r="F326" s="938"/>
      <c r="G326" s="938"/>
      <c r="H326" s="917" t="s">
        <v>1376</v>
      </c>
      <c r="I326" s="990" t="s">
        <v>1278</v>
      </c>
      <c r="J326" s="850"/>
      <c r="K326" s="907"/>
      <c r="M326" s="307" t="str">
        <f t="shared" si="46"/>
        <v>未入力あり</v>
      </c>
      <c r="O326" s="124"/>
    </row>
    <row r="327" spans="1:21" ht="13.8" thickBot="1">
      <c r="A327" s="285">
        <v>327</v>
      </c>
      <c r="C327" s="310"/>
      <c r="D327" s="310"/>
      <c r="E327" s="937"/>
      <c r="F327" s="938"/>
      <c r="G327" s="938"/>
      <c r="H327" s="844" t="s">
        <v>693</v>
      </c>
      <c r="I327" s="994" t="s">
        <v>1180</v>
      </c>
      <c r="J327" s="818"/>
      <c r="K327" s="909"/>
      <c r="M327" s="307" t="str">
        <f t="shared" si="45"/>
        <v>未入力あり</v>
      </c>
      <c r="O327" s="124"/>
    </row>
    <row r="328" spans="1:21" ht="13.8" thickBot="1">
      <c r="A328" s="285">
        <v>328</v>
      </c>
      <c r="C328" s="310"/>
      <c r="D328" s="310"/>
      <c r="E328" s="808" t="s">
        <v>1271</v>
      </c>
      <c r="F328" s="810"/>
      <c r="G328" s="810"/>
      <c r="H328" s="816" t="s">
        <v>694</v>
      </c>
      <c r="I328" s="989" t="s">
        <v>1180</v>
      </c>
      <c r="J328" s="818"/>
      <c r="K328" s="819"/>
      <c r="M328" s="307" t="str">
        <f t="shared" si="45"/>
        <v>未入力あり</v>
      </c>
      <c r="O328" s="124"/>
    </row>
    <row r="329" spans="1:21" ht="27" thickBot="1">
      <c r="A329" s="285">
        <v>329</v>
      </c>
      <c r="C329" s="310"/>
      <c r="D329" s="310"/>
      <c r="E329" s="937"/>
      <c r="F329" s="938"/>
      <c r="G329" s="938"/>
      <c r="H329" s="844" t="s">
        <v>1292</v>
      </c>
      <c r="I329" s="995" t="s">
        <v>1180</v>
      </c>
      <c r="J329" s="818"/>
      <c r="K329" s="829"/>
      <c r="M329" s="307" t="str">
        <f t="shared" si="45"/>
        <v>未入力あり</v>
      </c>
      <c r="O329" s="124"/>
    </row>
    <row r="330" spans="1:21" ht="13.8" thickBot="1">
      <c r="A330" s="285">
        <v>330</v>
      </c>
      <c r="C330" s="310"/>
      <c r="D330" s="310"/>
      <c r="E330" s="808" t="s">
        <v>1272</v>
      </c>
      <c r="F330" s="810"/>
      <c r="G330" s="810"/>
      <c r="H330" s="816" t="s">
        <v>695</v>
      </c>
      <c r="I330" s="996" t="s">
        <v>1180</v>
      </c>
      <c r="J330" s="818"/>
      <c r="K330" s="849"/>
      <c r="M330" s="307" t="str">
        <f>+IF(I330="A",IF(ISBLANK(J330),"未入力あり",IF(J330="はい","○","×")),"")</f>
        <v>未入力あり</v>
      </c>
      <c r="O330" s="124"/>
    </row>
    <row r="331" spans="1:21" ht="40.200000000000003" thickBot="1">
      <c r="A331" s="285">
        <v>331</v>
      </c>
      <c r="C331" s="310"/>
      <c r="D331" s="310"/>
      <c r="E331" s="970"/>
      <c r="F331" s="923"/>
      <c r="G331" s="988"/>
      <c r="H331" s="861" t="s">
        <v>1293</v>
      </c>
      <c r="I331" s="997" t="s">
        <v>533</v>
      </c>
      <c r="J331" s="841"/>
      <c r="K331" s="998" t="s">
        <v>1588</v>
      </c>
      <c r="M331" s="307" t="str">
        <f>IF(ISBLANK(J331),"未入力あり","〇")</f>
        <v>未入力あり</v>
      </c>
      <c r="O331" s="124"/>
    </row>
    <row r="332" spans="1:21" ht="13.8" thickBot="1">
      <c r="A332" s="285">
        <v>332</v>
      </c>
      <c r="C332" s="310"/>
      <c r="D332" s="310"/>
      <c r="E332" s="808" t="s">
        <v>1273</v>
      </c>
      <c r="F332" s="810"/>
      <c r="G332" s="810"/>
      <c r="H332" s="816" t="s">
        <v>696</v>
      </c>
      <c r="I332" s="989" t="s">
        <v>1180</v>
      </c>
      <c r="J332" s="818"/>
      <c r="K332" s="849"/>
      <c r="M332" s="307" t="str">
        <f t="shared" si="45"/>
        <v>未入力あり</v>
      </c>
      <c r="O332" s="124"/>
      <c r="T332" s="323"/>
      <c r="U332" s="324"/>
    </row>
    <row r="333" spans="1:21" ht="13.8" thickBot="1">
      <c r="A333" s="285">
        <v>333</v>
      </c>
      <c r="C333" s="310"/>
      <c r="D333" s="310"/>
      <c r="E333" s="970"/>
      <c r="F333" s="923"/>
      <c r="G333" s="988"/>
      <c r="H333" s="827" t="s">
        <v>1376</v>
      </c>
      <c r="I333" s="990" t="s">
        <v>1294</v>
      </c>
      <c r="J333" s="850"/>
      <c r="K333" s="905"/>
      <c r="M333" s="307" t="str">
        <f>IF(ISBLANK(J333),"未入力あり","〇")</f>
        <v>未入力あり</v>
      </c>
      <c r="O333" s="124"/>
      <c r="T333" s="323"/>
      <c r="U333" s="324"/>
    </row>
    <row r="334" spans="1:21" ht="27" thickBot="1">
      <c r="A334" s="285">
        <v>334</v>
      </c>
      <c r="C334" s="310"/>
      <c r="D334" s="310"/>
      <c r="E334" s="970" t="s">
        <v>1274</v>
      </c>
      <c r="F334" s="923"/>
      <c r="G334" s="923"/>
      <c r="H334" s="878" t="s">
        <v>697</v>
      </c>
      <c r="I334" s="994" t="s">
        <v>1180</v>
      </c>
      <c r="J334" s="818"/>
      <c r="K334" s="905" t="s">
        <v>698</v>
      </c>
      <c r="M334" s="307" t="str">
        <f>+IF(I334="A",IF(ISBLANK(J334),"未入力あり",IF(J334="はい","○","×")),"")</f>
        <v>未入力あり</v>
      </c>
      <c r="O334" s="124"/>
    </row>
    <row r="335" spans="1:21" ht="27" thickBot="1">
      <c r="A335" s="285">
        <v>335</v>
      </c>
      <c r="C335" s="310"/>
      <c r="D335" s="310"/>
      <c r="E335" s="937" t="s">
        <v>1275</v>
      </c>
      <c r="F335" s="938"/>
      <c r="G335" s="938"/>
      <c r="H335" s="900" t="s">
        <v>699</v>
      </c>
      <c r="I335" s="999" t="s">
        <v>1180</v>
      </c>
      <c r="J335" s="818"/>
      <c r="K335" s="907"/>
      <c r="M335" s="307" t="str">
        <f t="shared" si="45"/>
        <v>未入力あり</v>
      </c>
      <c r="O335" s="124"/>
    </row>
    <row r="336" spans="1:21" ht="27" thickBot="1">
      <c r="A336" s="285">
        <v>336</v>
      </c>
      <c r="C336" s="318"/>
      <c r="D336" s="318"/>
      <c r="E336" s="970"/>
      <c r="F336" s="923"/>
      <c r="G336" s="923"/>
      <c r="H336" s="844" t="s">
        <v>700</v>
      </c>
      <c r="I336" s="995" t="s">
        <v>1180</v>
      </c>
      <c r="J336" s="818"/>
      <c r="K336" s="829"/>
      <c r="M336" s="307" t="str">
        <f t="shared" si="45"/>
        <v>未入力あり</v>
      </c>
      <c r="O336" s="124"/>
    </row>
    <row r="337" spans="1:21" ht="13.8" thickBot="1">
      <c r="A337" s="285">
        <v>337</v>
      </c>
      <c r="C337" s="800">
        <v>5</v>
      </c>
      <c r="D337" s="941" t="s">
        <v>701</v>
      </c>
      <c r="E337" s="942"/>
      <c r="F337" s="942"/>
      <c r="G337" s="942"/>
      <c r="H337" s="943"/>
      <c r="I337" s="948"/>
      <c r="J337" s="1110"/>
      <c r="K337" s="1000"/>
      <c r="O337" s="124"/>
    </row>
    <row r="338" spans="1:21" ht="13.8" thickBot="1">
      <c r="A338" s="285">
        <v>338</v>
      </c>
      <c r="C338" s="807"/>
      <c r="D338" s="949" t="s">
        <v>640</v>
      </c>
      <c r="E338" s="803"/>
      <c r="F338" s="803"/>
      <c r="G338" s="803"/>
      <c r="H338" s="816" t="s">
        <v>702</v>
      </c>
      <c r="I338" s="989" t="s">
        <v>1180</v>
      </c>
      <c r="J338" s="818"/>
      <c r="K338" s="819"/>
      <c r="M338" s="307" t="str">
        <f t="shared" ref="M338" si="47">+IF(I338="A",IF(ISBLANK(J338),"未入力あり",IF(J338="はい","○","×")),"")</f>
        <v>未入力あり</v>
      </c>
      <c r="O338" s="124"/>
    </row>
    <row r="339" spans="1:21" ht="13.8" thickBot="1">
      <c r="A339" s="285">
        <v>339</v>
      </c>
      <c r="C339" s="807"/>
      <c r="D339" s="949" t="s">
        <v>643</v>
      </c>
      <c r="E339" s="803"/>
      <c r="F339" s="803"/>
      <c r="G339" s="803"/>
      <c r="H339" s="816" t="s">
        <v>703</v>
      </c>
      <c r="I339" s="989"/>
      <c r="J339" s="1111"/>
      <c r="K339" s="819" t="s">
        <v>704</v>
      </c>
      <c r="O339" s="124"/>
    </row>
    <row r="340" spans="1:21" ht="13.8" thickBot="1">
      <c r="A340" s="285">
        <v>340</v>
      </c>
      <c r="C340" s="807"/>
      <c r="D340" s="950"/>
      <c r="E340" s="951"/>
      <c r="F340" s="951"/>
      <c r="G340" s="951"/>
      <c r="H340" s="1001" t="s">
        <v>705</v>
      </c>
      <c r="I340" s="1002" t="s">
        <v>533</v>
      </c>
      <c r="J340" s="818"/>
      <c r="K340" s="968"/>
      <c r="M340" s="307" t="str">
        <f>+IF(ISBLANK(J340),"未入力あり","〇")</f>
        <v>未入力あり</v>
      </c>
      <c r="O340" s="124"/>
    </row>
    <row r="341" spans="1:21" ht="13.8" thickBot="1">
      <c r="A341" s="285">
        <v>341</v>
      </c>
      <c r="C341" s="807"/>
      <c r="D341" s="950"/>
      <c r="E341" s="951"/>
      <c r="F341" s="951"/>
      <c r="G341" s="951"/>
      <c r="H341" s="963" t="s">
        <v>706</v>
      </c>
      <c r="I341" s="831" t="str">
        <f>IF(J340="はい","C",IF(J340="いいえ","-","C/-"))</f>
        <v>C/-</v>
      </c>
      <c r="J341" s="818"/>
      <c r="K341" s="1003" t="s">
        <v>1503</v>
      </c>
      <c r="M341" s="307" t="str">
        <f>+IF(ISBLANK(J341),"未入力あり","〇")</f>
        <v>未入力あり</v>
      </c>
      <c r="O341" s="124"/>
    </row>
    <row r="342" spans="1:21" ht="13.8" thickBot="1">
      <c r="A342" s="285">
        <v>342</v>
      </c>
      <c r="C342" s="807"/>
      <c r="D342" s="950"/>
      <c r="E342" s="951"/>
      <c r="F342" s="951"/>
      <c r="G342" s="951"/>
      <c r="H342" s="955" t="s">
        <v>707</v>
      </c>
      <c r="I342" s="831" t="str">
        <f>IF(J340="はい","C",IF(J340="いいえ","-","C/-"))</f>
        <v>C/-</v>
      </c>
      <c r="J342" s="841"/>
      <c r="K342" s="1003" t="s">
        <v>1503</v>
      </c>
      <c r="M342" s="307" t="str">
        <f>+IF(ISBLANK(J342),"未入力あり","〇")</f>
        <v>未入力あり</v>
      </c>
      <c r="O342" s="124"/>
      <c r="T342" s="323"/>
      <c r="U342" s="324"/>
    </row>
    <row r="343" spans="1:21" ht="13.8" thickBot="1">
      <c r="A343" s="285">
        <v>343</v>
      </c>
      <c r="C343" s="807"/>
      <c r="D343" s="950"/>
      <c r="E343" s="951"/>
      <c r="F343" s="951"/>
      <c r="G343" s="951"/>
      <c r="H343" s="900" t="s">
        <v>708</v>
      </c>
      <c r="I343" s="999"/>
      <c r="J343" s="1111"/>
      <c r="K343" s="902"/>
      <c r="O343" s="124"/>
    </row>
    <row r="344" spans="1:21" ht="13.8" thickBot="1">
      <c r="A344" s="285">
        <v>344</v>
      </c>
      <c r="C344" s="807"/>
      <c r="D344" s="950"/>
      <c r="E344" s="951"/>
      <c r="F344" s="951"/>
      <c r="G344" s="951"/>
      <c r="H344" s="1001" t="s">
        <v>709</v>
      </c>
      <c r="I344" s="1002" t="s">
        <v>533</v>
      </c>
      <c r="J344" s="818"/>
      <c r="K344" s="968"/>
      <c r="M344" s="307" t="str">
        <f>IF(ISBLANK(J344),"未入力あり","〇")</f>
        <v>未入力あり</v>
      </c>
      <c r="O344" s="124"/>
    </row>
    <row r="345" spans="1:21" ht="13.8" thickBot="1">
      <c r="A345" s="285">
        <v>345</v>
      </c>
      <c r="C345" s="807"/>
      <c r="D345" s="950"/>
      <c r="E345" s="951"/>
      <c r="F345" s="951"/>
      <c r="G345" s="951"/>
      <c r="H345" s="955" t="s">
        <v>710</v>
      </c>
      <c r="I345" s="831" t="str">
        <f>IF(J344="はい","A",IF(J344="いいえ","-","A/-"))</f>
        <v>A/-</v>
      </c>
      <c r="J345" s="818"/>
      <c r="K345" s="998" t="s">
        <v>1589</v>
      </c>
      <c r="M345" s="655" t="str">
        <f>+IF(I345="A",IF(ISBLANK(J345),"未入力あり",IF(J345&gt;=1,"○","×")),"")</f>
        <v/>
      </c>
      <c r="O345" s="124"/>
    </row>
    <row r="346" spans="1:21" ht="13.8" thickBot="1">
      <c r="A346" s="285">
        <v>346</v>
      </c>
      <c r="C346" s="807"/>
      <c r="D346" s="950"/>
      <c r="E346" s="951"/>
      <c r="F346" s="951"/>
      <c r="G346" s="951"/>
      <c r="H346" s="907" t="s">
        <v>1295</v>
      </c>
      <c r="I346" s="901" t="str">
        <f>IF(OR(J340="はい",J344="はい"),"A",IF(AND(J340="いいえ",J344="いいえ"),"-","A/-"))</f>
        <v>A/-</v>
      </c>
      <c r="J346" s="818"/>
      <c r="K346" s="1004" t="s">
        <v>1590</v>
      </c>
      <c r="M346" s="655" t="str">
        <f t="shared" ref="M346" si="48">+IF(I346="A",IF(ISBLANK(J346),"未入力あり",IF(J346&gt;=1,"○","×")),"")</f>
        <v/>
      </c>
      <c r="O346" s="124"/>
    </row>
    <row r="347" spans="1:21" ht="21" customHeight="1" thickBot="1">
      <c r="A347" s="285">
        <v>347</v>
      </c>
      <c r="C347" s="825"/>
      <c r="D347" s="959"/>
      <c r="E347" s="960"/>
      <c r="F347" s="960"/>
      <c r="G347" s="960"/>
      <c r="H347" s="827" t="s">
        <v>1296</v>
      </c>
      <c r="I347" s="995" t="s">
        <v>1294</v>
      </c>
      <c r="J347" s="850"/>
      <c r="K347" s="829"/>
      <c r="M347" s="307" t="str">
        <f>IF(ISBLANK(J347),"未入力あり","〇")</f>
        <v>未入力あり</v>
      </c>
      <c r="O347" s="124"/>
    </row>
    <row r="348" spans="1:21" ht="13.8" thickBot="1">
      <c r="A348" s="285">
        <v>348</v>
      </c>
      <c r="C348" s="800">
        <v>6</v>
      </c>
      <c r="D348" s="941" t="s">
        <v>711</v>
      </c>
      <c r="E348" s="942"/>
      <c r="F348" s="942"/>
      <c r="G348" s="942"/>
      <c r="H348" s="943"/>
      <c r="I348" s="948"/>
      <c r="J348" s="1110"/>
      <c r="K348" s="1000"/>
      <c r="O348" s="124"/>
    </row>
    <row r="349" spans="1:21" ht="27" thickBot="1">
      <c r="A349" s="285">
        <v>349</v>
      </c>
      <c r="C349" s="807"/>
      <c r="D349" s="949" t="s">
        <v>640</v>
      </c>
      <c r="E349" s="803"/>
      <c r="F349" s="803"/>
      <c r="G349" s="803"/>
      <c r="H349" s="816" t="s">
        <v>712</v>
      </c>
      <c r="I349" s="817" t="s">
        <v>1180</v>
      </c>
      <c r="J349" s="818"/>
      <c r="K349" s="819"/>
      <c r="M349" s="307" t="str">
        <f>+IF(I349="A",IF(ISBLANK(J349),"未入力あり",IF(J349="はい","○","×")),"")</f>
        <v>未入力あり</v>
      </c>
      <c r="O349" s="124"/>
    </row>
    <row r="350" spans="1:21" ht="13.8" thickBot="1">
      <c r="A350" s="285">
        <v>350</v>
      </c>
      <c r="C350" s="807"/>
      <c r="D350" s="950"/>
      <c r="E350" s="951"/>
      <c r="F350" s="951"/>
      <c r="G350" s="951"/>
      <c r="H350" s="844" t="s">
        <v>713</v>
      </c>
      <c r="I350" s="880" t="s">
        <v>1180</v>
      </c>
      <c r="J350" s="818"/>
      <c r="K350" s="829"/>
      <c r="M350" s="307" t="str">
        <f>+IF(I350="A",IF(ISBLANK(J350),"未入力あり",IF(J350="はい","○","×")),"")</f>
        <v>未入力あり</v>
      </c>
      <c r="O350" s="124"/>
    </row>
    <row r="351" spans="1:21" ht="13.8" thickBot="1">
      <c r="A351" s="285">
        <v>351</v>
      </c>
      <c r="C351" s="807"/>
      <c r="D351" s="1005" t="s">
        <v>643</v>
      </c>
      <c r="E351" s="1006"/>
      <c r="F351" s="1006"/>
      <c r="G351" s="1006"/>
      <c r="H351" s="847" t="s">
        <v>714</v>
      </c>
      <c r="I351" s="848" t="s">
        <v>1180</v>
      </c>
      <c r="J351" s="818"/>
      <c r="K351" s="849" t="s">
        <v>1591</v>
      </c>
      <c r="M351" s="307" t="str">
        <f>+IF(I351="A",IF(ISBLANK(J351),"未入力あり",IF(J351="はい","○","×")),"")</f>
        <v>未入力あり</v>
      </c>
      <c r="O351" s="124"/>
    </row>
    <row r="352" spans="1:21" ht="50.25" customHeight="1" thickBot="1">
      <c r="A352" s="285">
        <v>352</v>
      </c>
      <c r="C352" s="807"/>
      <c r="D352" s="950" t="s">
        <v>645</v>
      </c>
      <c r="E352" s="951"/>
      <c r="F352" s="951"/>
      <c r="G352" s="951"/>
      <c r="H352" s="830" t="s">
        <v>715</v>
      </c>
      <c r="I352" s="831" t="s">
        <v>1297</v>
      </c>
      <c r="J352" s="818"/>
      <c r="K352" s="832" t="s">
        <v>1592</v>
      </c>
      <c r="M352" s="307" t="str">
        <f t="shared" ref="M352:M354" si="49">IF(ISBLANK(J352),"未入力あり","〇")</f>
        <v>未入力あり</v>
      </c>
      <c r="O352" s="124"/>
    </row>
    <row r="353" spans="1:15" ht="42.75" customHeight="1" thickBot="1">
      <c r="A353" s="285">
        <v>353</v>
      </c>
      <c r="C353" s="807"/>
      <c r="D353" s="950"/>
      <c r="E353" s="951"/>
      <c r="F353" s="951"/>
      <c r="G353" s="951"/>
      <c r="H353" s="1007" t="s">
        <v>716</v>
      </c>
      <c r="I353" s="1008" t="s">
        <v>533</v>
      </c>
      <c r="J353" s="1009"/>
      <c r="K353" s="1010" t="s">
        <v>1591</v>
      </c>
      <c r="M353" s="307" t="str">
        <f t="shared" si="49"/>
        <v>未入力あり</v>
      </c>
      <c r="O353" s="124"/>
    </row>
    <row r="354" spans="1:15" ht="13.8" thickBot="1">
      <c r="A354" s="285">
        <v>354</v>
      </c>
      <c r="C354" s="807"/>
      <c r="D354" s="959"/>
      <c r="E354" s="960"/>
      <c r="F354" s="960"/>
      <c r="G354" s="961"/>
      <c r="H354" s="861" t="s">
        <v>1170</v>
      </c>
      <c r="I354" s="1011" t="s">
        <v>533</v>
      </c>
      <c r="J354" s="1012"/>
      <c r="K354" s="1013" t="s">
        <v>1591</v>
      </c>
      <c r="M354" s="307" t="str">
        <f t="shared" si="49"/>
        <v>未入力あり</v>
      </c>
      <c r="O354" s="124"/>
    </row>
  </sheetData>
  <sheetProtection algorithmName="SHA-512" hashValue="7PQ6/wXPNOGkRXtnNwZYd0zeC4hqi4+xL4+S4glOfV+ue8X1jyDGxugeKBIdZxjeNDM+OGSErLqUngq0xikfZQ==" saltValue="lXHF5hrFwZS8AMQ2qMRngg==" spinCount="100000" sheet="1" selectLockedCells="1"/>
  <protectedRanges>
    <protectedRange sqref="J196:J204 J52:J81 J354 J100:J104 J106:J118 J225:J226 J342 J347 J30 J13 J32:J50 J139:J194 J215:J223 J228:J244 J303:J307 J309:J311 J314 J317 J320 J323 J326:J336 J83:J98 J207:J213 J122:J136 J247:J274 J293:J301 J287:J291 J277:J285 J16:J28" name="範囲3"/>
    <protectedRange sqref="J196:J204 J52:J81 J354 J100:J104 J106:J118 J225:J226 J342 J347 J30 J13 J32:J50 J139:J194 J215:J223 J228:J244 J303:J307 J309:J311 J314 J317 J320 J323 J326:J336 J83:J98 J207:J213 J122:J136 J247:J274 J293:J301 J287:J291 J277:J285 J16:J28" name="範囲2"/>
    <protectedRange sqref="J324:J325 J312:J313 J315:J316 J318:J319 J321:J322" name="範囲3_1"/>
    <protectedRange sqref="J324:J325 J312:J313 J315:J316 J318:J319 J321:J322" name="範囲2_1"/>
  </protectedRanges>
  <mergeCells count="4">
    <mergeCell ref="F31:H31"/>
    <mergeCell ref="E120:H120"/>
    <mergeCell ref="B2:G4"/>
    <mergeCell ref="H2:H4"/>
  </mergeCells>
  <phoneticPr fontId="8"/>
  <conditionalFormatting sqref="K2">
    <cfRule type="containsText" dxfId="38" priority="93" operator="containsText" text="未">
      <formula>NOT(ISERROR(SEARCH("未",K2)))</formula>
    </cfRule>
  </conditionalFormatting>
  <conditionalFormatting sqref="M327:N330 M332:N332 M343:N343 N344 M355:N1048576 N340:N342 N250 M257:N260 N252:N256 M262:N264 N261 M266:N267 N265 M270:N273 N268:N269 N274:N301 M302:N304 M306:N309 N305 N310:N311 N333 M348:N351 N347 M345:N346 N352:N354 M334:N339 M1:N13 M16:N249">
    <cfRule type="cellIs" dxfId="37" priority="86" operator="equal">
      <formula>"未入力あり"</formula>
    </cfRule>
  </conditionalFormatting>
  <conditionalFormatting sqref="N331">
    <cfRule type="cellIs" dxfId="36" priority="84" operator="equal">
      <formula>"未入力あり"</formula>
    </cfRule>
  </conditionalFormatting>
  <conditionalFormatting sqref="N251">
    <cfRule type="cellIs" dxfId="35" priority="82" operator="equal">
      <formula>"未入力あり"</formula>
    </cfRule>
  </conditionalFormatting>
  <conditionalFormatting sqref="N312:N319 N321:N322 N324:N325">
    <cfRule type="cellIs" dxfId="34" priority="76" operator="equal">
      <formula>"未入力あり"</formula>
    </cfRule>
  </conditionalFormatting>
  <conditionalFormatting sqref="M331">
    <cfRule type="cellIs" dxfId="33" priority="47" operator="equal">
      <formula>"未入力あり"</formula>
    </cfRule>
  </conditionalFormatting>
  <conditionalFormatting sqref="M340:M342">
    <cfRule type="cellIs" dxfId="32" priority="46" operator="equal">
      <formula>"未入力あり"</formula>
    </cfRule>
  </conditionalFormatting>
  <conditionalFormatting sqref="M344">
    <cfRule type="cellIs" dxfId="31" priority="45" operator="equal">
      <formula>"未入力あり"</formula>
    </cfRule>
  </conditionalFormatting>
  <conditionalFormatting sqref="N320">
    <cfRule type="cellIs" dxfId="30" priority="27" operator="equal">
      <formula>"未入力あり"</formula>
    </cfRule>
  </conditionalFormatting>
  <conditionalFormatting sqref="N323">
    <cfRule type="cellIs" dxfId="29" priority="26" operator="equal">
      <formula>"未入力あり"</formula>
    </cfRule>
  </conditionalFormatting>
  <conditionalFormatting sqref="N326">
    <cfRule type="cellIs" dxfId="28" priority="25" operator="equal">
      <formula>"未入力あり"</formula>
    </cfRule>
  </conditionalFormatting>
  <conditionalFormatting sqref="M250:M252">
    <cfRule type="cellIs" dxfId="27" priority="24" operator="equal">
      <formula>"未入力あり"</formula>
    </cfRule>
  </conditionalFormatting>
  <conditionalFormatting sqref="M254">
    <cfRule type="cellIs" dxfId="26" priority="23" operator="equal">
      <formula>"未入力あり"</formula>
    </cfRule>
  </conditionalFormatting>
  <conditionalFormatting sqref="M255:M256">
    <cfRule type="cellIs" dxfId="25" priority="22" operator="equal">
      <formula>"未入力あり"</formula>
    </cfRule>
  </conditionalFormatting>
  <conditionalFormatting sqref="M261">
    <cfRule type="cellIs" dxfId="24" priority="21" operator="equal">
      <formula>"未入力あり"</formula>
    </cfRule>
  </conditionalFormatting>
  <conditionalFormatting sqref="M265">
    <cfRule type="cellIs" dxfId="23" priority="20" operator="equal">
      <formula>"未入力あり"</formula>
    </cfRule>
  </conditionalFormatting>
  <conditionalFormatting sqref="M268:M269">
    <cfRule type="cellIs" dxfId="22" priority="19" operator="equal">
      <formula>"未入力あり"</formula>
    </cfRule>
  </conditionalFormatting>
  <conditionalFormatting sqref="M274:M275 M292">
    <cfRule type="cellIs" dxfId="21" priority="18" operator="equal">
      <formula>"未入力あり"</formula>
    </cfRule>
  </conditionalFormatting>
  <conditionalFormatting sqref="M305">
    <cfRule type="cellIs" dxfId="20" priority="17" operator="equal">
      <formula>"未入力あり"</formula>
    </cfRule>
  </conditionalFormatting>
  <conditionalFormatting sqref="M310:M326">
    <cfRule type="cellIs" dxfId="19" priority="16" operator="equal">
      <formula>"未入力あり"</formula>
    </cfRule>
  </conditionalFormatting>
  <conditionalFormatting sqref="M333">
    <cfRule type="cellIs" dxfId="18" priority="15" operator="equal">
      <formula>"未入力あり"</formula>
    </cfRule>
  </conditionalFormatting>
  <conditionalFormatting sqref="M347">
    <cfRule type="cellIs" dxfId="17" priority="14" operator="equal">
      <formula>"未入力あり"</formula>
    </cfRule>
  </conditionalFormatting>
  <conditionalFormatting sqref="M352:M354">
    <cfRule type="cellIs" dxfId="16" priority="13" operator="equal">
      <formula>"未入力あり"</formula>
    </cfRule>
  </conditionalFormatting>
  <conditionalFormatting sqref="M253">
    <cfRule type="cellIs" dxfId="15" priority="11" operator="equal">
      <formula>"未入力あり"</formula>
    </cfRule>
  </conditionalFormatting>
  <conditionalFormatting sqref="M277:M278">
    <cfRule type="cellIs" dxfId="14" priority="10" operator="equal">
      <formula>"未入力あり"</formula>
    </cfRule>
  </conditionalFormatting>
  <conditionalFormatting sqref="M279:M285 M287:M291">
    <cfRule type="cellIs" dxfId="13" priority="9" operator="equal">
      <formula>"未入力あり"</formula>
    </cfRule>
  </conditionalFormatting>
  <conditionalFormatting sqref="M293:M301">
    <cfRule type="cellIs" dxfId="12" priority="8" operator="equal">
      <formula>"未入力あり"</formula>
    </cfRule>
  </conditionalFormatting>
  <conditionalFormatting sqref="M286">
    <cfRule type="cellIs" dxfId="11" priority="7" operator="equal">
      <formula>"未入力あり"</formula>
    </cfRule>
  </conditionalFormatting>
  <conditionalFormatting sqref="M276">
    <cfRule type="cellIs" dxfId="10" priority="6" operator="equal">
      <formula>"未入力あり"</formula>
    </cfRule>
  </conditionalFormatting>
  <conditionalFormatting sqref="M14:N15">
    <cfRule type="cellIs" dxfId="9" priority="3" operator="equal">
      <formula>"未入力あり"</formula>
    </cfRule>
  </conditionalFormatting>
  <conditionalFormatting sqref="A13:A354">
    <cfRule type="expression" dxfId="8" priority="1">
      <formula>$M13="×"</formula>
    </cfRule>
  </conditionalFormatting>
  <dataValidations xWindow="1210" yWindow="863" count="8">
    <dataValidation type="list" allowBlank="1" showInputMessage="1" showErrorMessage="1" error="選択肢から選んでください" sqref="J293:J296 J30 J32:J36 J100:J101 J103:J104 J49:J50 J334:J336 J344:J346 J306:J307 J74:J81 J338 J115:J118 J241:J244 J92:J98 J327:J330 J340:J341 J106:J113 J215:J221 J196:J204 J238 J234:J235 J349:J352 J52:J72 J303 J83:J90 J123:J124 J132:J134 J25:J27 J155 J160 J175 J177 J180 J182 J171 J188 J207 J228 J230:J232 J247:J249 J251:J253 J256:J264 J309 J311:J312 J315 J318 J321 J324 J332 J266:J274 J277:J285 J287:J291 J13 J16:J22" xr:uid="{00000000-0002-0000-0500-000000000000}">
      <formula1>"はい,いいえ"</formula1>
    </dataValidation>
    <dataValidation type="decimal" imeMode="disabled" operator="greaterThanOrEqual" allowBlank="1" showInputMessage="1" showErrorMessage="1" error="数値を入力してください" prompt="数値を入力" sqref="J213 J128" xr:uid="{00000000-0002-0000-0500-000001000000}">
      <formula1>0</formula1>
    </dataValidation>
    <dataValidation type="list" allowBlank="1" showInputMessage="1" showErrorMessage="1" error="選択肢から選んでください" sqref="J353" xr:uid="{00000000-0002-0000-0500-000002000000}">
      <formula1>"JCI,ISO9001,日本医療機能評価機構 病院機能評価"</formula1>
    </dataValidation>
    <dataValidation type="whole" errorStyle="warning" allowBlank="1" showInputMessage="1" showErrorMessage="1" errorTitle="入力値を要確認！" error="想定を超えた数値が入力されています。ご確認ください。" sqref="J102 J114 J135:J136 J222:J223 J225:J226 J236 J239 J129:J131 J304:J305 J331 J342 J122 J208:J212 J141 J139 J143:J144 J146 J148:J151 J161:J162 J156:J157 J153:J154 J159 J164:J168 J172:J174 J176 J178:J179 J181 J170 J191:J194 J183 J185:J187 J189 J125:J127 J255" xr:uid="{00000000-0002-0000-0500-000003000000}">
      <formula1>T102</formula1>
      <formula2>U102</formula2>
    </dataValidation>
    <dataValidation type="whole" errorStyle="warning" allowBlank="1" showInputMessage="1" showErrorMessage="1" errorTitle="入力値を要確認！" error="想定を超えた数値が入力されています。ご確認ください。" sqref="J45 J354" xr:uid="{00000000-0002-0000-0500-000004000000}">
      <formula1>0</formula1>
      <formula2>U45</formula2>
    </dataValidation>
    <dataValidation type="decimal" errorStyle="warning" allowBlank="1" showInputMessage="1" showErrorMessage="1" errorTitle="入力値を要確認！" error="想定を超えた数値が入力されています。ご確認ください。" sqref="J23:J24" xr:uid="{00000000-0002-0000-0500-000005000000}">
      <formula1>T23</formula1>
      <formula2>U23</formula2>
    </dataValidation>
    <dataValidation type="list" allowBlank="1" showInputMessage="1" showErrorMessage="1" error="選択肢から選んでください" sqref="J47:J48 J37:J44 J140 J145 J254 J322 J313 J316 J319 J325" xr:uid="{00000000-0002-0000-0500-000006000000}">
      <formula1>"はい,いいえ,-"</formula1>
    </dataValidation>
    <dataValidation type="list" allowBlank="1" showInputMessage="1" showErrorMessage="1" error="選択肢から選んでください" sqref="J297:J301" xr:uid="{00000000-0002-0000-0500-000007000000}">
      <formula1>"自施設で対応,適切な機関に紹介,どちらでもない"</formula1>
    </dataValidation>
  </dataValidations>
  <pageMargins left="0.70866141732283472" right="0.70866141732283472" top="0.74803149606299213" bottom="0.74803149606299213" header="0.31496062992125984" footer="0.31496062992125984"/>
  <pageSetup paperSize="8" scale="55" fitToHeight="0" orientation="portrait" r:id="rId1"/>
  <headerFooter>
    <oddFooter>&amp;C&amp;P / &amp;N ページ&amp;R&amp;A</oddFooter>
  </headerFooter>
  <rowBreaks count="4" manualBreakCount="4">
    <brk id="81" max="13" man="1"/>
    <brk id="118" max="13" man="1"/>
    <brk id="204" max="13" man="1"/>
    <brk id="24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3">
    <tabColor theme="0"/>
    <pageSetUpPr fitToPage="1"/>
  </sheetPr>
  <dimension ref="A1:F12"/>
  <sheetViews>
    <sheetView workbookViewId="0">
      <selection activeCell="B4" sqref="B4"/>
    </sheetView>
  </sheetViews>
  <sheetFormatPr defaultRowHeight="13.2"/>
  <cols>
    <col min="1" max="1" width="3.6640625" customWidth="1"/>
    <col min="2" max="2" width="9.21875" style="53" bestFit="1" customWidth="1"/>
  </cols>
  <sheetData>
    <row r="1" spans="1:6" ht="16.2">
      <c r="A1" s="10" t="s">
        <v>720</v>
      </c>
    </row>
    <row r="3" spans="1:6">
      <c r="A3" s="52" t="s">
        <v>721</v>
      </c>
    </row>
    <row r="4" spans="1:6">
      <c r="A4" s="1014" t="s">
        <v>442</v>
      </c>
      <c r="B4" s="1015"/>
      <c r="C4" s="1014" t="s">
        <v>1593</v>
      </c>
      <c r="D4" s="1014"/>
      <c r="E4" s="1014"/>
    </row>
    <row r="5" spans="1:6">
      <c r="A5" s="1014" t="s">
        <v>450</v>
      </c>
      <c r="B5" s="1015"/>
      <c r="C5" s="1014" t="s">
        <v>1427</v>
      </c>
      <c r="D5" s="1014"/>
      <c r="E5" s="1014"/>
    </row>
    <row r="6" spans="1:6" ht="13.8" thickBot="1">
      <c r="A6" s="1014" t="s">
        <v>722</v>
      </c>
      <c r="B6" s="1016">
        <f>IFERROR(B5*12,"")</f>
        <v>0</v>
      </c>
      <c r="C6" s="1014" t="s">
        <v>723</v>
      </c>
      <c r="D6" s="1014"/>
      <c r="E6" s="1014"/>
    </row>
    <row r="7" spans="1:6" ht="13.8" thickBot="1">
      <c r="A7" s="1014" t="s">
        <v>724</v>
      </c>
      <c r="B7" s="1017" t="str">
        <f>IFERROR(B4/B6,"")</f>
        <v/>
      </c>
      <c r="C7" s="1014" t="s">
        <v>725</v>
      </c>
      <c r="D7" s="1014"/>
      <c r="E7" s="1014"/>
    </row>
    <row r="8" spans="1:6">
      <c r="A8" s="1014"/>
      <c r="B8" s="1018"/>
      <c r="C8" s="1014"/>
      <c r="D8" s="1014"/>
      <c r="E8" s="1014"/>
    </row>
    <row r="9" spans="1:6">
      <c r="A9" s="1014"/>
      <c r="B9" s="1018"/>
      <c r="C9" s="1014"/>
      <c r="D9" s="1014"/>
      <c r="E9" s="1014"/>
    </row>
    <row r="10" spans="1:6">
      <c r="A10" s="1014" t="s">
        <v>1429</v>
      </c>
      <c r="B10" s="1018"/>
      <c r="C10" s="1014"/>
      <c r="D10" s="1014"/>
      <c r="E10" s="1014"/>
    </row>
    <row r="11" spans="1:6">
      <c r="A11" s="1014" t="s">
        <v>1428</v>
      </c>
      <c r="B11" s="1018"/>
      <c r="C11" s="1014"/>
      <c r="D11" s="1014"/>
      <c r="E11" s="1014"/>
    </row>
    <row r="12" spans="1:6">
      <c r="C12" s="53"/>
      <c r="D12" s="53"/>
      <c r="E12" s="53"/>
      <c r="F12" s="53"/>
    </row>
  </sheetData>
  <sheetProtection algorithmName="SHA-512" hashValue="Qzd3M1aoi3xWw1G0+WrkMR2TDqKah2XaoQXZSJs16xe5NDa8FzoxUdoMqrAjCCp6yTeF8YB+Tbuft8Kb4eil0Q==" saltValue="xaGwzgYtGURqAeApycaisg==" spinCount="100000" sheet="1" selectLockedCells="1"/>
  <phoneticPr fontId="8"/>
  <pageMargins left="0.7" right="0.7" top="0.75" bottom="0.75" header="0.3" footer="0.3"/>
  <pageSetup paperSize="9" scale="7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0"/>
    <pageSetUpPr fitToPage="1"/>
  </sheetPr>
  <dimension ref="A1:J332"/>
  <sheetViews>
    <sheetView view="pageBreakPreview" zoomScale="85" zoomScaleNormal="100" zoomScaleSheetLayoutView="85" workbookViewId="0">
      <selection activeCell="B9" sqref="B9"/>
    </sheetView>
  </sheetViews>
  <sheetFormatPr defaultColWidth="9" defaultRowHeight="13.2"/>
  <cols>
    <col min="1" max="1" width="3.6640625" style="350" customWidth="1"/>
    <col min="2" max="2" width="9.77734375" style="350" customWidth="1"/>
    <col min="3" max="3" width="64.88671875" style="350" customWidth="1"/>
    <col min="4" max="4" width="76.6640625" style="350" customWidth="1"/>
    <col min="5" max="5" width="54.6640625" style="350" customWidth="1"/>
    <col min="6" max="6" width="9.5546875" style="350" customWidth="1"/>
    <col min="7" max="7" width="6" style="349" hidden="1" customWidth="1"/>
    <col min="8" max="8" width="2.6640625" style="350" customWidth="1"/>
    <col min="9" max="9" width="2.21875" style="143" customWidth="1"/>
    <col min="10" max="10" width="80.6640625" style="290" customWidth="1"/>
    <col min="11" max="16384" width="9" style="350"/>
  </cols>
  <sheetData>
    <row r="1" spans="1:10" ht="20.25" customHeight="1" thickBot="1">
      <c r="A1" s="1343" t="s">
        <v>726</v>
      </c>
      <c r="B1" s="1344"/>
      <c r="C1" s="1344"/>
      <c r="D1" s="1344"/>
      <c r="E1" s="1344"/>
      <c r="F1" s="1344"/>
      <c r="I1" s="55"/>
      <c r="J1" s="57"/>
    </row>
    <row r="2" spans="1:10" ht="24.9" customHeight="1" thickTop="1" thickBot="1">
      <c r="A2" s="1345" t="s">
        <v>727</v>
      </c>
      <c r="B2" s="1300"/>
      <c r="C2" s="1300"/>
      <c r="D2" s="1300"/>
      <c r="E2" s="1300"/>
      <c r="F2" s="351" t="str">
        <f>IF(COUNTIF(G:G,"未入力")&gt;=1,"未入力",IF(COUNTIF(G:G,"入力済")=0,"不要","入力済"))</f>
        <v>不要</v>
      </c>
      <c r="G2" s="1354"/>
      <c r="H2" s="1351"/>
      <c r="I2" s="75"/>
    </row>
    <row r="3" spans="1:10" ht="5.0999999999999996" customHeight="1" thickTop="1">
      <c r="G3" s="1354"/>
      <c r="H3" s="1351"/>
      <c r="I3" s="352"/>
      <c r="J3" s="353"/>
    </row>
    <row r="4" spans="1:10" ht="20.100000000000001" customHeight="1">
      <c r="D4" s="354" t="s">
        <v>728</v>
      </c>
      <c r="E4" s="1346">
        <f>表紙!E3</f>
        <v>0</v>
      </c>
      <c r="F4" s="1347"/>
      <c r="G4" s="1354"/>
      <c r="H4" s="1351"/>
      <c r="I4" s="355"/>
      <c r="J4" s="148" t="s">
        <v>238</v>
      </c>
    </row>
    <row r="5" spans="1:10" ht="20.100000000000001" customHeight="1">
      <c r="D5" s="1019" t="s">
        <v>823</v>
      </c>
      <c r="E5" s="145" t="s">
        <v>1511</v>
      </c>
      <c r="F5" s="145"/>
      <c r="J5" s="50"/>
    </row>
    <row r="6" spans="1:10" ht="54" customHeight="1">
      <c r="A6" s="1348" t="s">
        <v>1594</v>
      </c>
      <c r="B6" s="1348"/>
      <c r="C6" s="1348"/>
      <c r="D6" s="1348"/>
      <c r="E6" s="1348"/>
      <c r="F6" s="1348"/>
      <c r="J6" s="50"/>
    </row>
    <row r="7" spans="1:10" ht="30" customHeight="1" thickBot="1">
      <c r="A7" s="356"/>
      <c r="B7" s="357" t="s">
        <v>729</v>
      </c>
      <c r="C7" s="358" t="s">
        <v>730</v>
      </c>
      <c r="D7" s="359" t="s">
        <v>731</v>
      </c>
      <c r="E7" s="1349" t="s">
        <v>732</v>
      </c>
      <c r="F7" s="1350"/>
      <c r="J7" s="50"/>
    </row>
    <row r="8" spans="1:10" s="145" customFormat="1" ht="62.25" customHeight="1" thickBot="1">
      <c r="A8" s="360" t="s">
        <v>733</v>
      </c>
      <c r="B8" s="775">
        <v>126</v>
      </c>
      <c r="C8" s="776" t="s">
        <v>1505</v>
      </c>
      <c r="D8" s="362" t="s">
        <v>734</v>
      </c>
      <c r="E8" s="1352" t="s">
        <v>735</v>
      </c>
      <c r="F8" s="1353"/>
      <c r="G8" s="363"/>
      <c r="I8" s="143"/>
      <c r="J8" s="50"/>
    </row>
    <row r="9" spans="1:10" s="145" customFormat="1" ht="62.25" customHeight="1" thickBot="1">
      <c r="A9" s="662">
        <v>1</v>
      </c>
      <c r="B9" s="1112"/>
      <c r="C9" s="361" t="str">
        <f>+IFERROR(VLOOKUP($B9,'様式４(機能別)'!$A:$K,8,0),"")</f>
        <v/>
      </c>
      <c r="D9" s="779"/>
      <c r="E9" s="1341"/>
      <c r="F9" s="1342"/>
      <c r="G9" s="365" t="str">
        <f>IF(B9&lt;&gt;"",IF(AND(D9&lt;&gt;"",E9&lt;&gt;""),"入力済","未入力"),"不要")</f>
        <v>不要</v>
      </c>
      <c r="I9" s="143"/>
      <c r="J9" s="50"/>
    </row>
    <row r="10" spans="1:10" ht="62.25" customHeight="1" thickBot="1">
      <c r="A10" s="662">
        <v>2</v>
      </c>
      <c r="B10" s="51"/>
      <c r="C10" s="362" t="str">
        <f>+IFERROR(VLOOKUP($B10,'様式４(機能別)'!$A:$K,8,0),"")</f>
        <v/>
      </c>
      <c r="D10" s="779"/>
      <c r="E10" s="1341"/>
      <c r="F10" s="1342"/>
      <c r="G10" s="365" t="str">
        <f>IF(B10&lt;&gt;"",IF(AND(D10&lt;&gt;"",E10&lt;&gt;""),"入力済","未入力"),"不要")</f>
        <v>不要</v>
      </c>
      <c r="H10" s="366"/>
      <c r="I10" s="367"/>
      <c r="J10" s="122"/>
    </row>
    <row r="11" spans="1:10" ht="62.25" customHeight="1" thickBot="1">
      <c r="A11" s="662">
        <v>3</v>
      </c>
      <c r="B11" s="51"/>
      <c r="C11" s="362" t="str">
        <f>+IFERROR(VLOOKUP($B11,'様式４(機能別)'!$A:$K,8,0),"")</f>
        <v/>
      </c>
      <c r="D11" s="779"/>
      <c r="E11" s="1341"/>
      <c r="F11" s="1342"/>
      <c r="G11" s="365" t="str">
        <f>IF(B11&lt;&gt;"",IF(AND(D11&lt;&gt;"",E11&lt;&gt;""),"入力済","未入力"),"不要")</f>
        <v>不要</v>
      </c>
      <c r="H11" s="366"/>
      <c r="J11" s="122"/>
    </row>
    <row r="12" spans="1:10" ht="62.25" customHeight="1" thickBot="1">
      <c r="A12" s="662">
        <v>4</v>
      </c>
      <c r="B12" s="51"/>
      <c r="C12" s="362" t="str">
        <f>+IFERROR(VLOOKUP($B12,'様式４(機能別)'!$A:$K,8,0),"")</f>
        <v/>
      </c>
      <c r="D12" s="779"/>
      <c r="E12" s="1341"/>
      <c r="F12" s="1342"/>
      <c r="G12" s="349" t="str">
        <f t="shared" ref="G12:G29" si="0">IF(B12&lt;&gt;"",IF(AND(D12&lt;&gt;"",E12&lt;&gt;""),"入力済","未入力"),"不要")</f>
        <v>不要</v>
      </c>
      <c r="J12" s="50"/>
    </row>
    <row r="13" spans="1:10" ht="62.25" customHeight="1" thickBot="1">
      <c r="A13" s="662">
        <v>5</v>
      </c>
      <c r="B13" s="51"/>
      <c r="C13" s="362" t="str">
        <f>+IFERROR(VLOOKUP($B13,'様式４(機能別)'!$A:$K,8,0),"")</f>
        <v/>
      </c>
      <c r="D13" s="779"/>
      <c r="E13" s="1341"/>
      <c r="F13" s="1342"/>
      <c r="G13" s="349" t="str">
        <f t="shared" si="0"/>
        <v>不要</v>
      </c>
      <c r="J13" s="50"/>
    </row>
    <row r="14" spans="1:10" ht="62.25" customHeight="1" thickBot="1">
      <c r="A14" s="662">
        <v>6</v>
      </c>
      <c r="B14" s="51"/>
      <c r="C14" s="362" t="str">
        <f>+IFERROR(VLOOKUP($B14,'様式４(機能別)'!$A:$K,8,0),"")</f>
        <v/>
      </c>
      <c r="D14" s="779"/>
      <c r="E14" s="1341"/>
      <c r="F14" s="1342"/>
      <c r="G14" s="365" t="str">
        <f t="shared" si="0"/>
        <v>不要</v>
      </c>
      <c r="H14" s="368"/>
      <c r="I14" s="367"/>
      <c r="J14" s="50"/>
    </row>
    <row r="15" spans="1:10" ht="62.25" customHeight="1" thickBot="1">
      <c r="A15" s="662">
        <v>7</v>
      </c>
      <c r="B15" s="51"/>
      <c r="C15" s="362" t="str">
        <f>+IFERROR(VLOOKUP($B15,'様式４(機能別)'!$A:$K,8,0),"")</f>
        <v/>
      </c>
      <c r="D15" s="779"/>
      <c r="E15" s="1341"/>
      <c r="F15" s="1342"/>
      <c r="G15" s="365" t="str">
        <f t="shared" si="0"/>
        <v>不要</v>
      </c>
      <c r="H15" s="368"/>
      <c r="J15" s="50"/>
    </row>
    <row r="16" spans="1:10" ht="62.25" customHeight="1" thickBot="1">
      <c r="A16" s="662">
        <v>8</v>
      </c>
      <c r="B16" s="51"/>
      <c r="C16" s="362" t="str">
        <f>+IFERROR(VLOOKUP($B16,'様式４(機能別)'!$A:$K,8,0),"")</f>
        <v/>
      </c>
      <c r="D16" s="779"/>
      <c r="E16" s="1341"/>
      <c r="F16" s="1342"/>
      <c r="G16" s="349" t="str">
        <f t="shared" si="0"/>
        <v>不要</v>
      </c>
      <c r="J16" s="50"/>
    </row>
    <row r="17" spans="1:10" ht="62.25" customHeight="1" thickBot="1">
      <c r="A17" s="662">
        <v>9</v>
      </c>
      <c r="B17" s="51"/>
      <c r="C17" s="362" t="str">
        <f>+IFERROR(VLOOKUP($B17,'様式４(機能別)'!$A:$K,8,0),"")</f>
        <v/>
      </c>
      <c r="D17" s="779"/>
      <c r="E17" s="1341"/>
      <c r="F17" s="1342"/>
      <c r="G17" s="349" t="str">
        <f t="shared" si="0"/>
        <v>不要</v>
      </c>
      <c r="J17" s="50"/>
    </row>
    <row r="18" spans="1:10" ht="62.25" customHeight="1" thickBot="1">
      <c r="A18" s="662">
        <v>10</v>
      </c>
      <c r="B18" s="51"/>
      <c r="C18" s="362" t="str">
        <f>+IFERROR(VLOOKUP($B18,'様式４(機能別)'!$A:$K,8,0),"")</f>
        <v/>
      </c>
      <c r="D18" s="779"/>
      <c r="E18" s="1341"/>
      <c r="F18" s="1342"/>
      <c r="G18" s="349" t="str">
        <f t="shared" si="0"/>
        <v>不要</v>
      </c>
      <c r="J18" s="50"/>
    </row>
    <row r="19" spans="1:10" ht="62.25" customHeight="1" thickBot="1">
      <c r="A19" s="662">
        <v>11</v>
      </c>
      <c r="B19" s="51"/>
      <c r="C19" s="362" t="str">
        <f>+IFERROR(VLOOKUP($B19,'様式４(機能別)'!$A:$K,8,0),"")</f>
        <v/>
      </c>
      <c r="D19" s="779"/>
      <c r="E19" s="1341"/>
      <c r="F19" s="1342"/>
      <c r="G19" s="349" t="str">
        <f t="shared" si="0"/>
        <v>不要</v>
      </c>
      <c r="J19" s="50"/>
    </row>
    <row r="20" spans="1:10" ht="62.25" customHeight="1" thickBot="1">
      <c r="A20" s="662">
        <v>12</v>
      </c>
      <c r="B20" s="51"/>
      <c r="C20" s="362" t="str">
        <f>+IFERROR(VLOOKUP($B20,'様式４(機能別)'!$A:$K,8,0),"")</f>
        <v/>
      </c>
      <c r="D20" s="779"/>
      <c r="E20" s="1341"/>
      <c r="F20" s="1342"/>
      <c r="G20" s="349" t="str">
        <f t="shared" si="0"/>
        <v>不要</v>
      </c>
      <c r="J20" s="50"/>
    </row>
    <row r="21" spans="1:10" ht="62.25" customHeight="1" thickBot="1">
      <c r="A21" s="662">
        <v>13</v>
      </c>
      <c r="B21" s="51"/>
      <c r="C21" s="362" t="str">
        <f>+IFERROR(VLOOKUP($B21,'様式４(機能別)'!$A:$K,8,0),"")</f>
        <v/>
      </c>
      <c r="D21" s="779"/>
      <c r="E21" s="1341"/>
      <c r="F21" s="1342"/>
      <c r="G21" s="349" t="str">
        <f t="shared" si="0"/>
        <v>不要</v>
      </c>
      <c r="J21" s="50"/>
    </row>
    <row r="22" spans="1:10" ht="62.25" customHeight="1" thickBot="1">
      <c r="A22" s="662">
        <v>14</v>
      </c>
      <c r="B22" s="51"/>
      <c r="C22" s="362" t="str">
        <f>+IFERROR(VLOOKUP($B22,'様式４(機能別)'!$A:$K,8,0),"")</f>
        <v/>
      </c>
      <c r="D22" s="779"/>
      <c r="E22" s="1341"/>
      <c r="F22" s="1342"/>
      <c r="G22" s="349" t="str">
        <f t="shared" si="0"/>
        <v>不要</v>
      </c>
      <c r="J22" s="50"/>
    </row>
    <row r="23" spans="1:10" ht="62.25" customHeight="1" thickBot="1">
      <c r="A23" s="662">
        <v>15</v>
      </c>
      <c r="B23" s="51"/>
      <c r="C23" s="362" t="str">
        <f>+IFERROR(VLOOKUP($B23,'様式４(機能別)'!$A:$K,8,0),"")</f>
        <v/>
      </c>
      <c r="D23" s="779"/>
      <c r="E23" s="1341"/>
      <c r="F23" s="1342"/>
      <c r="G23" s="349" t="str">
        <f t="shared" si="0"/>
        <v>不要</v>
      </c>
      <c r="J23" s="50"/>
    </row>
    <row r="24" spans="1:10" ht="62.25" customHeight="1" thickBot="1">
      <c r="A24" s="662">
        <v>16</v>
      </c>
      <c r="B24" s="51"/>
      <c r="C24" s="362" t="str">
        <f>+IFERROR(VLOOKUP($B24,'様式４(機能別)'!$A:$K,8,0),"")</f>
        <v/>
      </c>
      <c r="D24" s="779"/>
      <c r="E24" s="1341"/>
      <c r="F24" s="1342"/>
      <c r="G24" s="349" t="str">
        <f t="shared" si="0"/>
        <v>不要</v>
      </c>
      <c r="I24" s="369"/>
      <c r="J24" s="633"/>
    </row>
    <row r="25" spans="1:10" ht="62.25" customHeight="1" thickBot="1">
      <c r="A25" s="662">
        <v>17</v>
      </c>
      <c r="B25" s="51"/>
      <c r="C25" s="362" t="str">
        <f>+IFERROR(VLOOKUP($B25,'様式４(機能別)'!$A:$K,8,0),"")</f>
        <v/>
      </c>
      <c r="D25" s="779"/>
      <c r="E25" s="1341"/>
      <c r="F25" s="1342"/>
      <c r="G25" s="349" t="str">
        <f t="shared" si="0"/>
        <v>不要</v>
      </c>
      <c r="J25" s="633"/>
    </row>
    <row r="26" spans="1:10" ht="62.25" customHeight="1" thickBot="1">
      <c r="A26" s="662">
        <v>18</v>
      </c>
      <c r="B26" s="51"/>
      <c r="C26" s="362" t="str">
        <f>+IFERROR(VLOOKUP($B26,'様式４(機能別)'!$A:$K,8,0),"")</f>
        <v/>
      </c>
      <c r="D26" s="779"/>
      <c r="E26" s="1341"/>
      <c r="F26" s="1342"/>
      <c r="G26" s="349" t="str">
        <f t="shared" si="0"/>
        <v>不要</v>
      </c>
      <c r="J26" s="633"/>
    </row>
    <row r="27" spans="1:10" ht="62.25" customHeight="1" thickBot="1">
      <c r="A27" s="662">
        <v>19</v>
      </c>
      <c r="B27" s="51"/>
      <c r="C27" s="362" t="str">
        <f>+IFERROR(VLOOKUP($B27,'様式４(機能別)'!$A:$K,8,0),"")</f>
        <v/>
      </c>
      <c r="D27" s="779"/>
      <c r="E27" s="1341"/>
      <c r="F27" s="1342"/>
      <c r="G27" s="349" t="str">
        <f t="shared" si="0"/>
        <v>不要</v>
      </c>
      <c r="J27" s="633"/>
    </row>
    <row r="28" spans="1:10" ht="62.25" customHeight="1" thickBot="1">
      <c r="A28" s="662">
        <v>20</v>
      </c>
      <c r="B28" s="51"/>
      <c r="C28" s="362" t="str">
        <f>+IFERROR(VLOOKUP($B28,'様式４(機能別)'!$A:$K,8,0),"")</f>
        <v/>
      </c>
      <c r="D28" s="779"/>
      <c r="E28" s="1341"/>
      <c r="F28" s="1342"/>
      <c r="G28" s="349" t="str">
        <f t="shared" si="0"/>
        <v>不要</v>
      </c>
      <c r="J28" s="633"/>
    </row>
    <row r="29" spans="1:10" ht="62.25" customHeight="1" thickBot="1">
      <c r="A29" s="662">
        <v>21</v>
      </c>
      <c r="B29" s="51"/>
      <c r="C29" s="362" t="str">
        <f>+IFERROR(VLOOKUP($B29,'様式４(機能別)'!$A:$K,8,0),"")</f>
        <v/>
      </c>
      <c r="D29" s="779"/>
      <c r="E29" s="1341"/>
      <c r="F29" s="1342"/>
      <c r="G29" s="349" t="str">
        <f t="shared" si="0"/>
        <v>不要</v>
      </c>
      <c r="J29" s="633"/>
    </row>
    <row r="30" spans="1:10" ht="62.25" customHeight="1" thickBot="1">
      <c r="A30" s="662">
        <v>22</v>
      </c>
      <c r="B30" s="51"/>
      <c r="C30" s="362" t="str">
        <f>+IFERROR(VLOOKUP($B30,'様式４(機能別)'!$A:$K,8,0),"")</f>
        <v/>
      </c>
      <c r="D30" s="779"/>
      <c r="E30" s="1341"/>
      <c r="F30" s="1342"/>
      <c r="J30" s="633"/>
    </row>
    <row r="31" spans="1:10" ht="62.25" customHeight="1" thickBot="1">
      <c r="A31" s="662">
        <v>23</v>
      </c>
      <c r="B31" s="51"/>
      <c r="C31" s="362" t="str">
        <f>+IFERROR(VLOOKUP($B31,'様式４(機能別)'!$A:$K,8,0),"")</f>
        <v/>
      </c>
      <c r="D31" s="779"/>
      <c r="E31" s="1341"/>
      <c r="F31" s="1342"/>
      <c r="J31" s="633"/>
    </row>
    <row r="32" spans="1:10" ht="62.25" customHeight="1" thickBot="1">
      <c r="A32" s="662">
        <v>24</v>
      </c>
      <c r="B32" s="51"/>
      <c r="C32" s="362" t="str">
        <f>+IFERROR(VLOOKUP($B32,'様式４(機能別)'!$A:$K,8,0),"")</f>
        <v/>
      </c>
      <c r="D32" s="779"/>
      <c r="E32" s="1341"/>
      <c r="F32" s="1342"/>
      <c r="J32" s="633"/>
    </row>
    <row r="33" spans="1:10" ht="62.25" customHeight="1" thickBot="1">
      <c r="A33" s="662">
        <v>25</v>
      </c>
      <c r="B33" s="51"/>
      <c r="C33" s="362" t="str">
        <f>+IFERROR(VLOOKUP($B33,'様式４(機能別)'!$A:$K,8,0),"")</f>
        <v/>
      </c>
      <c r="D33" s="779"/>
      <c r="E33" s="1341"/>
      <c r="F33" s="1342"/>
      <c r="J33" s="633"/>
    </row>
    <row r="34" spans="1:10" ht="62.25" customHeight="1" thickBot="1">
      <c r="A34" s="662">
        <v>26</v>
      </c>
      <c r="B34" s="51"/>
      <c r="C34" s="362" t="str">
        <f>+IFERROR(VLOOKUP($B34,'様式４(機能別)'!$A:$K,8,0),"")</f>
        <v/>
      </c>
      <c r="D34" s="779"/>
      <c r="E34" s="1341"/>
      <c r="F34" s="1342"/>
      <c r="J34" s="633"/>
    </row>
    <row r="35" spans="1:10" ht="62.25" customHeight="1" thickBot="1">
      <c r="A35" s="662">
        <v>27</v>
      </c>
      <c r="B35" s="51"/>
      <c r="C35" s="362" t="str">
        <f>+IFERROR(VLOOKUP($B35,'様式４(機能別)'!$A:$K,8,0),"")</f>
        <v/>
      </c>
      <c r="D35" s="779"/>
      <c r="E35" s="1341"/>
      <c r="F35" s="1342"/>
      <c r="J35" s="633"/>
    </row>
    <row r="36" spans="1:10" ht="62.25" customHeight="1" thickBot="1">
      <c r="A36" s="662">
        <v>28</v>
      </c>
      <c r="B36" s="51"/>
      <c r="C36" s="362" t="str">
        <f>+IFERROR(VLOOKUP($B36,'様式４(機能別)'!$A:$K,8,0),"")</f>
        <v/>
      </c>
      <c r="D36" s="779"/>
      <c r="E36" s="1341"/>
      <c r="F36" s="1342"/>
      <c r="J36" s="633"/>
    </row>
    <row r="37" spans="1:10" ht="62.25" customHeight="1" thickBot="1">
      <c r="A37" s="662">
        <v>29</v>
      </c>
      <c r="B37" s="51"/>
      <c r="C37" s="362" t="str">
        <f>+IFERROR(VLOOKUP($B37,'様式４(機能別)'!$A:$K,8,0),"")</f>
        <v/>
      </c>
      <c r="D37" s="779"/>
      <c r="E37" s="1341"/>
      <c r="F37" s="1342"/>
      <c r="J37" s="633"/>
    </row>
    <row r="38" spans="1:10" ht="62.25" customHeight="1" thickBot="1">
      <c r="A38" s="662">
        <v>30</v>
      </c>
      <c r="B38" s="51"/>
      <c r="C38" s="362" t="str">
        <f>+IFERROR(VLOOKUP($B38,'様式４(機能別)'!$A:$K,8,0),"")</f>
        <v/>
      </c>
      <c r="D38" s="779"/>
      <c r="E38" s="1341"/>
      <c r="F38" s="1342"/>
      <c r="J38" s="633"/>
    </row>
    <row r="39" spans="1:10" ht="62.25" customHeight="1" thickBot="1">
      <c r="A39" s="662">
        <v>31</v>
      </c>
      <c r="B39" s="51"/>
      <c r="C39" s="362" t="str">
        <f>+IFERROR(VLOOKUP($B39,'様式４(機能別)'!$A:$K,8,0),"")</f>
        <v/>
      </c>
      <c r="D39" s="779"/>
      <c r="E39" s="1341"/>
      <c r="F39" s="1342"/>
      <c r="J39" s="633"/>
    </row>
    <row r="40" spans="1:10" ht="62.25" customHeight="1" thickBot="1">
      <c r="A40" s="662">
        <v>32</v>
      </c>
      <c r="B40" s="51"/>
      <c r="C40" s="362" t="str">
        <f>+IFERROR(VLOOKUP($B40,'様式４(機能別)'!$A:$K,8,0),"")</f>
        <v/>
      </c>
      <c r="D40" s="779"/>
      <c r="E40" s="1341"/>
      <c r="F40" s="1342"/>
      <c r="J40" s="633"/>
    </row>
    <row r="41" spans="1:10" ht="62.25" customHeight="1" thickBot="1">
      <c r="A41" s="662">
        <v>33</v>
      </c>
      <c r="B41" s="51"/>
      <c r="C41" s="362" t="str">
        <f>+IFERROR(VLOOKUP($B41,'様式４(機能別)'!$A:$K,8,0),"")</f>
        <v/>
      </c>
      <c r="D41" s="779"/>
      <c r="E41" s="1341"/>
      <c r="F41" s="1342"/>
      <c r="J41" s="633"/>
    </row>
    <row r="42" spans="1:10" ht="62.25" customHeight="1" thickBot="1">
      <c r="A42" s="662">
        <v>34</v>
      </c>
      <c r="B42" s="51"/>
      <c r="C42" s="362" t="str">
        <f>+IFERROR(VLOOKUP($B42,'様式４(機能別)'!$A:$K,8,0),"")</f>
        <v/>
      </c>
      <c r="D42" s="779"/>
      <c r="E42" s="1341"/>
      <c r="F42" s="1342"/>
      <c r="J42" s="633"/>
    </row>
    <row r="43" spans="1:10" ht="62.25" customHeight="1" thickBot="1">
      <c r="A43" s="662">
        <v>35</v>
      </c>
      <c r="B43" s="51"/>
      <c r="C43" s="362" t="str">
        <f>+IFERROR(VLOOKUP($B43,'様式４(機能別)'!$A:$K,8,0),"")</f>
        <v/>
      </c>
      <c r="D43" s="779"/>
      <c r="E43" s="1341"/>
      <c r="F43" s="1342"/>
      <c r="J43" s="633"/>
    </row>
    <row r="44" spans="1:10" ht="62.25" customHeight="1" thickBot="1">
      <c r="A44" s="662">
        <v>36</v>
      </c>
      <c r="B44" s="51"/>
      <c r="C44" s="362" t="str">
        <f>+IFERROR(VLOOKUP($B44,'様式４(機能別)'!$A:$K,8,0),"")</f>
        <v/>
      </c>
      <c r="D44" s="779"/>
      <c r="E44" s="1341"/>
      <c r="F44" s="1342"/>
      <c r="J44" s="633"/>
    </row>
    <row r="45" spans="1:10" ht="62.25" customHeight="1" thickBot="1">
      <c r="A45" s="662">
        <v>37</v>
      </c>
      <c r="B45" s="51"/>
      <c r="C45" s="362" t="str">
        <f>+IFERROR(VLOOKUP($B45,'様式４(機能別)'!$A:$K,8,0),"")</f>
        <v/>
      </c>
      <c r="D45" s="779"/>
      <c r="E45" s="1341"/>
      <c r="F45" s="1342"/>
      <c r="J45" s="633"/>
    </row>
    <row r="46" spans="1:10" ht="62.25" customHeight="1" thickBot="1">
      <c r="A46" s="662">
        <v>38</v>
      </c>
      <c r="B46" s="51"/>
      <c r="C46" s="362" t="str">
        <f>+IFERROR(VLOOKUP($B46,'様式４(機能別)'!$A:$K,8,0),"")</f>
        <v/>
      </c>
      <c r="D46" s="779"/>
      <c r="E46" s="1341"/>
      <c r="F46" s="1342"/>
      <c r="J46" s="633"/>
    </row>
    <row r="47" spans="1:10" ht="62.25" customHeight="1" thickBot="1">
      <c r="A47" s="662">
        <v>39</v>
      </c>
      <c r="B47" s="51"/>
      <c r="C47" s="362" t="str">
        <f>+IFERROR(VLOOKUP($B47,'様式４(機能別)'!$A:$K,8,0),"")</f>
        <v/>
      </c>
      <c r="D47" s="779"/>
      <c r="E47" s="1341"/>
      <c r="F47" s="1342"/>
      <c r="J47" s="633"/>
    </row>
    <row r="48" spans="1:10" ht="62.25" customHeight="1" thickBot="1">
      <c r="A48" s="662">
        <v>40</v>
      </c>
      <c r="B48" s="51"/>
      <c r="C48" s="362" t="str">
        <f>+IFERROR(VLOOKUP($B48,'様式４(機能別)'!$A:$K,8,0),"")</f>
        <v/>
      </c>
      <c r="D48" s="779"/>
      <c r="E48" s="1341"/>
      <c r="F48" s="1342"/>
      <c r="J48" s="633"/>
    </row>
    <row r="49" spans="2:2">
      <c r="B49" s="370"/>
    </row>
    <row r="50" spans="2:2">
      <c r="B50" s="370"/>
    </row>
    <row r="51" spans="2:2">
      <c r="B51" s="370"/>
    </row>
    <row r="52" spans="2:2">
      <c r="B52" s="370"/>
    </row>
    <row r="53" spans="2:2">
      <c r="B53" s="370"/>
    </row>
    <row r="54" spans="2:2">
      <c r="B54" s="370"/>
    </row>
    <row r="55" spans="2:2">
      <c r="B55" s="370"/>
    </row>
    <row r="56" spans="2:2">
      <c r="B56" s="370"/>
    </row>
    <row r="57" spans="2:2">
      <c r="B57" s="370"/>
    </row>
    <row r="58" spans="2:2">
      <c r="B58" s="370"/>
    </row>
    <row r="59" spans="2:2">
      <c r="B59" s="370"/>
    </row>
    <row r="60" spans="2:2">
      <c r="B60" s="370"/>
    </row>
    <row r="61" spans="2:2">
      <c r="B61" s="370"/>
    </row>
    <row r="62" spans="2:2">
      <c r="B62" s="370"/>
    </row>
    <row r="63" spans="2:2">
      <c r="B63" s="370"/>
    </row>
    <row r="64" spans="2:2">
      <c r="B64" s="370"/>
    </row>
    <row r="65" spans="2:2">
      <c r="B65" s="370"/>
    </row>
    <row r="66" spans="2:2">
      <c r="B66" s="370"/>
    </row>
    <row r="67" spans="2:2">
      <c r="B67" s="370"/>
    </row>
    <row r="68" spans="2:2">
      <c r="B68" s="370"/>
    </row>
    <row r="69" spans="2:2">
      <c r="B69" s="370"/>
    </row>
    <row r="70" spans="2:2">
      <c r="B70" s="370"/>
    </row>
    <row r="71" spans="2:2">
      <c r="B71" s="370"/>
    </row>
    <row r="72" spans="2:2">
      <c r="B72" s="370"/>
    </row>
    <row r="73" spans="2:2">
      <c r="B73" s="370"/>
    </row>
    <row r="74" spans="2:2">
      <c r="B74" s="370"/>
    </row>
    <row r="75" spans="2:2">
      <c r="B75" s="370"/>
    </row>
    <row r="76" spans="2:2">
      <c r="B76" s="370"/>
    </row>
    <row r="77" spans="2:2">
      <c r="B77" s="370"/>
    </row>
    <row r="78" spans="2:2">
      <c r="B78" s="370"/>
    </row>
    <row r="79" spans="2:2">
      <c r="B79" s="370"/>
    </row>
    <row r="80" spans="2:2">
      <c r="B80" s="370"/>
    </row>
    <row r="81" spans="2:2">
      <c r="B81" s="370"/>
    </row>
    <row r="82" spans="2:2">
      <c r="B82" s="370"/>
    </row>
    <row r="83" spans="2:2">
      <c r="B83" s="370"/>
    </row>
    <row r="84" spans="2:2">
      <c r="B84" s="370"/>
    </row>
    <row r="85" spans="2:2">
      <c r="B85" s="370"/>
    </row>
    <row r="86" spans="2:2">
      <c r="B86" s="370"/>
    </row>
    <row r="87" spans="2:2">
      <c r="B87" s="370"/>
    </row>
    <row r="88" spans="2:2">
      <c r="B88" s="370"/>
    </row>
    <row r="89" spans="2:2">
      <c r="B89" s="370"/>
    </row>
    <row r="90" spans="2:2">
      <c r="B90" s="370"/>
    </row>
    <row r="91" spans="2:2">
      <c r="B91" s="370"/>
    </row>
    <row r="92" spans="2:2">
      <c r="B92" s="370"/>
    </row>
    <row r="93" spans="2:2">
      <c r="B93" s="370"/>
    </row>
    <row r="94" spans="2:2">
      <c r="B94" s="370"/>
    </row>
    <row r="95" spans="2:2">
      <c r="B95" s="370"/>
    </row>
    <row r="96" spans="2:2">
      <c r="B96" s="370"/>
    </row>
    <row r="97" spans="2:2">
      <c r="B97" s="370"/>
    </row>
    <row r="98" spans="2:2">
      <c r="B98" s="370"/>
    </row>
    <row r="99" spans="2:2">
      <c r="B99" s="291"/>
    </row>
    <row r="100" spans="2:2">
      <c r="B100" s="291"/>
    </row>
    <row r="101" spans="2:2">
      <c r="B101" s="291"/>
    </row>
    <row r="102" spans="2:2">
      <c r="B102" s="291"/>
    </row>
    <row r="103" spans="2:2">
      <c r="B103" s="291"/>
    </row>
    <row r="104" spans="2:2">
      <c r="B104" s="291"/>
    </row>
    <row r="105" spans="2:2">
      <c r="B105" s="291"/>
    </row>
    <row r="106" spans="2:2">
      <c r="B106" s="291"/>
    </row>
    <row r="107" spans="2:2">
      <c r="B107" s="291"/>
    </row>
    <row r="108" spans="2:2">
      <c r="B108" s="291"/>
    </row>
    <row r="109" spans="2:2">
      <c r="B109" s="291"/>
    </row>
    <row r="110" spans="2:2">
      <c r="B110" s="291"/>
    </row>
    <row r="111" spans="2:2">
      <c r="B111" s="291"/>
    </row>
    <row r="112" spans="2:2">
      <c r="B112" s="291"/>
    </row>
    <row r="113" spans="2:2">
      <c r="B113" s="291"/>
    </row>
    <row r="114" spans="2:2">
      <c r="B114" s="291"/>
    </row>
    <row r="115" spans="2:2">
      <c r="B115" s="291"/>
    </row>
    <row r="116" spans="2:2">
      <c r="B116" s="291"/>
    </row>
    <row r="117" spans="2:2">
      <c r="B117" s="291"/>
    </row>
    <row r="118" spans="2:2">
      <c r="B118" s="291"/>
    </row>
    <row r="119" spans="2:2">
      <c r="B119" s="291"/>
    </row>
    <row r="120" spans="2:2">
      <c r="B120" s="291"/>
    </row>
    <row r="121" spans="2:2">
      <c r="B121" s="291"/>
    </row>
    <row r="122" spans="2:2">
      <c r="B122" s="291"/>
    </row>
    <row r="123" spans="2:2">
      <c r="B123" s="291"/>
    </row>
    <row r="124" spans="2:2">
      <c r="B124" s="291"/>
    </row>
    <row r="125" spans="2:2">
      <c r="B125" s="291"/>
    </row>
    <row r="126" spans="2:2">
      <c r="B126" s="291"/>
    </row>
    <row r="127" spans="2:2">
      <c r="B127" s="291"/>
    </row>
    <row r="128" spans="2:2">
      <c r="B128" s="291"/>
    </row>
    <row r="129" spans="2:2">
      <c r="B129" s="291"/>
    </row>
    <row r="130" spans="2:2">
      <c r="B130" s="291"/>
    </row>
    <row r="131" spans="2:2">
      <c r="B131" s="291"/>
    </row>
    <row r="132" spans="2:2">
      <c r="B132" s="291"/>
    </row>
    <row r="133" spans="2:2">
      <c r="B133" s="291"/>
    </row>
    <row r="134" spans="2:2">
      <c r="B134" s="291"/>
    </row>
    <row r="135" spans="2:2">
      <c r="B135" s="291"/>
    </row>
    <row r="136" spans="2:2">
      <c r="B136" s="291"/>
    </row>
    <row r="137" spans="2:2">
      <c r="B137" s="291"/>
    </row>
    <row r="138" spans="2:2">
      <c r="B138" s="291"/>
    </row>
    <row r="139" spans="2:2">
      <c r="B139" s="291"/>
    </row>
    <row r="140" spans="2:2">
      <c r="B140" s="291"/>
    </row>
    <row r="141" spans="2:2">
      <c r="B141" s="291"/>
    </row>
    <row r="142" spans="2:2">
      <c r="B142" s="291"/>
    </row>
    <row r="143" spans="2:2">
      <c r="B143" s="291"/>
    </row>
    <row r="144" spans="2:2">
      <c r="B144" s="291"/>
    </row>
    <row r="145" spans="2:2">
      <c r="B145" s="291"/>
    </row>
    <row r="146" spans="2:2">
      <c r="B146" s="291"/>
    </row>
    <row r="147" spans="2:2">
      <c r="B147" s="291"/>
    </row>
    <row r="148" spans="2:2">
      <c r="B148" s="291"/>
    </row>
    <row r="149" spans="2:2">
      <c r="B149" s="291"/>
    </row>
    <row r="150" spans="2:2">
      <c r="B150" s="291"/>
    </row>
    <row r="151" spans="2:2">
      <c r="B151" s="291"/>
    </row>
    <row r="152" spans="2:2">
      <c r="B152" s="291"/>
    </row>
    <row r="153" spans="2:2">
      <c r="B153" s="291"/>
    </row>
    <row r="154" spans="2:2">
      <c r="B154" s="291"/>
    </row>
    <row r="155" spans="2:2">
      <c r="B155" s="291"/>
    </row>
    <row r="156" spans="2:2">
      <c r="B156" s="291"/>
    </row>
    <row r="157" spans="2:2">
      <c r="B157" s="291"/>
    </row>
    <row r="158" spans="2:2">
      <c r="B158" s="291"/>
    </row>
    <row r="159" spans="2:2">
      <c r="B159" s="291"/>
    </row>
    <row r="160" spans="2:2">
      <c r="B160" s="291"/>
    </row>
    <row r="161" spans="2:2">
      <c r="B161" s="291"/>
    </row>
    <row r="162" spans="2:2">
      <c r="B162" s="291"/>
    </row>
    <row r="163" spans="2:2">
      <c r="B163" s="291"/>
    </row>
    <row r="164" spans="2:2">
      <c r="B164" s="291"/>
    </row>
    <row r="165" spans="2:2">
      <c r="B165" s="291"/>
    </row>
    <row r="166" spans="2:2">
      <c r="B166" s="291"/>
    </row>
    <row r="167" spans="2:2">
      <c r="B167" s="291"/>
    </row>
    <row r="168" spans="2:2">
      <c r="B168" s="291"/>
    </row>
    <row r="169" spans="2:2">
      <c r="B169" s="291"/>
    </row>
    <row r="170" spans="2:2">
      <c r="B170" s="291"/>
    </row>
    <row r="171" spans="2:2">
      <c r="B171" s="291"/>
    </row>
    <row r="172" spans="2:2">
      <c r="B172" s="291"/>
    </row>
    <row r="173" spans="2:2">
      <c r="B173" s="291"/>
    </row>
    <row r="174" spans="2:2">
      <c r="B174" s="291"/>
    </row>
    <row r="175" spans="2:2">
      <c r="B175" s="291"/>
    </row>
    <row r="176" spans="2:2">
      <c r="B176" s="291"/>
    </row>
    <row r="177" spans="2:2">
      <c r="B177" s="291"/>
    </row>
    <row r="178" spans="2:2">
      <c r="B178" s="291"/>
    </row>
    <row r="179" spans="2:2">
      <c r="B179" s="291"/>
    </row>
    <row r="180" spans="2:2">
      <c r="B180" s="291"/>
    </row>
    <row r="181" spans="2:2">
      <c r="B181" s="291"/>
    </row>
    <row r="182" spans="2:2">
      <c r="B182" s="291"/>
    </row>
    <row r="183" spans="2:2">
      <c r="B183" s="291"/>
    </row>
    <row r="184" spans="2:2">
      <c r="B184" s="291"/>
    </row>
    <row r="185" spans="2:2">
      <c r="B185" s="291"/>
    </row>
    <row r="186" spans="2:2">
      <c r="B186" s="291"/>
    </row>
    <row r="187" spans="2:2">
      <c r="B187" s="291"/>
    </row>
    <row r="188" spans="2:2">
      <c r="B188" s="291"/>
    </row>
    <row r="189" spans="2:2">
      <c r="B189" s="291"/>
    </row>
    <row r="190" spans="2:2">
      <c r="B190" s="291"/>
    </row>
    <row r="191" spans="2:2">
      <c r="B191" s="291"/>
    </row>
    <row r="192" spans="2:2">
      <c r="B192" s="291"/>
    </row>
    <row r="193" spans="2:2">
      <c r="B193" s="291"/>
    </row>
    <row r="194" spans="2:2">
      <c r="B194" s="291"/>
    </row>
    <row r="195" spans="2:2">
      <c r="B195" s="291"/>
    </row>
    <row r="196" spans="2:2">
      <c r="B196" s="291"/>
    </row>
    <row r="197" spans="2:2">
      <c r="B197" s="291"/>
    </row>
    <row r="198" spans="2:2">
      <c r="B198" s="291"/>
    </row>
    <row r="199" spans="2:2">
      <c r="B199" s="291"/>
    </row>
    <row r="200" spans="2:2">
      <c r="B200" s="291"/>
    </row>
    <row r="201" spans="2:2">
      <c r="B201" s="291"/>
    </row>
    <row r="202" spans="2:2">
      <c r="B202" s="291"/>
    </row>
    <row r="203" spans="2:2">
      <c r="B203" s="291"/>
    </row>
    <row r="204" spans="2:2">
      <c r="B204" s="291"/>
    </row>
    <row r="205" spans="2:2">
      <c r="B205" s="291"/>
    </row>
    <row r="206" spans="2:2">
      <c r="B206" s="291"/>
    </row>
    <row r="207" spans="2:2">
      <c r="B207" s="291"/>
    </row>
    <row r="208" spans="2:2">
      <c r="B208" s="291"/>
    </row>
    <row r="209" spans="2:2">
      <c r="B209" s="291"/>
    </row>
    <row r="210" spans="2:2">
      <c r="B210" s="291"/>
    </row>
    <row r="211" spans="2:2">
      <c r="B211" s="291"/>
    </row>
    <row r="212" spans="2:2">
      <c r="B212" s="291"/>
    </row>
    <row r="213" spans="2:2">
      <c r="B213" s="291"/>
    </row>
    <row r="214" spans="2:2">
      <c r="B214" s="291"/>
    </row>
    <row r="215" spans="2:2">
      <c r="B215" s="291"/>
    </row>
    <row r="216" spans="2:2">
      <c r="B216" s="291"/>
    </row>
    <row r="217" spans="2:2">
      <c r="B217" s="291"/>
    </row>
    <row r="218" spans="2:2">
      <c r="B218" s="291"/>
    </row>
    <row r="219" spans="2:2">
      <c r="B219" s="291"/>
    </row>
    <row r="220" spans="2:2">
      <c r="B220" s="291"/>
    </row>
    <row r="221" spans="2:2">
      <c r="B221" s="291"/>
    </row>
    <row r="222" spans="2:2">
      <c r="B222" s="291"/>
    </row>
    <row r="223" spans="2:2">
      <c r="B223" s="291"/>
    </row>
    <row r="224" spans="2:2">
      <c r="B224" s="291"/>
    </row>
    <row r="225" spans="2:2">
      <c r="B225" s="291"/>
    </row>
    <row r="226" spans="2:2">
      <c r="B226" s="291"/>
    </row>
    <row r="227" spans="2:2">
      <c r="B227" s="291"/>
    </row>
    <row r="228" spans="2:2">
      <c r="B228" s="291"/>
    </row>
    <row r="229" spans="2:2">
      <c r="B229" s="291"/>
    </row>
    <row r="230" spans="2:2">
      <c r="B230" s="291"/>
    </row>
    <row r="231" spans="2:2">
      <c r="B231" s="291"/>
    </row>
    <row r="232" spans="2:2">
      <c r="B232" s="291"/>
    </row>
    <row r="233" spans="2:2">
      <c r="B233" s="291"/>
    </row>
    <row r="234" spans="2:2">
      <c r="B234" s="291"/>
    </row>
    <row r="235" spans="2:2">
      <c r="B235" s="291"/>
    </row>
    <row r="236" spans="2:2">
      <c r="B236" s="291"/>
    </row>
    <row r="237" spans="2:2">
      <c r="B237" s="291"/>
    </row>
    <row r="238" spans="2:2">
      <c r="B238" s="291"/>
    </row>
    <row r="239" spans="2:2">
      <c r="B239" s="291"/>
    </row>
    <row r="240" spans="2:2">
      <c r="B240" s="291"/>
    </row>
    <row r="241" spans="2:2">
      <c r="B241" s="291"/>
    </row>
    <row r="242" spans="2:2">
      <c r="B242" s="291"/>
    </row>
    <row r="243" spans="2:2">
      <c r="B243" s="291"/>
    </row>
    <row r="244" spans="2:2">
      <c r="B244" s="291"/>
    </row>
    <row r="245" spans="2:2">
      <c r="B245" s="291"/>
    </row>
    <row r="246" spans="2:2">
      <c r="B246" s="291"/>
    </row>
    <row r="247" spans="2:2">
      <c r="B247" s="291"/>
    </row>
    <row r="248" spans="2:2">
      <c r="B248" s="291"/>
    </row>
    <row r="249" spans="2:2">
      <c r="B249" s="291"/>
    </row>
    <row r="250" spans="2:2">
      <c r="B250" s="291"/>
    </row>
    <row r="251" spans="2:2">
      <c r="B251" s="291"/>
    </row>
    <row r="252" spans="2:2">
      <c r="B252" s="291"/>
    </row>
    <row r="253" spans="2:2">
      <c r="B253" s="291"/>
    </row>
    <row r="254" spans="2:2">
      <c r="B254" s="291"/>
    </row>
    <row r="255" spans="2:2">
      <c r="B255" s="291"/>
    </row>
    <row r="256" spans="2:2">
      <c r="B256" s="291"/>
    </row>
    <row r="257" spans="2:2">
      <c r="B257" s="291"/>
    </row>
    <row r="258" spans="2:2">
      <c r="B258" s="291"/>
    </row>
    <row r="259" spans="2:2">
      <c r="B259" s="291"/>
    </row>
    <row r="260" spans="2:2">
      <c r="B260" s="291"/>
    </row>
    <row r="261" spans="2:2">
      <c r="B261" s="291"/>
    </row>
    <row r="262" spans="2:2">
      <c r="B262" s="291"/>
    </row>
    <row r="263" spans="2:2">
      <c r="B263" s="291"/>
    </row>
    <row r="264" spans="2:2">
      <c r="B264" s="291"/>
    </row>
    <row r="265" spans="2:2">
      <c r="B265" s="291"/>
    </row>
    <row r="266" spans="2:2">
      <c r="B266" s="291"/>
    </row>
    <row r="267" spans="2:2">
      <c r="B267" s="291"/>
    </row>
    <row r="268" spans="2:2">
      <c r="B268" s="291"/>
    </row>
    <row r="269" spans="2:2">
      <c r="B269" s="291"/>
    </row>
    <row r="270" spans="2:2">
      <c r="B270" s="291"/>
    </row>
    <row r="271" spans="2:2">
      <c r="B271" s="291"/>
    </row>
    <row r="272" spans="2:2">
      <c r="B272" s="291"/>
    </row>
    <row r="273" spans="2:2">
      <c r="B273" s="291"/>
    </row>
    <row r="274" spans="2:2">
      <c r="B274" s="291"/>
    </row>
    <row r="275" spans="2:2">
      <c r="B275" s="291"/>
    </row>
    <row r="276" spans="2:2">
      <c r="B276" s="291"/>
    </row>
    <row r="277" spans="2:2">
      <c r="B277" s="291"/>
    </row>
    <row r="278" spans="2:2">
      <c r="B278" s="291"/>
    </row>
    <row r="279" spans="2:2">
      <c r="B279" s="291"/>
    </row>
    <row r="280" spans="2:2">
      <c r="B280" s="291"/>
    </row>
    <row r="281" spans="2:2">
      <c r="B281" s="291"/>
    </row>
    <row r="282" spans="2:2">
      <c r="B282" s="291"/>
    </row>
    <row r="283" spans="2:2">
      <c r="B283" s="291"/>
    </row>
    <row r="284" spans="2:2">
      <c r="B284" s="291"/>
    </row>
    <row r="285" spans="2:2">
      <c r="B285" s="291"/>
    </row>
    <row r="286" spans="2:2">
      <c r="B286" s="291"/>
    </row>
    <row r="287" spans="2:2">
      <c r="B287" s="291"/>
    </row>
    <row r="288" spans="2:2">
      <c r="B288" s="291"/>
    </row>
    <row r="289" spans="2:2">
      <c r="B289" s="291"/>
    </row>
    <row r="290" spans="2:2">
      <c r="B290" s="291"/>
    </row>
    <row r="291" spans="2:2">
      <c r="B291" s="291"/>
    </row>
    <row r="292" spans="2:2">
      <c r="B292" s="291"/>
    </row>
    <row r="293" spans="2:2">
      <c r="B293" s="291"/>
    </row>
    <row r="294" spans="2:2">
      <c r="B294" s="291"/>
    </row>
    <row r="295" spans="2:2">
      <c r="B295" s="291"/>
    </row>
    <row r="296" spans="2:2">
      <c r="B296" s="291"/>
    </row>
    <row r="297" spans="2:2">
      <c r="B297" s="291"/>
    </row>
    <row r="298" spans="2:2">
      <c r="B298" s="291"/>
    </row>
    <row r="299" spans="2:2">
      <c r="B299" s="291"/>
    </row>
    <row r="300" spans="2:2">
      <c r="B300" s="291"/>
    </row>
    <row r="301" spans="2:2">
      <c r="B301" s="291"/>
    </row>
    <row r="302" spans="2:2">
      <c r="B302" s="291"/>
    </row>
    <row r="303" spans="2:2">
      <c r="B303" s="291"/>
    </row>
    <row r="304" spans="2:2">
      <c r="B304" s="291"/>
    </row>
    <row r="305" spans="2:2">
      <c r="B305" s="291"/>
    </row>
    <row r="306" spans="2:2">
      <c r="B306" s="291"/>
    </row>
    <row r="307" spans="2:2">
      <c r="B307" s="291"/>
    </row>
    <row r="308" spans="2:2">
      <c r="B308" s="291"/>
    </row>
    <row r="309" spans="2:2">
      <c r="B309" s="291"/>
    </row>
    <row r="310" spans="2:2">
      <c r="B310" s="291"/>
    </row>
    <row r="311" spans="2:2">
      <c r="B311" s="291"/>
    </row>
    <row r="312" spans="2:2">
      <c r="B312" s="291"/>
    </row>
    <row r="313" spans="2:2">
      <c r="B313" s="291"/>
    </row>
    <row r="314" spans="2:2">
      <c r="B314" s="291"/>
    </row>
    <row r="315" spans="2:2">
      <c r="B315" s="291"/>
    </row>
    <row r="316" spans="2:2">
      <c r="B316" s="291"/>
    </row>
    <row r="317" spans="2:2">
      <c r="B317" s="291"/>
    </row>
    <row r="318" spans="2:2">
      <c r="B318" s="291"/>
    </row>
    <row r="319" spans="2:2">
      <c r="B319" s="291"/>
    </row>
    <row r="320" spans="2:2">
      <c r="B320" s="291"/>
    </row>
    <row r="321" spans="2:2">
      <c r="B321" s="291"/>
    </row>
    <row r="322" spans="2:2">
      <c r="B322" s="291"/>
    </row>
    <row r="323" spans="2:2">
      <c r="B323" s="291"/>
    </row>
    <row r="324" spans="2:2">
      <c r="B324" s="291"/>
    </row>
    <row r="325" spans="2:2">
      <c r="B325" s="291"/>
    </row>
    <row r="326" spans="2:2">
      <c r="B326" s="291"/>
    </row>
    <row r="327" spans="2:2">
      <c r="B327" s="291"/>
    </row>
    <row r="328" spans="2:2">
      <c r="B328" s="291"/>
    </row>
    <row r="329" spans="2:2">
      <c r="B329" s="291"/>
    </row>
    <row r="330" spans="2:2">
      <c r="B330" s="291"/>
    </row>
    <row r="331" spans="2:2">
      <c r="B331" s="291"/>
    </row>
    <row r="332" spans="2:2">
      <c r="B332" s="291"/>
    </row>
  </sheetData>
  <sheetProtection algorithmName="SHA-512" hashValue="gUqpMJ9QxWrOpi9ZcP9Mq0taE/fMyIhDYpAHioKF+7Q7wKhVOPG7f8hAyW0w/nT1WJKn0j9QVUxNfzj6LgQGKw==" saltValue="TNjryzWwdeSLVadaZP7ypQ==" spinCount="100000" sheet="1" selectLockedCells="1" autoFilter="0"/>
  <mergeCells count="48">
    <mergeCell ref="E29:F29"/>
    <mergeCell ref="E24:F24"/>
    <mergeCell ref="E25:F25"/>
    <mergeCell ref="E26:F26"/>
    <mergeCell ref="E27:F27"/>
    <mergeCell ref="E28:F28"/>
    <mergeCell ref="E16:F16"/>
    <mergeCell ref="E17:F17"/>
    <mergeCell ref="E23:F23"/>
    <mergeCell ref="E18:F18"/>
    <mergeCell ref="E19:F19"/>
    <mergeCell ref="E20:F20"/>
    <mergeCell ref="E21:F21"/>
    <mergeCell ref="E22:F22"/>
    <mergeCell ref="H2:H4"/>
    <mergeCell ref="E8:F8"/>
    <mergeCell ref="E15:F15"/>
    <mergeCell ref="E14:F14"/>
    <mergeCell ref="E9:F9"/>
    <mergeCell ref="E13:F13"/>
    <mergeCell ref="E10:F10"/>
    <mergeCell ref="E11:F11"/>
    <mergeCell ref="E12:F12"/>
    <mergeCell ref="G2:G4"/>
    <mergeCell ref="A1:F1"/>
    <mergeCell ref="A2:E2"/>
    <mergeCell ref="E4:F4"/>
    <mergeCell ref="A6:F6"/>
    <mergeCell ref="E7:F7"/>
    <mergeCell ref="E30:F30"/>
    <mergeCell ref="E31:F31"/>
    <mergeCell ref="E32:F32"/>
    <mergeCell ref="E33:F33"/>
    <mergeCell ref="E34:F34"/>
    <mergeCell ref="E35:F35"/>
    <mergeCell ref="E36:F36"/>
    <mergeCell ref="E37:F37"/>
    <mergeCell ref="E38:F38"/>
    <mergeCell ref="E39:F39"/>
    <mergeCell ref="E45:F45"/>
    <mergeCell ref="E46:F46"/>
    <mergeCell ref="E47:F47"/>
    <mergeCell ref="E48:F48"/>
    <mergeCell ref="E40:F40"/>
    <mergeCell ref="E41:F41"/>
    <mergeCell ref="E42:F42"/>
    <mergeCell ref="E43:F43"/>
    <mergeCell ref="E44:F44"/>
  </mergeCells>
  <phoneticPr fontId="8"/>
  <dataValidations count="2">
    <dataValidation allowBlank="1" showInputMessage="1" showErrorMessage="1" prompt="表紙シートの病院名を反映" sqref="E4:F4" xr:uid="{00000000-0002-0000-0700-000000000000}"/>
    <dataValidation allowBlank="1" showErrorMessage="1" sqref="G14:H15 G10:H11 G9" xr:uid="{00000000-0002-0000-0700-000001000000}"/>
  </dataValidations>
  <printOptions horizontalCentered="1"/>
  <pageMargins left="0.39370078740157483" right="0.39370078740157483" top="0.59055118110236227" bottom="0.59055118110236227" header="0.35433070866141736" footer="0.27559055118110237"/>
  <pageSetup paperSize="9" scale="44" fitToHeight="0" orientation="portrait" cellComments="asDisplayed" r:id="rId1"/>
  <headerFoot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0"/>
    <pageSetUpPr fitToPage="1"/>
  </sheetPr>
  <dimension ref="A1:X23"/>
  <sheetViews>
    <sheetView showGridLines="0" view="pageBreakPreview" zoomScale="85" zoomScaleNormal="85" zoomScaleSheetLayoutView="85" workbookViewId="0">
      <selection activeCell="B15" sqref="B15"/>
    </sheetView>
  </sheetViews>
  <sheetFormatPr defaultColWidth="9" defaultRowHeight="13.2"/>
  <cols>
    <col min="1" max="1" width="39.21875" style="741" customWidth="1"/>
    <col min="2" max="2" width="11.33203125" style="741" customWidth="1"/>
    <col min="3" max="3" width="12.109375" style="741" customWidth="1"/>
    <col min="4" max="4" width="13" style="741" customWidth="1"/>
    <col min="5" max="6" width="12" style="741" customWidth="1"/>
    <col min="7" max="8" width="13.21875" style="741" customWidth="1"/>
    <col min="9" max="9" width="13.88671875" style="741" customWidth="1"/>
    <col min="10" max="10" width="18.88671875" style="741" customWidth="1"/>
    <col min="11" max="11" width="23.88671875" style="741" customWidth="1"/>
    <col min="12" max="12" width="2.6640625" style="741" customWidth="1"/>
    <col min="13" max="14" width="9" style="741" hidden="1" customWidth="1"/>
    <col min="15" max="15" width="3.6640625" style="742" customWidth="1"/>
    <col min="16" max="16" width="82.77734375" style="758" bestFit="1" customWidth="1"/>
    <col min="17" max="24" width="9" style="758"/>
    <col min="25" max="16384" width="9" style="741"/>
  </cols>
  <sheetData>
    <row r="1" spans="1:24" s="145" customFormat="1" ht="20.100000000000001" customHeight="1" thickBot="1">
      <c r="A1" s="1355" t="s">
        <v>201</v>
      </c>
      <c r="B1" s="1355"/>
      <c r="C1" s="1355"/>
      <c r="D1" s="1355"/>
      <c r="E1" s="1355"/>
      <c r="F1" s="1355"/>
      <c r="G1" s="1355"/>
      <c r="H1" s="1355"/>
      <c r="I1" s="1355"/>
      <c r="J1" s="1355"/>
      <c r="K1" s="1355"/>
      <c r="N1" s="33"/>
      <c r="O1" s="55"/>
      <c r="P1" s="57"/>
      <c r="Q1" s="290"/>
      <c r="R1" s="290"/>
      <c r="S1" s="290"/>
      <c r="T1" s="290"/>
      <c r="U1" s="290"/>
      <c r="V1" s="290"/>
      <c r="W1" s="290"/>
      <c r="X1" s="290"/>
    </row>
    <row r="2" spans="1:24" s="145" customFormat="1" ht="24.9" customHeight="1" thickTop="1" thickBot="1">
      <c r="A2" s="735"/>
      <c r="B2" s="1300" t="s">
        <v>736</v>
      </c>
      <c r="C2" s="1300"/>
      <c r="D2" s="1300"/>
      <c r="E2" s="1300"/>
      <c r="F2" s="1300"/>
      <c r="G2" s="1300"/>
      <c r="H2" s="1300"/>
      <c r="I2" s="1300"/>
      <c r="J2" s="1356"/>
      <c r="K2" s="351" t="str">
        <f>IF(COUNTIF(M15:N23,"×")=0,"入力済","未入力あり")</f>
        <v>未入力あり</v>
      </c>
      <c r="L2" s="741"/>
      <c r="M2" s="741"/>
      <c r="N2" s="33"/>
      <c r="O2" s="55"/>
      <c r="P2" s="57"/>
      <c r="Q2" s="290"/>
      <c r="R2" s="290"/>
      <c r="S2" s="290"/>
      <c r="T2" s="290"/>
      <c r="U2" s="290"/>
      <c r="V2" s="290"/>
      <c r="W2" s="290"/>
      <c r="X2" s="290"/>
    </row>
    <row r="3" spans="1:24" s="145" customFormat="1" ht="5.0999999999999996" customHeight="1" thickTop="1">
      <c r="A3" s="371"/>
      <c r="B3" s="371"/>
      <c r="C3" s="371"/>
      <c r="D3" s="371"/>
      <c r="E3" s="371"/>
      <c r="F3" s="371"/>
      <c r="G3" s="371"/>
      <c r="H3" s="371"/>
      <c r="I3" s="371"/>
      <c r="J3" s="371"/>
      <c r="K3" s="371"/>
      <c r="L3" s="741"/>
      <c r="M3" s="741"/>
      <c r="N3" s="372"/>
      <c r="O3" s="373"/>
      <c r="P3" s="290"/>
      <c r="Q3" s="290"/>
      <c r="R3" s="290"/>
      <c r="S3" s="290"/>
      <c r="T3" s="290"/>
      <c r="U3" s="290"/>
      <c r="V3" s="290"/>
      <c r="W3" s="290"/>
      <c r="X3" s="290"/>
    </row>
    <row r="4" spans="1:24" s="145" customFormat="1" ht="20.100000000000001" customHeight="1">
      <c r="A4" s="371"/>
      <c r="B4" s="371"/>
      <c r="C4" s="371"/>
      <c r="D4" s="371"/>
      <c r="E4" s="371"/>
      <c r="F4" s="374" t="s">
        <v>737</v>
      </c>
      <c r="G4" s="1357">
        <f>表紙!E3</f>
        <v>0</v>
      </c>
      <c r="H4" s="1358"/>
      <c r="I4" s="1358"/>
      <c r="J4" s="1358"/>
      <c r="K4" s="1359"/>
      <c r="L4" s="741"/>
      <c r="M4" s="741"/>
      <c r="N4" s="33"/>
      <c r="O4" s="55"/>
      <c r="P4" s="290"/>
      <c r="Q4" s="290"/>
      <c r="R4" s="290"/>
      <c r="S4" s="290"/>
      <c r="T4" s="290"/>
      <c r="U4" s="290"/>
      <c r="V4" s="290"/>
      <c r="W4" s="290"/>
      <c r="X4" s="290"/>
    </row>
    <row r="5" spans="1:24" s="145" customFormat="1" ht="19.5" customHeight="1">
      <c r="A5" s="371"/>
      <c r="B5" s="374"/>
      <c r="C5" s="374"/>
      <c r="D5" s="374"/>
      <c r="E5" s="374"/>
      <c r="F5" s="374" t="s">
        <v>838</v>
      </c>
      <c r="G5" s="375" t="s">
        <v>1512</v>
      </c>
      <c r="J5" s="375"/>
      <c r="K5" s="375"/>
      <c r="L5" s="741"/>
      <c r="M5" s="741"/>
      <c r="N5" s="181"/>
      <c r="O5" s="376"/>
      <c r="P5" s="634" t="s">
        <v>238</v>
      </c>
      <c r="Q5" s="635"/>
      <c r="R5" s="636"/>
      <c r="S5" s="636"/>
      <c r="T5" s="636"/>
      <c r="U5" s="636"/>
      <c r="V5" s="636"/>
      <c r="W5" s="636"/>
      <c r="X5" s="636"/>
    </row>
    <row r="6" spans="1:24" ht="162.75" customHeight="1">
      <c r="A6" s="1360" t="s">
        <v>1611</v>
      </c>
      <c r="B6" s="1360"/>
      <c r="C6" s="1360"/>
      <c r="D6" s="1360"/>
      <c r="E6" s="1360"/>
      <c r="F6" s="1360"/>
      <c r="G6" s="1360"/>
      <c r="H6" s="1360"/>
      <c r="I6" s="1360"/>
      <c r="J6" s="1360"/>
      <c r="K6" s="1360"/>
      <c r="P6" s="743"/>
      <c r="Q6" s="744"/>
      <c r="R6" s="745"/>
      <c r="S6" s="745"/>
      <c r="T6" s="745"/>
      <c r="U6" s="745"/>
      <c r="V6" s="745"/>
      <c r="W6" s="745"/>
      <c r="X6" s="745"/>
    </row>
    <row r="7" spans="1:24" ht="18" customHeight="1">
      <c r="B7" s="746" t="s">
        <v>738</v>
      </c>
      <c r="C7" s="741" t="s">
        <v>739</v>
      </c>
      <c r="F7" s="747"/>
      <c r="G7" s="747"/>
      <c r="P7" s="743"/>
      <c r="Q7" s="744"/>
      <c r="R7" s="745"/>
      <c r="S7" s="745"/>
      <c r="T7" s="745"/>
      <c r="U7" s="745"/>
      <c r="V7" s="745"/>
      <c r="W7" s="745"/>
      <c r="X7" s="745"/>
    </row>
    <row r="8" spans="1:24" ht="18" customHeight="1">
      <c r="C8" s="741" t="s">
        <v>740</v>
      </c>
      <c r="F8" s="747"/>
      <c r="G8" s="747"/>
      <c r="P8" s="743"/>
      <c r="Q8" s="744"/>
      <c r="R8" s="745"/>
      <c r="S8" s="745"/>
      <c r="T8" s="745"/>
      <c r="U8" s="745"/>
      <c r="V8" s="745"/>
      <c r="W8" s="745"/>
      <c r="X8" s="745"/>
    </row>
    <row r="9" spans="1:24" ht="18" customHeight="1">
      <c r="C9" s="741" t="s">
        <v>741</v>
      </c>
      <c r="F9" s="747"/>
      <c r="G9" s="747"/>
      <c r="H9" s="747"/>
      <c r="P9" s="743"/>
      <c r="Q9" s="744"/>
      <c r="R9" s="745"/>
      <c r="S9" s="745"/>
      <c r="T9" s="745"/>
      <c r="U9" s="745"/>
      <c r="V9" s="745"/>
      <c r="W9" s="745"/>
      <c r="X9" s="745"/>
    </row>
    <row r="10" spans="1:24" ht="18" customHeight="1">
      <c r="B10" s="746" t="s">
        <v>742</v>
      </c>
      <c r="C10" s="742" t="s">
        <v>743</v>
      </c>
      <c r="D10" s="742"/>
      <c r="E10" s="742"/>
      <c r="F10" s="742"/>
      <c r="P10" s="743"/>
      <c r="Q10" s="744"/>
      <c r="R10" s="745"/>
      <c r="S10" s="745"/>
      <c r="T10" s="745"/>
      <c r="U10" s="745"/>
      <c r="V10" s="745"/>
      <c r="W10" s="745"/>
      <c r="X10" s="745"/>
    </row>
    <row r="11" spans="1:24">
      <c r="B11" s="1361" t="s">
        <v>744</v>
      </c>
      <c r="C11" s="1362"/>
      <c r="D11" s="1362"/>
      <c r="E11" s="1362"/>
      <c r="F11" s="1362"/>
      <c r="G11" s="1363"/>
      <c r="H11" s="1364" t="s">
        <v>1612</v>
      </c>
      <c r="I11" s="1364"/>
      <c r="J11" s="1364"/>
      <c r="P11" s="743"/>
      <c r="Q11" s="744"/>
      <c r="R11" s="745"/>
      <c r="S11" s="745"/>
      <c r="T11" s="745"/>
      <c r="U11" s="745"/>
      <c r="V11" s="745"/>
      <c r="W11" s="745"/>
      <c r="X11" s="745"/>
    </row>
    <row r="12" spans="1:24">
      <c r="A12" s="748"/>
      <c r="B12" s="1365" t="s">
        <v>745</v>
      </c>
      <c r="C12" s="1366"/>
      <c r="D12" s="1366"/>
      <c r="E12" s="1366"/>
      <c r="F12" s="1367"/>
      <c r="G12" s="1368" t="s">
        <v>746</v>
      </c>
      <c r="H12" s="1371" t="s">
        <v>747</v>
      </c>
      <c r="I12" s="1372"/>
      <c r="J12" s="1371" t="s">
        <v>748</v>
      </c>
      <c r="K12" s="749" t="s">
        <v>749</v>
      </c>
      <c r="P12" s="743"/>
      <c r="Q12" s="744"/>
      <c r="R12" s="745"/>
      <c r="S12" s="745"/>
      <c r="T12" s="745"/>
      <c r="U12" s="745"/>
      <c r="V12" s="745"/>
      <c r="W12" s="745"/>
      <c r="X12" s="745"/>
    </row>
    <row r="13" spans="1:24" ht="13.5" customHeight="1">
      <c r="A13" s="1374" t="s">
        <v>750</v>
      </c>
      <c r="B13" s="1368" t="s">
        <v>751</v>
      </c>
      <c r="C13" s="1365" t="s">
        <v>752</v>
      </c>
      <c r="D13" s="1366"/>
      <c r="E13" s="1367"/>
      <c r="F13" s="1368" t="s">
        <v>753</v>
      </c>
      <c r="G13" s="1369"/>
      <c r="H13" s="1376" t="s">
        <v>754</v>
      </c>
      <c r="I13" s="1376" t="s">
        <v>755</v>
      </c>
      <c r="J13" s="1370"/>
      <c r="K13" s="750"/>
      <c r="P13" s="743"/>
      <c r="Q13" s="744"/>
      <c r="R13" s="745"/>
      <c r="S13" s="745"/>
      <c r="T13" s="745"/>
      <c r="U13" s="745"/>
      <c r="V13" s="745"/>
      <c r="W13" s="745"/>
      <c r="X13" s="745"/>
    </row>
    <row r="14" spans="1:24" ht="57.75" customHeight="1">
      <c r="A14" s="1375"/>
      <c r="B14" s="1370"/>
      <c r="C14" s="751" t="s">
        <v>756</v>
      </c>
      <c r="D14" s="751" t="s">
        <v>757</v>
      </c>
      <c r="E14" s="751" t="s">
        <v>758</v>
      </c>
      <c r="F14" s="1370"/>
      <c r="G14" s="1370"/>
      <c r="H14" s="1373"/>
      <c r="I14" s="1373"/>
      <c r="J14" s="1373"/>
      <c r="K14" s="752" t="s">
        <v>759</v>
      </c>
      <c r="P14" s="743"/>
      <c r="Q14" s="744"/>
      <c r="R14" s="745"/>
      <c r="S14" s="745"/>
      <c r="T14" s="745"/>
      <c r="U14" s="745"/>
      <c r="V14" s="745"/>
      <c r="W14" s="745"/>
      <c r="X14" s="745"/>
    </row>
    <row r="15" spans="1:24">
      <c r="A15" s="753" t="s">
        <v>760</v>
      </c>
      <c r="B15" s="754"/>
      <c r="C15" s="754"/>
      <c r="D15" s="754"/>
      <c r="E15" s="754"/>
      <c r="F15" s="754"/>
      <c r="G15" s="754"/>
      <c r="H15" s="1973"/>
      <c r="I15" s="1973"/>
      <c r="J15" s="755"/>
      <c r="K15" s="756"/>
      <c r="M15" s="741" t="str">
        <f t="shared" ref="M15:M23" si="0">IF(COUNTBLANK(B15:G15)=0,"○","×")</f>
        <v>×</v>
      </c>
      <c r="N15" s="741" t="str">
        <f t="shared" ref="N15:N23" si="1">IF(AND(COUNTIF(B15:F15,"◎")&gt;=1,J15=""),"×","○")</f>
        <v>○</v>
      </c>
      <c r="P15" s="743"/>
      <c r="Q15" s="744"/>
      <c r="R15" s="745"/>
      <c r="S15" s="745"/>
      <c r="T15" s="745"/>
      <c r="U15" s="745"/>
      <c r="V15" s="745"/>
      <c r="W15" s="745"/>
      <c r="X15" s="745"/>
    </row>
    <row r="16" spans="1:24">
      <c r="A16" s="753" t="s">
        <v>761</v>
      </c>
      <c r="B16" s="754"/>
      <c r="C16" s="754"/>
      <c r="D16" s="754"/>
      <c r="E16" s="754"/>
      <c r="F16" s="754"/>
      <c r="G16" s="754"/>
      <c r="H16" s="1973"/>
      <c r="I16" s="1973"/>
      <c r="J16" s="755"/>
      <c r="K16" s="756"/>
      <c r="M16" s="741" t="str">
        <f t="shared" si="0"/>
        <v>×</v>
      </c>
      <c r="N16" s="741" t="str">
        <f t="shared" si="1"/>
        <v>○</v>
      </c>
      <c r="P16" s="743"/>
      <c r="Q16" s="744"/>
      <c r="R16" s="745"/>
      <c r="S16" s="745"/>
      <c r="T16" s="745"/>
      <c r="U16" s="745"/>
      <c r="V16" s="745"/>
      <c r="W16" s="745"/>
      <c r="X16" s="745"/>
    </row>
    <row r="17" spans="1:24">
      <c r="A17" s="753" t="s">
        <v>762</v>
      </c>
      <c r="B17" s="754"/>
      <c r="C17" s="754"/>
      <c r="D17" s="754"/>
      <c r="E17" s="754"/>
      <c r="F17" s="754"/>
      <c r="G17" s="754"/>
      <c r="H17" s="1973"/>
      <c r="I17" s="1973"/>
      <c r="J17" s="755"/>
      <c r="K17" s="756"/>
      <c r="M17" s="741" t="str">
        <f t="shared" si="0"/>
        <v>×</v>
      </c>
      <c r="N17" s="741" t="str">
        <f t="shared" si="1"/>
        <v>○</v>
      </c>
      <c r="P17" s="743"/>
      <c r="Q17" s="744"/>
      <c r="R17" s="745"/>
      <c r="S17" s="745"/>
      <c r="T17" s="745"/>
      <c r="U17" s="745"/>
      <c r="V17" s="745"/>
      <c r="W17" s="745"/>
      <c r="X17" s="745"/>
    </row>
    <row r="18" spans="1:24">
      <c r="A18" s="753" t="s">
        <v>763</v>
      </c>
      <c r="B18" s="754"/>
      <c r="C18" s="754"/>
      <c r="D18" s="754"/>
      <c r="E18" s="754"/>
      <c r="F18" s="754"/>
      <c r="G18" s="754"/>
      <c r="H18" s="1973"/>
      <c r="I18" s="1973"/>
      <c r="J18" s="755"/>
      <c r="K18" s="756"/>
      <c r="M18" s="741" t="str">
        <f>IF(COUNTBLANK(B18:G18)=0,"○","×")</f>
        <v>×</v>
      </c>
      <c r="N18" s="741" t="str">
        <f t="shared" si="1"/>
        <v>○</v>
      </c>
      <c r="P18" s="743"/>
      <c r="Q18" s="744"/>
      <c r="R18" s="745"/>
      <c r="S18" s="745"/>
      <c r="T18" s="745"/>
      <c r="U18" s="745"/>
      <c r="V18" s="745"/>
      <c r="W18" s="745"/>
      <c r="X18" s="745"/>
    </row>
    <row r="19" spans="1:24">
      <c r="A19" s="753" t="s">
        <v>764</v>
      </c>
      <c r="B19" s="754"/>
      <c r="C19" s="754"/>
      <c r="D19" s="754"/>
      <c r="E19" s="754"/>
      <c r="F19" s="754"/>
      <c r="G19" s="754"/>
      <c r="H19" s="1973"/>
      <c r="I19" s="1973"/>
      <c r="J19" s="755"/>
      <c r="K19" s="756"/>
      <c r="M19" s="741" t="str">
        <f t="shared" si="0"/>
        <v>×</v>
      </c>
      <c r="N19" s="741" t="str">
        <f t="shared" si="1"/>
        <v>○</v>
      </c>
      <c r="P19" s="743"/>
      <c r="Q19" s="744"/>
      <c r="R19" s="745"/>
      <c r="S19" s="745"/>
      <c r="T19" s="745"/>
      <c r="U19" s="745"/>
      <c r="V19" s="745"/>
      <c r="W19" s="745"/>
      <c r="X19" s="745"/>
    </row>
    <row r="20" spans="1:24">
      <c r="A20" s="753" t="s">
        <v>765</v>
      </c>
      <c r="B20" s="754"/>
      <c r="C20" s="754"/>
      <c r="D20" s="757"/>
      <c r="E20" s="754"/>
      <c r="F20" s="754"/>
      <c r="G20" s="754"/>
      <c r="H20" s="1973"/>
      <c r="I20" s="1973"/>
      <c r="J20" s="755"/>
      <c r="K20" s="756"/>
      <c r="M20" s="377" t="str">
        <f>IF(OR(B20="",C20="",E20="",F20="",G20=""),"×","○")</f>
        <v>×</v>
      </c>
      <c r="N20" s="741" t="str">
        <f t="shared" si="1"/>
        <v>○</v>
      </c>
      <c r="P20" s="743"/>
      <c r="Q20" s="744"/>
      <c r="R20" s="745"/>
      <c r="S20" s="745"/>
      <c r="T20" s="745"/>
      <c r="U20" s="745"/>
      <c r="V20" s="745"/>
      <c r="W20" s="745"/>
      <c r="X20" s="745"/>
    </row>
    <row r="21" spans="1:24">
      <c r="A21" s="753" t="s">
        <v>766</v>
      </c>
      <c r="B21" s="754"/>
      <c r="C21" s="754"/>
      <c r="D21" s="754"/>
      <c r="E21" s="754"/>
      <c r="F21" s="754"/>
      <c r="G21" s="754"/>
      <c r="H21" s="1973"/>
      <c r="I21" s="1973"/>
      <c r="J21" s="755"/>
      <c r="K21" s="756"/>
      <c r="M21" s="741" t="str">
        <f t="shared" si="0"/>
        <v>×</v>
      </c>
      <c r="N21" s="741" t="str">
        <f t="shared" si="1"/>
        <v>○</v>
      </c>
      <c r="P21" s="743"/>
      <c r="Q21" s="744"/>
      <c r="R21" s="745"/>
      <c r="S21" s="745"/>
      <c r="T21" s="745"/>
      <c r="U21" s="745"/>
      <c r="V21" s="745"/>
      <c r="W21" s="745"/>
      <c r="X21" s="745"/>
    </row>
    <row r="22" spans="1:24">
      <c r="A22" s="753" t="s">
        <v>767</v>
      </c>
      <c r="B22" s="754"/>
      <c r="C22" s="754"/>
      <c r="D22" s="754"/>
      <c r="E22" s="754"/>
      <c r="F22" s="754"/>
      <c r="G22" s="754"/>
      <c r="H22" s="1973"/>
      <c r="I22" s="1973"/>
      <c r="J22" s="755"/>
      <c r="K22" s="756"/>
      <c r="M22" s="741" t="str">
        <f t="shared" si="0"/>
        <v>×</v>
      </c>
      <c r="N22" s="741" t="str">
        <f t="shared" si="1"/>
        <v>○</v>
      </c>
      <c r="P22" s="743"/>
      <c r="Q22" s="744"/>
      <c r="R22" s="745"/>
      <c r="S22" s="745"/>
      <c r="T22" s="745"/>
      <c r="U22" s="745"/>
      <c r="V22" s="745"/>
      <c r="W22" s="745"/>
      <c r="X22" s="745"/>
    </row>
    <row r="23" spans="1:24">
      <c r="A23" s="753" t="s">
        <v>768</v>
      </c>
      <c r="B23" s="754"/>
      <c r="C23" s="754"/>
      <c r="D23" s="754"/>
      <c r="E23" s="754"/>
      <c r="F23" s="754"/>
      <c r="G23" s="754"/>
      <c r="H23" s="1973"/>
      <c r="I23" s="1973"/>
      <c r="J23" s="755"/>
      <c r="K23" s="756"/>
      <c r="M23" s="741" t="str">
        <f t="shared" si="0"/>
        <v>×</v>
      </c>
      <c r="N23" s="741" t="str">
        <f t="shared" si="1"/>
        <v>○</v>
      </c>
      <c r="P23" s="743"/>
      <c r="Q23" s="744"/>
      <c r="R23" s="745"/>
      <c r="S23" s="745"/>
      <c r="T23" s="745"/>
      <c r="U23" s="745"/>
      <c r="V23" s="745"/>
      <c r="W23" s="745"/>
      <c r="X23" s="745"/>
    </row>
  </sheetData>
  <sheetProtection algorithmName="SHA-512" hashValue="Dw8D9q1ONMx0Odg2mjOq11S0ETQzBgpUMN3D2GDE8lx+hgsS7O1+hO79EjcsJKsoMzZ4fW1bBtR1JZDU4GRsLw==" saltValue="UwghofN9iOgtF8cOPSvcGQ==" spinCount="100000" sheet="1" selectLockedCells="1"/>
  <mergeCells count="16">
    <mergeCell ref="B12:F12"/>
    <mergeCell ref="G12:G14"/>
    <mergeCell ref="H12:I12"/>
    <mergeCell ref="J12:J14"/>
    <mergeCell ref="A13:A14"/>
    <mergeCell ref="B13:B14"/>
    <mergeCell ref="C13:E13"/>
    <mergeCell ref="F13:F14"/>
    <mergeCell ref="H13:H14"/>
    <mergeCell ref="I13:I14"/>
    <mergeCell ref="A1:K1"/>
    <mergeCell ref="B2:J2"/>
    <mergeCell ref="G4:K4"/>
    <mergeCell ref="A6:K6"/>
    <mergeCell ref="B11:G11"/>
    <mergeCell ref="H11:J11"/>
  </mergeCells>
  <phoneticPr fontId="8"/>
  <dataValidations count="3">
    <dataValidation type="list" allowBlank="1" showInputMessage="1" showErrorMessage="1" sqref="G15:G23" xr:uid="{00000000-0002-0000-0800-000000000000}">
      <formula1>"有,無"</formula1>
    </dataValidation>
    <dataValidation type="list" allowBlank="1" showInputMessage="1" showErrorMessage="1" sqref="B15:F23" xr:uid="{00000000-0002-0000-0800-000001000000}">
      <formula1>"◎,○,△"</formula1>
    </dataValidation>
    <dataValidation allowBlank="1" showInputMessage="1" showErrorMessage="1" prompt="表紙シートの病院名を反映" sqref="G4" xr:uid="{00000000-0002-0000-0800-000002000000}"/>
  </dataValidations>
  <pageMargins left="0.70866141732283472" right="0.70866141732283472" top="0.74803149606299213" bottom="0.74803149606299213" header="0.31496062992125984" footer="0.31496062992125984"/>
  <pageSetup paperSize="9" scale="48" orientation="portrait" r:id="rId1"/>
  <headerFooter>
    <oddFooter>&amp;C&amp;P/&amp;N&amp;R&amp;A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BD993AD4F1B6143BCE2A5914D6F382B" ma:contentTypeVersion="3" ma:contentTypeDescription="新しいドキュメントを作成します。" ma:contentTypeScope="" ma:versionID="7b8d0b0be18179c924f96a06fec03d06">
  <xsd:schema xmlns:xsd="http://www.w3.org/2001/XMLSchema" xmlns:xs="http://www.w3.org/2001/XMLSchema" xmlns:p="http://schemas.microsoft.com/office/2006/metadata/properties" xmlns:ns2="da403b65-2863-4fac-9bf3-1b8b0c5a37f2" targetNamespace="http://schemas.microsoft.com/office/2006/metadata/properties" ma:root="true" ma:fieldsID="cb3afc9df48946ddd0618ceddad2c31e" ns2:_="">
    <xsd:import namespace="da403b65-2863-4fac-9bf3-1b8b0c5a37f2"/>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403b65-2863-4fac-9bf3-1b8b0c5a3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D6F689-0B5C-40B2-9749-87F71A19A66B}">
  <ds:schemaRefs>
    <ds:schemaRef ds:uri="http://schemas.microsoft.com/sharepoint/v3/contenttype/forms"/>
  </ds:schemaRefs>
</ds:datastoreItem>
</file>

<file path=customXml/itemProps2.xml><?xml version="1.0" encoding="utf-8"?>
<ds:datastoreItem xmlns:ds="http://schemas.openxmlformats.org/officeDocument/2006/customXml" ds:itemID="{9154E21D-D598-4C37-B464-7FAD7D0EEC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403b65-2863-4fac-9bf3-1b8b0c5a37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43895A-19CB-4936-8A8D-B65E1659D006}">
  <ds:schemaRefs>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da403b65-2863-4fac-9bf3-1b8b0c5a37f2"/>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32</vt:i4>
      </vt:variant>
    </vt:vector>
  </HeadingPairs>
  <TitlesOfParts>
    <vt:vector size="62" baseType="lpstr">
      <vt:lpstr>事務局使用（発出時は非表示にすること）</vt:lpstr>
      <vt:lpstr>入力時の注意事項</vt:lpstr>
      <vt:lpstr>表紙</vt:lpstr>
      <vt:lpstr>様式3（連絡先）</vt:lpstr>
      <vt:lpstr>様式4（全般事項）</vt:lpstr>
      <vt:lpstr>様式４(機能別)</vt:lpstr>
      <vt:lpstr>(参考)診療割合算出表</vt:lpstr>
      <vt:lpstr>別紙1未充足要件</vt:lpstr>
      <vt:lpstr>別紙2専門とするがんの診療状況</vt:lpstr>
      <vt:lpstr>別紙3自施設で対応しないもの</vt:lpstr>
      <vt:lpstr>別紙4カンファレンス</vt:lpstr>
      <vt:lpstr>別紙5緩和外来</vt:lpstr>
      <vt:lpstr>別紙6緩和病棟</vt:lpstr>
      <vt:lpstr>別紙7地域緩和ケア連携体制</vt:lpstr>
      <vt:lpstr>別紙8緩和メンバー</vt:lpstr>
      <vt:lpstr>別紙9インターネット環境</vt:lpstr>
      <vt:lpstr>別紙10患者の特性に応じた支援</vt:lpstr>
      <vt:lpstr>別紙11相談内容</vt:lpstr>
      <vt:lpstr>別紙12相談支援センター窓口等</vt:lpstr>
      <vt:lpstr>別紙13相談支援センター体制</vt:lpstr>
      <vt:lpstr>別紙14連携協力体制</vt:lpstr>
      <vt:lpstr>別紙15専門外来</vt:lpstr>
      <vt:lpstr>別紙16院内がん登録</vt:lpstr>
      <vt:lpstr>別紙17臨床試験・治験</vt:lpstr>
      <vt:lpstr>別紙18チーム医療の提供体制</vt:lpstr>
      <vt:lpstr>別紙19医療安全・第三者評価</vt:lpstr>
      <vt:lpstr>別紙20歯科との連携</vt:lpstr>
      <vt:lpstr>別紙21地域連携カンファ開催状況</vt:lpstr>
      <vt:lpstr>別紙22（放射線治療連携）</vt:lpstr>
      <vt:lpstr>府事務処理欄</vt:lpstr>
      <vt:lpstr>'(参考)診療割合算出表'!Print_Area</vt:lpstr>
      <vt:lpstr>'事務局使用（発出時は非表示にすること）'!Print_Area</vt:lpstr>
      <vt:lpstr>入力時の注意事項!Print_Area</vt:lpstr>
      <vt:lpstr>表紙!Print_Area</vt:lpstr>
      <vt:lpstr>府事務処理欄!Print_Area</vt:lpstr>
      <vt:lpstr>別紙10患者の特性に応じた支援!Print_Area</vt:lpstr>
      <vt:lpstr>別紙11相談内容!Print_Area</vt:lpstr>
      <vt:lpstr>別紙12相談支援センター窓口等!Print_Area</vt:lpstr>
      <vt:lpstr>別紙13相談支援センター体制!Print_Area</vt:lpstr>
      <vt:lpstr>別紙14連携協力体制!Print_Area</vt:lpstr>
      <vt:lpstr>別紙15専門外来!Print_Area</vt:lpstr>
      <vt:lpstr>別紙16院内がん登録!Print_Area</vt:lpstr>
      <vt:lpstr>別紙17臨床試験・治験!Print_Area</vt:lpstr>
      <vt:lpstr>別紙18チーム医療の提供体制!Print_Area</vt:lpstr>
      <vt:lpstr>別紙19医療安全・第三者評価!Print_Area</vt:lpstr>
      <vt:lpstr>別紙1未充足要件!Print_Area</vt:lpstr>
      <vt:lpstr>別紙20歯科との連携!Print_Area</vt:lpstr>
      <vt:lpstr>別紙21地域連携カンファ開催状況!Print_Area</vt:lpstr>
      <vt:lpstr>'別紙22（放射線治療連携）'!Print_Area</vt:lpstr>
      <vt:lpstr>別紙2専門とするがんの診療状況!Print_Area</vt:lpstr>
      <vt:lpstr>別紙3自施設で対応しないもの!Print_Area</vt:lpstr>
      <vt:lpstr>別紙4カンファレンス!Print_Area</vt:lpstr>
      <vt:lpstr>別紙5緩和外来!Print_Area</vt:lpstr>
      <vt:lpstr>別紙6緩和病棟!Print_Area</vt:lpstr>
      <vt:lpstr>別紙7地域緩和ケア連携体制!Print_Area</vt:lpstr>
      <vt:lpstr>別紙8緩和メンバー!Print_Area</vt:lpstr>
      <vt:lpstr>別紙9インターネット環境!Print_Area</vt:lpstr>
      <vt:lpstr>'様式3（連絡先）'!Print_Area</vt:lpstr>
      <vt:lpstr>'様式４(機能別)'!Print_Area</vt:lpstr>
      <vt:lpstr>'様式4（全般事項）'!Print_Area</vt:lpstr>
      <vt:lpstr>府事務処理欄!Print_Titles</vt:lpstr>
      <vt:lpstr>'様式４(機能別)'!Print_Titles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　遼祐</dc:creator>
  <cp:keywords/>
  <dc:description/>
  <cp:lastModifiedBy>藤原　遼祐</cp:lastModifiedBy>
  <cp:revision/>
  <cp:lastPrinted>2023-11-06T03:10:07Z</cp:lastPrinted>
  <dcterms:created xsi:type="dcterms:W3CDTF">2016-08-30T05:01:01Z</dcterms:created>
  <dcterms:modified xsi:type="dcterms:W3CDTF">2023-11-15T08:46:41Z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0x0101000BD993AD4F1B6143BCE2A5914D6F382B</vt:lpwstr>
  </property>
</Properties>
</file>