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50" windowHeight="9480" activeTab="0"/>
  </bookViews>
  <sheets>
    <sheet name="決定額 " sheetId="1" r:id="rId1"/>
    <sheet name="決定額" sheetId="2" state="hidden" r:id="rId2"/>
  </sheets>
  <definedNames>
    <definedName name="_Order1" hidden="1">255</definedName>
    <definedName name="_Order2" hidden="1">0</definedName>
    <definedName name="_xlnm.Print_Area" localSheetId="1">'決定額'!$C$2:$U$68</definedName>
    <definedName name="_xlnm.Print_Area" localSheetId="0">'決定額 '!$A$2:$O$59</definedName>
    <definedName name="決定額" localSheetId="0">'決定額 '!$A$1:$O$56</definedName>
    <definedName name="決定額">'決定額'!$C$1:$U$65</definedName>
    <definedName name="算定結果">#REF!</definedName>
    <definedName name="需要総括表">#REF!</definedName>
    <definedName name="推移">#REF!</definedName>
    <definedName name="費目対比">#REF!</definedName>
    <definedName name="不足額対比">#REF!</definedName>
    <definedName name="予算対比">#REF!</definedName>
  </definedNames>
  <calcPr fullCalcOnLoad="1"/>
</workbook>
</file>

<file path=xl/sharedStrings.xml><?xml version="1.0" encoding="utf-8"?>
<sst xmlns="http://schemas.openxmlformats.org/spreadsheetml/2006/main" count="292" uniqueCount="146">
  <si>
    <t>調整率</t>
  </si>
  <si>
    <t>基準財政</t>
  </si>
  <si>
    <t>錯  誤</t>
  </si>
  <si>
    <t>計</t>
  </si>
  <si>
    <t>交付基準額</t>
  </si>
  <si>
    <t>調 整 額</t>
  </si>
  <si>
    <t>決 定 額</t>
  </si>
  <si>
    <t>対 前 年 度</t>
  </si>
  <si>
    <t>市町村名</t>
  </si>
  <si>
    <t>需 要 額</t>
  </si>
  <si>
    <t>収 入 額</t>
  </si>
  <si>
    <t>（財源不足額）</t>
  </si>
  <si>
    <t>(A)*調整率</t>
  </si>
  <si>
    <t>増 減 額・率</t>
  </si>
  <si>
    <t>イ</t>
  </si>
  <si>
    <t>ロ</t>
  </si>
  <si>
    <t>イ＋ロ＝（Ａ）</t>
  </si>
  <si>
    <t>ハ</t>
  </si>
  <si>
    <t>ニ</t>
  </si>
  <si>
    <t>ハ＋ニ＝（Ｂ）</t>
  </si>
  <si>
    <t>(A)-(B)=(C)</t>
  </si>
  <si>
    <t>(D)</t>
  </si>
  <si>
    <t>(C)-(D) (E)</t>
  </si>
  <si>
    <t>(F)</t>
  </si>
  <si>
    <t>額</t>
  </si>
  <si>
    <t>率</t>
  </si>
  <si>
    <t>大阪市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</si>
  <si>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</si>
  <si>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</si>
  <si>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</si>
  <si>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</si>
  <si>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</si>
  <si>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</si>
  <si>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</si>
  <si>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</si>
  <si>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</si>
  <si>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</si>
  <si>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</si>
  <si>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</si>
  <si>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</si>
  <si>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</si>
  <si>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</si>
  <si>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</si>
  <si>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</si>
  <si>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</si>
  <si>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</si>
  <si>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</si>
  <si>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</si>
  <si>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</si>
  <si>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</si>
  <si>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</si>
  <si>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</si>
  <si>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</si>
  <si>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</si>
  <si>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四条畷市</t>
  </si>
  <si>
    <t>交野市</t>
  </si>
  <si>
    <t>大狭山市</t>
  </si>
  <si>
    <t>阪南市</t>
  </si>
  <si>
    <t>不足団体</t>
  </si>
  <si>
    <t>超過団体</t>
  </si>
  <si>
    <t>←当年度・昨年度の交付・不交付に応じて変更のこと。</t>
  </si>
  <si>
    <t>都市計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</si>
  <si>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</si>
  <si>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</si>
  <si>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</si>
  <si>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</si>
  <si>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</si>
  <si>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</si>
  <si>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</si>
  <si>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</si>
  <si>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</si>
  <si>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</si>
  <si>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千早</t>
  </si>
  <si>
    <t>町  村  計</t>
  </si>
  <si>
    <t>町村計</t>
  </si>
  <si>
    <t>市町村計</t>
  </si>
  <si>
    <t>府    計</t>
  </si>
  <si>
    <t>府計</t>
  </si>
  <si>
    <t>大阪狭山市</t>
  </si>
  <si>
    <t>大 阪 市</t>
  </si>
  <si>
    <t>豊 中 市</t>
  </si>
  <si>
    <t>池 田 市</t>
  </si>
  <si>
    <t>吹 田 市</t>
  </si>
  <si>
    <t>高 槻 市</t>
  </si>
  <si>
    <t>貝 塚 市</t>
  </si>
  <si>
    <t>守 口 市</t>
  </si>
  <si>
    <t>枚 方 市</t>
  </si>
  <si>
    <t>茨 木 市</t>
  </si>
  <si>
    <t>八 尾 市</t>
  </si>
  <si>
    <t>松 原 市</t>
  </si>
  <si>
    <t>大 東 市</t>
  </si>
  <si>
    <t>和 泉 市</t>
  </si>
  <si>
    <t>箕 面 市</t>
  </si>
  <si>
    <t>柏 原 市</t>
  </si>
  <si>
    <t>門 真 市</t>
  </si>
  <si>
    <t>摂 津 市</t>
  </si>
  <si>
    <t>高 石 市</t>
  </si>
  <si>
    <t>泉 南 市</t>
  </si>
  <si>
    <t>四條畷市</t>
  </si>
  <si>
    <t>交 野 市</t>
  </si>
  <si>
    <t>阪 南 市</t>
  </si>
  <si>
    <t>島 本 町</t>
  </si>
  <si>
    <t>豊 能 町</t>
  </si>
  <si>
    <t>能 勢 町</t>
  </si>
  <si>
    <t>忠 岡 町</t>
  </si>
  <si>
    <t>熊 取 町</t>
  </si>
  <si>
    <t>田 尻 町</t>
  </si>
  <si>
    <t>岬    町</t>
  </si>
  <si>
    <t>太 子 町</t>
  </si>
  <si>
    <t>河 南 町</t>
  </si>
  <si>
    <t>旧堺市</t>
  </si>
  <si>
    <t>旧美原町</t>
  </si>
  <si>
    <t>堺市(一本)</t>
  </si>
  <si>
    <t>堺市(合併)</t>
  </si>
  <si>
    <t>　（町村も同様）</t>
  </si>
  <si>
    <t>都市計（政令市除く）</t>
  </si>
  <si>
    <t>市町村計（政令市除く）</t>
  </si>
  <si>
    <t>堺　　市</t>
  </si>
  <si>
    <t xml:space="preserve"> うち旧美原町</t>
  </si>
  <si>
    <t xml:space="preserve"> うち旧堺市</t>
  </si>
  <si>
    <t>（参考）堺市(一本算定）</t>
  </si>
  <si>
    <t>（単位：千円・％）</t>
  </si>
  <si>
    <t>決定額</t>
  </si>
  <si>
    <t>平成21年度</t>
  </si>
  <si>
    <t>平成21年度</t>
  </si>
  <si>
    <t>平成22年度</t>
  </si>
  <si>
    <t>平成22年度  普通交付税交付決定額</t>
  </si>
  <si>
    <t>超</t>
  </si>
  <si>
    <t>超</t>
  </si>
  <si>
    <t>臨時財政対策債</t>
  </si>
  <si>
    <t>発行可能額</t>
  </si>
  <si>
    <t>(注）　堺市は、21年度・22年度ともに合併算定替に係るもの。</t>
  </si>
  <si>
    <t>超＝平成22年度財源超過団体　　調整率：0.000819354</t>
  </si>
  <si>
    <t>皆増</t>
  </si>
  <si>
    <t>大阪府総務部市町村課（問い合わせ：06-6941-0351(内線2215))</t>
  </si>
  <si>
    <t>堺市</t>
  </si>
  <si>
    <t>千早赤阪村</t>
  </si>
  <si>
    <t>四條畷市</t>
  </si>
  <si>
    <t>12月分交付額</t>
  </si>
  <si>
    <t>交付総額</t>
  </si>
  <si>
    <t>３月分交付額</t>
  </si>
  <si>
    <t>平成30年度</t>
  </si>
  <si>
    <t>大阪府総務部市町村課（問い合わせ：06-6944-9114(内線2216))</t>
  </si>
  <si>
    <t>令和元年度  特別交付税の交付額等</t>
  </si>
  <si>
    <t>　　　超＝令和元年度財源超過団体</t>
  </si>
  <si>
    <t>令和元年度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</si>
</sst>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\(#,##0.000000000\);\(\(#,##0.000000000\)\)"/>
    <numFmt numFmtId="178" formatCode="0.0"/>
    <numFmt numFmtId="179" formatCode="#,##0.0;\-#,##0.0"/>
    <numFmt numFmtId="180" formatCode="#,##0.000;\-#,##0.000"/>
    <numFmt numFmtId="181" formatCode="hh:mm\ AM/PM"/>
    <numFmt numFmtId="182" formatCode="#,##0.000000000;\-#,##0.000000000"/>
    <numFmt numFmtId="183" formatCode="#,##0.0000;\-#,##0.0000"/>
    <numFmt numFmtId="184" formatCode="#,##0.00000;\-#,##0.00000"/>
    <numFmt numFmtId="185" formatCode="#,##0.000000;\-#,##0.000000"/>
    <numFmt numFmtId="186" formatCode="#,##0.0000000;\-#,##0.0000000"/>
    <numFmt numFmtId="187" formatCode="#,##0.00000000;\-#,##0.00000000"/>
    <numFmt numFmtId="188" formatCode="#,##0.0000000000;\-#,##0.0000000000"/>
    <numFmt numFmtId="189" formatCode="0.0%"/>
    <numFmt numFmtId="190" formatCode="0.00_);[Red]\(0.00\)"/>
    <numFmt numFmtId="191" formatCode="0.00_ "/>
    <numFmt numFmtId="192" formatCode="_ * #,##0_ ;_ * \-#,##0_ ;_ * &quot;-&quot;_ ;@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.0_ ;_ * \-#,##0.0_ ;_ * &quot;-&quot;_ ;@"/>
    <numFmt numFmtId="199" formatCode="#,##0.000000000_ "/>
  </numFmts>
  <fonts count="49">
    <font>
      <sz val="12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9"/>
      <name val="ＭＳ ゴシック"/>
      <family val="3"/>
    </font>
    <font>
      <sz val="12"/>
      <color indexed="8"/>
      <name val="FOゴシック体"/>
      <family val="3"/>
    </font>
    <font>
      <sz val="12"/>
      <color indexed="9"/>
      <name val="ＭＳ ゴシック"/>
      <family val="3"/>
    </font>
    <font>
      <b/>
      <sz val="20"/>
      <name val="ＭＳ ゴシック"/>
      <family val="3"/>
    </font>
    <font>
      <sz val="10"/>
      <color indexed="8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theme="1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theme="1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theme="1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65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left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Continuous" vertical="center"/>
      <protection/>
    </xf>
    <xf numFmtId="37" fontId="3" fillId="0" borderId="13" xfId="0" applyFont="1" applyBorder="1" applyAlignment="1" applyProtection="1">
      <alignment horizontal="centerContinuous" vertical="center"/>
      <protection/>
    </xf>
    <xf numFmtId="176" fontId="3" fillId="0" borderId="14" xfId="0" applyNumberFormat="1" applyFont="1" applyBorder="1" applyAlignment="1" applyProtection="1">
      <alignment horizontal="centerContinuous" vertical="center"/>
      <protection/>
    </xf>
    <xf numFmtId="176" fontId="4" fillId="0" borderId="15" xfId="0" applyNumberFormat="1" applyFont="1" applyBorder="1" applyAlignment="1" applyProtection="1">
      <alignment horizontal="centerContinuous" vertical="center"/>
      <protection/>
    </xf>
    <xf numFmtId="37" fontId="3" fillId="0" borderId="16" xfId="0" applyFont="1" applyBorder="1" applyAlignment="1" applyProtection="1">
      <alignment horizontal="right" vertical="center"/>
      <protection/>
    </xf>
    <xf numFmtId="37" fontId="3" fillId="33" borderId="17" xfId="0" applyFont="1" applyFill="1" applyBorder="1" applyAlignment="1" applyProtection="1">
      <alignment vertical="center"/>
      <protection/>
    </xf>
    <xf numFmtId="37" fontId="3" fillId="33" borderId="18" xfId="0" applyNumberFormat="1" applyFont="1" applyFill="1" applyBorder="1" applyAlignment="1" applyProtection="1">
      <alignment vertical="center"/>
      <protection/>
    </xf>
    <xf numFmtId="37" fontId="3" fillId="33" borderId="17" xfId="0" applyNumberFormat="1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178" fontId="3" fillId="33" borderId="19" xfId="0" applyNumberFormat="1" applyFont="1" applyFill="1" applyBorder="1" applyAlignment="1" applyProtection="1">
      <alignment vertical="center"/>
      <protection/>
    </xf>
    <xf numFmtId="37" fontId="3" fillId="33" borderId="20" xfId="0" applyFont="1" applyFill="1" applyBorder="1" applyAlignment="1" applyProtection="1">
      <alignment vertical="center"/>
      <protection/>
    </xf>
    <xf numFmtId="37" fontId="3" fillId="33" borderId="21" xfId="0" applyNumberFormat="1" applyFont="1" applyFill="1" applyBorder="1" applyAlignment="1" applyProtection="1">
      <alignment vertical="center"/>
      <protection/>
    </xf>
    <xf numFmtId="37" fontId="3" fillId="33" borderId="20" xfId="0" applyNumberFormat="1" applyFont="1" applyFill="1" applyBorder="1" applyAlignment="1" applyProtection="1">
      <alignment vertical="center"/>
      <protection/>
    </xf>
    <xf numFmtId="37" fontId="3" fillId="33" borderId="21" xfId="0" applyFont="1" applyFill="1" applyBorder="1" applyAlignment="1" applyProtection="1">
      <alignment vertical="center"/>
      <protection/>
    </xf>
    <xf numFmtId="178" fontId="3" fillId="33" borderId="22" xfId="0" applyNumberFormat="1" applyFont="1" applyFill="1" applyBorder="1" applyAlignment="1" applyProtection="1">
      <alignment vertical="center"/>
      <protection/>
    </xf>
    <xf numFmtId="37" fontId="3" fillId="33" borderId="23" xfId="0" applyFont="1" applyFill="1" applyBorder="1" applyAlignment="1" applyProtection="1">
      <alignment vertical="center"/>
      <protection/>
    </xf>
    <xf numFmtId="37" fontId="3" fillId="33" borderId="24" xfId="0" applyNumberFormat="1" applyFont="1" applyFill="1" applyBorder="1" applyAlignment="1" applyProtection="1">
      <alignment vertical="center"/>
      <protection/>
    </xf>
    <xf numFmtId="37" fontId="3" fillId="33" borderId="23" xfId="0" applyNumberFormat="1" applyFont="1" applyFill="1" applyBorder="1" applyAlignment="1" applyProtection="1">
      <alignment vertical="center"/>
      <protection/>
    </xf>
    <xf numFmtId="37" fontId="3" fillId="33" borderId="24" xfId="0" applyFont="1" applyFill="1" applyBorder="1" applyAlignment="1" applyProtection="1">
      <alignment vertical="center"/>
      <protection/>
    </xf>
    <xf numFmtId="178" fontId="3" fillId="33" borderId="25" xfId="0" applyNumberFormat="1" applyFont="1" applyFill="1" applyBorder="1" applyAlignment="1" applyProtection="1">
      <alignment vertical="center"/>
      <protection/>
    </xf>
    <xf numFmtId="37" fontId="3" fillId="0" borderId="26" xfId="0" applyFont="1" applyBorder="1" applyAlignment="1" applyProtection="1">
      <alignment vertical="center"/>
      <protection/>
    </xf>
    <xf numFmtId="37" fontId="3" fillId="33" borderId="27" xfId="0" applyNumberFormat="1" applyFont="1" applyFill="1" applyBorder="1" applyAlignment="1" applyProtection="1">
      <alignment vertical="center"/>
      <protection/>
    </xf>
    <xf numFmtId="37" fontId="3" fillId="33" borderId="28" xfId="0" applyNumberFormat="1" applyFont="1" applyFill="1" applyBorder="1" applyAlignment="1" applyProtection="1">
      <alignment vertical="center"/>
      <protection/>
    </xf>
    <xf numFmtId="37" fontId="3" fillId="33" borderId="28" xfId="0" applyFont="1" applyFill="1" applyBorder="1" applyAlignment="1" applyProtection="1">
      <alignment vertical="center"/>
      <protection/>
    </xf>
    <xf numFmtId="178" fontId="3" fillId="33" borderId="29" xfId="0" applyNumberFormat="1" applyFont="1" applyFill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34" borderId="30" xfId="0" applyNumberFormat="1" applyFont="1" applyFill="1" applyBorder="1" applyAlignment="1" applyProtection="1">
      <alignment vertical="center"/>
      <protection/>
    </xf>
    <xf numFmtId="37" fontId="3" fillId="34" borderId="31" xfId="0" applyNumberFormat="1" applyFont="1" applyFill="1" applyBorder="1" applyAlignment="1" applyProtection="1">
      <alignment vertical="center"/>
      <protection/>
    </xf>
    <xf numFmtId="178" fontId="3" fillId="34" borderId="32" xfId="0" applyNumberFormat="1" applyFont="1" applyFill="1" applyBorder="1" applyAlignment="1" applyProtection="1">
      <alignment vertical="center"/>
      <protection/>
    </xf>
    <xf numFmtId="37" fontId="3" fillId="33" borderId="27" xfId="0" applyFont="1" applyFill="1" applyBorder="1" applyAlignment="1" applyProtection="1">
      <alignment vertical="center"/>
      <protection/>
    </xf>
    <xf numFmtId="37" fontId="3" fillId="34" borderId="33" xfId="0" applyNumberFormat="1" applyFont="1" applyFill="1" applyBorder="1" applyAlignment="1" applyProtection="1">
      <alignment vertical="center"/>
      <protection/>
    </xf>
    <xf numFmtId="37" fontId="3" fillId="34" borderId="34" xfId="0" applyNumberFormat="1" applyFont="1" applyFill="1" applyBorder="1" applyAlignment="1" applyProtection="1">
      <alignment vertical="center"/>
      <protection/>
    </xf>
    <xf numFmtId="178" fontId="3" fillId="34" borderId="35" xfId="0" applyNumberFormat="1" applyFont="1" applyFill="1" applyBorder="1" applyAlignment="1" applyProtection="1">
      <alignment vertical="center"/>
      <protection/>
    </xf>
    <xf numFmtId="37" fontId="3" fillId="0" borderId="36" xfId="0" applyFont="1" applyBorder="1" applyAlignment="1" applyProtection="1">
      <alignment horizontal="center" vertical="center"/>
      <protection/>
    </xf>
    <xf numFmtId="37" fontId="3" fillId="0" borderId="37" xfId="0" applyFont="1" applyBorder="1" applyAlignment="1" applyProtection="1">
      <alignment horizontal="center" vertical="center"/>
      <protection/>
    </xf>
    <xf numFmtId="37" fontId="3" fillId="0" borderId="38" xfId="0" applyFont="1" applyBorder="1" applyAlignment="1" applyProtection="1">
      <alignment horizontal="center" vertical="center"/>
      <protection/>
    </xf>
    <xf numFmtId="37" fontId="3" fillId="33" borderId="39" xfId="0" applyFont="1" applyFill="1" applyBorder="1" applyAlignment="1" applyProtection="1">
      <alignment vertical="center"/>
      <protection/>
    </xf>
    <xf numFmtId="37" fontId="3" fillId="33" borderId="39" xfId="0" applyNumberFormat="1" applyFont="1" applyFill="1" applyBorder="1" applyAlignment="1" applyProtection="1">
      <alignment vertical="center"/>
      <protection/>
    </xf>
    <xf numFmtId="37" fontId="3" fillId="33" borderId="40" xfId="0" applyFont="1" applyFill="1" applyBorder="1" applyAlignment="1" applyProtection="1">
      <alignment vertical="center"/>
      <protection/>
    </xf>
    <xf numFmtId="178" fontId="3" fillId="33" borderId="41" xfId="0" applyNumberFormat="1" applyFont="1" applyFill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horizontal="right" vertical="center"/>
      <protection/>
    </xf>
    <xf numFmtId="37" fontId="3" fillId="33" borderId="13" xfId="0" applyNumberFormat="1" applyFont="1" applyFill="1" applyBorder="1" applyAlignment="1" applyProtection="1">
      <alignment vertical="center"/>
      <protection/>
    </xf>
    <xf numFmtId="37" fontId="3" fillId="33" borderId="42" xfId="0" applyNumberFormat="1" applyFont="1" applyFill="1" applyBorder="1" applyAlignment="1" applyProtection="1">
      <alignment vertical="center"/>
      <protection/>
    </xf>
    <xf numFmtId="37" fontId="3" fillId="33" borderId="43" xfId="0" applyNumberFormat="1" applyFont="1" applyFill="1" applyBorder="1" applyAlignment="1" applyProtection="1">
      <alignment vertical="center"/>
      <protection/>
    </xf>
    <xf numFmtId="37" fontId="3" fillId="33" borderId="44" xfId="0" applyNumberFormat="1" applyFont="1" applyFill="1" applyBorder="1" applyAlignment="1" applyProtection="1">
      <alignment vertical="center"/>
      <protection/>
    </xf>
    <xf numFmtId="37" fontId="3" fillId="33" borderId="45" xfId="0" applyNumberFormat="1" applyFont="1" applyFill="1" applyBorder="1" applyAlignment="1" applyProtection="1">
      <alignment vertical="center"/>
      <protection/>
    </xf>
    <xf numFmtId="37" fontId="3" fillId="33" borderId="46" xfId="0" applyNumberFormat="1" applyFont="1" applyFill="1" applyBorder="1" applyAlignment="1" applyProtection="1">
      <alignment vertical="center"/>
      <protection/>
    </xf>
    <xf numFmtId="37" fontId="3" fillId="34" borderId="47" xfId="0" applyNumberFormat="1" applyFont="1" applyFill="1" applyBorder="1" applyAlignment="1" applyProtection="1">
      <alignment vertical="center"/>
      <protection/>
    </xf>
    <xf numFmtId="37" fontId="3" fillId="33" borderId="48" xfId="0" applyNumberFormat="1" applyFont="1" applyFill="1" applyBorder="1" applyAlignment="1" applyProtection="1">
      <alignment vertical="center"/>
      <protection/>
    </xf>
    <xf numFmtId="37" fontId="3" fillId="34" borderId="49" xfId="0" applyNumberFormat="1" applyFont="1" applyFill="1" applyBorder="1" applyAlignment="1" applyProtection="1">
      <alignment vertical="center"/>
      <protection/>
    </xf>
    <xf numFmtId="37" fontId="3" fillId="35" borderId="50" xfId="0" applyFont="1" applyFill="1" applyBorder="1" applyAlignment="1" applyProtection="1">
      <alignment vertical="center"/>
      <protection/>
    </xf>
    <xf numFmtId="37" fontId="3" fillId="36" borderId="51" xfId="0" applyFont="1" applyFill="1" applyBorder="1" applyAlignment="1" applyProtection="1">
      <alignment horizontal="right" vertical="center"/>
      <protection/>
    </xf>
    <xf numFmtId="37" fontId="3" fillId="35" borderId="52" xfId="0" applyFont="1" applyFill="1" applyBorder="1" applyAlignment="1" applyProtection="1">
      <alignment vertical="center"/>
      <protection/>
    </xf>
    <xf numFmtId="37" fontId="3" fillId="35" borderId="53" xfId="0" applyFont="1" applyFill="1" applyBorder="1" applyAlignment="1" applyProtection="1">
      <alignment vertical="center"/>
      <protection/>
    </xf>
    <xf numFmtId="37" fontId="3" fillId="35" borderId="54" xfId="0" applyFont="1" applyFill="1" applyBorder="1" applyAlignment="1" applyProtection="1">
      <alignment vertical="center"/>
      <protection/>
    </xf>
    <xf numFmtId="37" fontId="3" fillId="35" borderId="55" xfId="0" applyFont="1" applyFill="1" applyBorder="1" applyAlignment="1" applyProtection="1">
      <alignment vertical="center"/>
      <protection/>
    </xf>
    <xf numFmtId="37" fontId="3" fillId="35" borderId="50" xfId="0" applyNumberFormat="1" applyFont="1" applyFill="1" applyBorder="1" applyAlignment="1" applyProtection="1">
      <alignment vertical="center"/>
      <protection/>
    </xf>
    <xf numFmtId="37" fontId="3" fillId="35" borderId="56" xfId="0" applyNumberFormat="1" applyFont="1" applyFill="1" applyBorder="1" applyAlignment="1" applyProtection="1">
      <alignment vertical="center"/>
      <protection/>
    </xf>
    <xf numFmtId="37" fontId="3" fillId="35" borderId="55" xfId="0" applyNumberFormat="1" applyFont="1" applyFill="1" applyBorder="1" applyAlignment="1" applyProtection="1">
      <alignment vertical="center"/>
      <protection/>
    </xf>
    <xf numFmtId="37" fontId="3" fillId="35" borderId="57" xfId="0" applyNumberFormat="1" applyFont="1" applyFill="1" applyBorder="1" applyAlignment="1" applyProtection="1">
      <alignment vertical="center"/>
      <protection/>
    </xf>
    <xf numFmtId="37" fontId="3" fillId="0" borderId="58" xfId="0" applyFont="1" applyBorder="1" applyAlignment="1" applyProtection="1">
      <alignment horizontal="center" vertical="center"/>
      <protection/>
    </xf>
    <xf numFmtId="37" fontId="3" fillId="0" borderId="59" xfId="0" applyNumberFormat="1" applyFont="1" applyFill="1" applyBorder="1" applyAlignment="1" applyProtection="1">
      <alignment vertical="center"/>
      <protection/>
    </xf>
    <xf numFmtId="37" fontId="3" fillId="0" borderId="60" xfId="0" applyNumberFormat="1" applyFont="1" applyFill="1" applyBorder="1" applyAlignment="1" applyProtection="1">
      <alignment vertical="center"/>
      <protection/>
    </xf>
    <xf numFmtId="37" fontId="3" fillId="0" borderId="59" xfId="0" applyFont="1" applyFill="1" applyBorder="1" applyAlignment="1" applyProtection="1">
      <alignment vertical="center"/>
      <protection/>
    </xf>
    <xf numFmtId="37" fontId="3" fillId="35" borderId="61" xfId="0" applyFont="1" applyFill="1" applyBorder="1" applyAlignment="1" applyProtection="1">
      <alignment vertical="center"/>
      <protection/>
    </xf>
    <xf numFmtId="37" fontId="3" fillId="0" borderId="62" xfId="0" applyNumberFormat="1" applyFont="1" applyFill="1" applyBorder="1" applyAlignment="1" applyProtection="1">
      <alignment vertical="center"/>
      <protection/>
    </xf>
    <xf numFmtId="37" fontId="3" fillId="0" borderId="60" xfId="0" applyFont="1" applyFill="1" applyBorder="1" applyAlignment="1" applyProtection="1">
      <alignment vertical="center"/>
      <protection/>
    </xf>
    <xf numFmtId="178" fontId="3" fillId="0" borderId="63" xfId="0" applyNumberFormat="1" applyFont="1" applyFill="1" applyBorder="1" applyAlignment="1" applyProtection="1">
      <alignment vertical="center"/>
      <protection/>
    </xf>
    <xf numFmtId="37" fontId="3" fillId="0" borderId="64" xfId="0" applyFont="1" applyFill="1" applyBorder="1" applyAlignment="1" applyProtection="1">
      <alignment vertical="center"/>
      <protection/>
    </xf>
    <xf numFmtId="37" fontId="3" fillId="0" borderId="64" xfId="0" applyNumberFormat="1" applyFont="1" applyFill="1" applyBorder="1" applyAlignment="1" applyProtection="1">
      <alignment vertical="center"/>
      <protection/>
    </xf>
    <xf numFmtId="37" fontId="3" fillId="0" borderId="65" xfId="0" applyFont="1" applyFill="1" applyBorder="1" applyAlignment="1" applyProtection="1">
      <alignment vertical="center"/>
      <protection/>
    </xf>
    <xf numFmtId="37" fontId="3" fillId="35" borderId="66" xfId="0" applyFont="1" applyFill="1" applyBorder="1" applyAlignment="1" applyProtection="1">
      <alignment vertical="center"/>
      <protection/>
    </xf>
    <xf numFmtId="37" fontId="3" fillId="0" borderId="67" xfId="0" applyNumberFormat="1" applyFont="1" applyFill="1" applyBorder="1" applyAlignment="1" applyProtection="1">
      <alignment vertical="center"/>
      <protection/>
    </xf>
    <xf numFmtId="178" fontId="3" fillId="0" borderId="68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6" fillId="0" borderId="38" xfId="0" applyFont="1" applyBorder="1" applyAlignment="1" applyProtection="1">
      <alignment horizontal="right" vertical="center"/>
      <protection/>
    </xf>
    <xf numFmtId="37" fontId="9" fillId="0" borderId="67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3" fillId="35" borderId="69" xfId="0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37" fontId="3" fillId="36" borderId="70" xfId="0" applyFont="1" applyFill="1" applyBorder="1" applyAlignment="1" applyProtection="1">
      <alignment vertical="center"/>
      <protection/>
    </xf>
    <xf numFmtId="37" fontId="3" fillId="36" borderId="71" xfId="0" applyNumberFormat="1" applyFont="1" applyFill="1" applyBorder="1" applyAlignment="1" applyProtection="1">
      <alignment vertical="center"/>
      <protection/>
    </xf>
    <xf numFmtId="37" fontId="3" fillId="36" borderId="70" xfId="0" applyNumberFormat="1" applyFont="1" applyFill="1" applyBorder="1" applyAlignment="1" applyProtection="1">
      <alignment vertical="center"/>
      <protection/>
    </xf>
    <xf numFmtId="37" fontId="3" fillId="36" borderId="71" xfId="0" applyFont="1" applyFill="1" applyBorder="1" applyAlignment="1" applyProtection="1">
      <alignment vertical="center"/>
      <protection/>
    </xf>
    <xf numFmtId="37" fontId="3" fillId="36" borderId="72" xfId="0" applyNumberFormat="1" applyFont="1" applyFill="1" applyBorder="1" applyAlignment="1" applyProtection="1">
      <alignment vertical="center"/>
      <protection/>
    </xf>
    <xf numFmtId="178" fontId="3" fillId="36" borderId="73" xfId="0" applyNumberFormat="1" applyFont="1" applyFill="1" applyBorder="1" applyAlignment="1" applyProtection="1">
      <alignment vertical="center"/>
      <protection/>
    </xf>
    <xf numFmtId="37" fontId="3" fillId="0" borderId="48" xfId="0" applyNumberFormat="1" applyFont="1" applyFill="1" applyBorder="1" applyAlignment="1" applyProtection="1">
      <alignment vertical="center"/>
      <protection/>
    </xf>
    <xf numFmtId="37" fontId="1" fillId="0" borderId="74" xfId="0" applyFont="1" applyBorder="1" applyAlignment="1" applyProtection="1">
      <alignment horizontal="center" vertical="center"/>
      <protection/>
    </xf>
    <xf numFmtId="37" fontId="1" fillId="0" borderId="39" xfId="0" applyFont="1" applyBorder="1" applyAlignment="1" applyProtection="1">
      <alignment horizontal="center" vertical="center"/>
      <protection/>
    </xf>
    <xf numFmtId="37" fontId="1" fillId="0" borderId="40" xfId="0" applyFont="1" applyBorder="1" applyAlignment="1" applyProtection="1">
      <alignment horizontal="center" vertical="center"/>
      <protection/>
    </xf>
    <xf numFmtId="37" fontId="1" fillId="0" borderId="13" xfId="0" applyFont="1" applyBorder="1" applyAlignment="1" applyProtection="1">
      <alignment horizontal="center" vertical="center"/>
      <protection/>
    </xf>
    <xf numFmtId="37" fontId="1" fillId="0" borderId="31" xfId="0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1" fillId="0" borderId="75" xfId="0" applyFont="1" applyBorder="1" applyAlignment="1" applyProtection="1">
      <alignment horizontal="center" vertical="center"/>
      <protection/>
    </xf>
    <xf numFmtId="37" fontId="1" fillId="36" borderId="76" xfId="0" applyFont="1" applyFill="1" applyBorder="1" applyAlignment="1" applyProtection="1">
      <alignment horizontal="center" vertical="center"/>
      <protection/>
    </xf>
    <xf numFmtId="37" fontId="1" fillId="0" borderId="75" xfId="0" applyFont="1" applyBorder="1" applyAlignment="1" applyProtection="1">
      <alignment horizontal="centerContinuous" vertical="center"/>
      <protection/>
    </xf>
    <xf numFmtId="37" fontId="1" fillId="0" borderId="77" xfId="0" applyFont="1" applyBorder="1" applyAlignment="1" applyProtection="1">
      <alignment horizontal="centerContinuous" vertical="center"/>
      <protection/>
    </xf>
    <xf numFmtId="37" fontId="1" fillId="36" borderId="52" xfId="0" applyFont="1" applyFill="1" applyBorder="1" applyAlignment="1" applyProtection="1">
      <alignment horizontal="center" vertical="center"/>
      <protection/>
    </xf>
    <xf numFmtId="37" fontId="1" fillId="0" borderId="78" xfId="0" applyFont="1" applyBorder="1" applyAlignment="1" applyProtection="1">
      <alignment horizontal="centerContinuous" vertical="center"/>
      <protection/>
    </xf>
    <xf numFmtId="37" fontId="1" fillId="0" borderId="79" xfId="0" applyFont="1" applyBorder="1" applyAlignment="1" applyProtection="1">
      <alignment horizontal="centerContinuous" vertical="center"/>
      <protection/>
    </xf>
    <xf numFmtId="37" fontId="1" fillId="0" borderId="34" xfId="0" applyFont="1" applyBorder="1" applyAlignment="1" applyProtection="1">
      <alignment horizontal="center" vertical="center"/>
      <protection/>
    </xf>
    <xf numFmtId="37" fontId="1" fillId="0" borderId="35" xfId="0" applyFont="1" applyBorder="1" applyAlignment="1" applyProtection="1">
      <alignment horizontal="center" vertical="center"/>
      <protection/>
    </xf>
    <xf numFmtId="37" fontId="1" fillId="0" borderId="80" xfId="0" applyFont="1" applyBorder="1" applyAlignment="1" applyProtection="1">
      <alignment horizontal="center" vertical="center"/>
      <protection/>
    </xf>
    <xf numFmtId="37" fontId="3" fillId="37" borderId="64" xfId="0" applyFont="1" applyFill="1" applyBorder="1" applyAlignment="1" applyProtection="1">
      <alignment vertical="center"/>
      <protection/>
    </xf>
    <xf numFmtId="37" fontId="3" fillId="37" borderId="65" xfId="0" applyNumberFormat="1" applyFont="1" applyFill="1" applyBorder="1" applyAlignment="1" applyProtection="1">
      <alignment vertical="center"/>
      <protection/>
    </xf>
    <xf numFmtId="37" fontId="3" fillId="37" borderId="59" xfId="0" applyNumberFormat="1" applyFont="1" applyFill="1" applyBorder="1" applyAlignment="1" applyProtection="1">
      <alignment vertical="center"/>
      <protection/>
    </xf>
    <xf numFmtId="37" fontId="3" fillId="37" borderId="39" xfId="0" applyFont="1" applyFill="1" applyBorder="1" applyAlignment="1" applyProtection="1">
      <alignment vertical="center"/>
      <protection/>
    </xf>
    <xf numFmtId="37" fontId="3" fillId="37" borderId="40" xfId="0" applyNumberFormat="1" applyFont="1" applyFill="1" applyBorder="1" applyAlignment="1" applyProtection="1">
      <alignment vertical="center"/>
      <protection/>
    </xf>
    <xf numFmtId="37" fontId="3" fillId="37" borderId="17" xfId="0" applyFont="1" applyFill="1" applyBorder="1" applyAlignment="1" applyProtection="1">
      <alignment vertical="center"/>
      <protection/>
    </xf>
    <xf numFmtId="37" fontId="3" fillId="37" borderId="18" xfId="0" applyNumberFormat="1" applyFont="1" applyFill="1" applyBorder="1" applyAlignment="1" applyProtection="1">
      <alignment vertical="center"/>
      <protection/>
    </xf>
    <xf numFmtId="37" fontId="3" fillId="37" borderId="20" xfId="0" applyFont="1" applyFill="1" applyBorder="1" applyAlignment="1" applyProtection="1">
      <alignment vertical="center"/>
      <protection/>
    </xf>
    <xf numFmtId="37" fontId="3" fillId="37" borderId="21" xfId="0" applyNumberFormat="1" applyFont="1" applyFill="1" applyBorder="1" applyAlignment="1" applyProtection="1">
      <alignment vertical="center"/>
      <protection/>
    </xf>
    <xf numFmtId="37" fontId="3" fillId="37" borderId="23" xfId="0" applyFont="1" applyFill="1" applyBorder="1" applyAlignment="1" applyProtection="1">
      <alignment vertical="center"/>
      <protection/>
    </xf>
    <xf numFmtId="37" fontId="3" fillId="37" borderId="24" xfId="0" applyNumberFormat="1" applyFont="1" applyFill="1" applyBorder="1" applyAlignment="1" applyProtection="1">
      <alignment vertical="center"/>
      <protection/>
    </xf>
    <xf numFmtId="37" fontId="3" fillId="37" borderId="27" xfId="0" applyNumberFormat="1" applyFont="1" applyFill="1" applyBorder="1" applyAlignment="1" applyProtection="1">
      <alignment vertical="center"/>
      <protection/>
    </xf>
    <xf numFmtId="37" fontId="1" fillId="0" borderId="81" xfId="0" applyFont="1" applyBorder="1" applyAlignment="1" applyProtection="1">
      <alignment horizontal="centerContinuous" vertical="center"/>
      <protection/>
    </xf>
    <xf numFmtId="37" fontId="1" fillId="0" borderId="82" xfId="0" applyFont="1" applyBorder="1" applyAlignment="1" applyProtection="1">
      <alignment horizontal="centerContinuous" vertical="center"/>
      <protection/>
    </xf>
    <xf numFmtId="37" fontId="3" fillId="0" borderId="45" xfId="0" applyNumberFormat="1" applyFont="1" applyFill="1" applyBorder="1" applyAlignment="1" applyProtection="1">
      <alignment vertical="center"/>
      <protection/>
    </xf>
    <xf numFmtId="37" fontId="1" fillId="0" borderId="14" xfId="0" applyFont="1" applyBorder="1" applyAlignment="1" applyProtection="1">
      <alignment horizontal="centerContinuous" vertical="center"/>
      <protection/>
    </xf>
    <xf numFmtId="37" fontId="1" fillId="0" borderId="15" xfId="0" applyFont="1" applyBorder="1" applyAlignment="1" applyProtection="1">
      <alignment horizontal="centerContinuous" vertical="center"/>
      <protection/>
    </xf>
    <xf numFmtId="37" fontId="1" fillId="0" borderId="75" xfId="0" applyFont="1" applyFill="1" applyBorder="1" applyAlignment="1" applyProtection="1">
      <alignment horizontal="center" vertical="center"/>
      <protection/>
    </xf>
    <xf numFmtId="37" fontId="10" fillId="0" borderId="31" xfId="0" applyNumberFormat="1" applyFont="1" applyFill="1" applyBorder="1" applyAlignment="1" applyProtection="1">
      <alignment/>
      <protection/>
    </xf>
    <xf numFmtId="37" fontId="3" fillId="0" borderId="18" xfId="0" applyFont="1" applyFill="1" applyBorder="1" applyAlignment="1" applyProtection="1">
      <alignment vertical="center"/>
      <protection/>
    </xf>
    <xf numFmtId="37" fontId="1" fillId="0" borderId="11" xfId="0" applyFont="1" applyFill="1" applyBorder="1" applyAlignment="1" applyProtection="1">
      <alignment horizontal="center" vertical="center"/>
      <protection/>
    </xf>
    <xf numFmtId="37" fontId="1" fillId="0" borderId="0" xfId="0" applyFont="1" applyBorder="1" applyAlignment="1" applyProtection="1">
      <alignment horizontal="centerContinuous" vertical="center"/>
      <protection/>
    </xf>
    <xf numFmtId="37" fontId="3" fillId="34" borderId="0" xfId="0" applyNumberFormat="1" applyFont="1" applyFill="1" applyBorder="1" applyAlignment="1" applyProtection="1">
      <alignment vertical="center"/>
      <protection/>
    </xf>
    <xf numFmtId="178" fontId="3" fillId="34" borderId="0" xfId="0" applyNumberFormat="1" applyFont="1" applyFill="1" applyBorder="1" applyAlignment="1" applyProtection="1">
      <alignment vertical="center"/>
      <protection/>
    </xf>
    <xf numFmtId="37" fontId="1" fillId="0" borderId="0" xfId="0" applyFont="1" applyBorder="1" applyAlignment="1" applyProtection="1">
      <alignment horizontal="left" vertical="center"/>
      <protection/>
    </xf>
    <xf numFmtId="37" fontId="1" fillId="0" borderId="37" xfId="0" applyFont="1" applyFill="1" applyBorder="1" applyAlignment="1" applyProtection="1">
      <alignment horizontal="center" vertical="center"/>
      <protection/>
    </xf>
    <xf numFmtId="37" fontId="1" fillId="0" borderId="83" xfId="0" applyFont="1" applyFill="1" applyBorder="1" applyAlignment="1" applyProtection="1">
      <alignment horizontal="center" vertical="center"/>
      <protection/>
    </xf>
    <xf numFmtId="37" fontId="3" fillId="37" borderId="84" xfId="0" applyFont="1" applyFill="1" applyBorder="1" applyAlignment="1" applyProtection="1">
      <alignment vertical="center"/>
      <protection/>
    </xf>
    <xf numFmtId="37" fontId="3" fillId="37" borderId="85" xfId="0" applyNumberFormat="1" applyFont="1" applyFill="1" applyBorder="1" applyAlignment="1" applyProtection="1">
      <alignment vertical="center"/>
      <protection/>
    </xf>
    <xf numFmtId="37" fontId="3" fillId="33" borderId="84" xfId="0" applyNumberFormat="1" applyFont="1" applyFill="1" applyBorder="1" applyAlignment="1" applyProtection="1">
      <alignment vertical="center"/>
      <protection/>
    </xf>
    <xf numFmtId="37" fontId="3" fillId="33" borderId="85" xfId="0" applyFont="1" applyFill="1" applyBorder="1" applyAlignment="1" applyProtection="1">
      <alignment vertical="center"/>
      <protection/>
    </xf>
    <xf numFmtId="37" fontId="3" fillId="35" borderId="86" xfId="0" applyFont="1" applyFill="1" applyBorder="1" applyAlignment="1" applyProtection="1">
      <alignment vertical="center"/>
      <protection/>
    </xf>
    <xf numFmtId="37" fontId="3" fillId="33" borderId="87" xfId="0" applyNumberFormat="1" applyFont="1" applyFill="1" applyBorder="1" applyAlignment="1" applyProtection="1">
      <alignment vertical="center"/>
      <protection/>
    </xf>
    <xf numFmtId="37" fontId="3" fillId="33" borderId="84" xfId="0" applyFont="1" applyFill="1" applyBorder="1" applyAlignment="1" applyProtection="1">
      <alignment vertical="center"/>
      <protection/>
    </xf>
    <xf numFmtId="178" fontId="3" fillId="33" borderId="88" xfId="0" applyNumberFormat="1" applyFont="1" applyFill="1" applyBorder="1" applyAlignment="1" applyProtection="1">
      <alignment vertical="center"/>
      <protection/>
    </xf>
    <xf numFmtId="37" fontId="3" fillId="37" borderId="89" xfId="0" applyFont="1" applyFill="1" applyBorder="1" applyAlignment="1" applyProtection="1">
      <alignment vertical="center"/>
      <protection/>
    </xf>
    <xf numFmtId="37" fontId="3" fillId="0" borderId="89" xfId="0" applyNumberFormat="1" applyFont="1" applyFill="1" applyBorder="1" applyAlignment="1" applyProtection="1">
      <alignment vertical="center"/>
      <protection/>
    </xf>
    <xf numFmtId="37" fontId="3" fillId="0" borderId="78" xfId="0" applyFont="1" applyFill="1" applyBorder="1" applyAlignment="1" applyProtection="1">
      <alignment vertical="center"/>
      <protection/>
    </xf>
    <xf numFmtId="37" fontId="3" fillId="35" borderId="90" xfId="0" applyFont="1" applyFill="1" applyBorder="1" applyAlignment="1" applyProtection="1">
      <alignment vertical="center"/>
      <protection/>
    </xf>
    <xf numFmtId="37" fontId="3" fillId="0" borderId="82" xfId="0" applyNumberFormat="1" applyFont="1" applyFill="1" applyBorder="1" applyAlignment="1" applyProtection="1">
      <alignment vertical="center"/>
      <protection/>
    </xf>
    <xf numFmtId="37" fontId="3" fillId="0" borderId="89" xfId="0" applyFont="1" applyFill="1" applyBorder="1" applyAlignment="1" applyProtection="1">
      <alignment vertical="center"/>
      <protection/>
    </xf>
    <xf numFmtId="178" fontId="3" fillId="0" borderId="91" xfId="0" applyNumberFormat="1" applyFont="1" applyFill="1" applyBorder="1" applyAlignment="1" applyProtection="1">
      <alignment vertical="center"/>
      <protection/>
    </xf>
    <xf numFmtId="37" fontId="10" fillId="0" borderId="89" xfId="0" applyNumberFormat="1" applyFont="1" applyFill="1" applyBorder="1" applyAlignment="1" applyProtection="1">
      <alignment/>
      <protection/>
    </xf>
    <xf numFmtId="37" fontId="3" fillId="33" borderId="89" xfId="0" applyNumberFormat="1" applyFont="1" applyFill="1" applyBorder="1" applyAlignment="1" applyProtection="1">
      <alignment vertical="center"/>
      <protection/>
    </xf>
    <xf numFmtId="178" fontId="3" fillId="33" borderId="91" xfId="0" applyNumberFormat="1" applyFont="1" applyFill="1" applyBorder="1" applyAlignment="1" applyProtection="1">
      <alignment vertical="center"/>
      <protection/>
    </xf>
    <xf numFmtId="37" fontId="10" fillId="0" borderId="78" xfId="0" applyNumberFormat="1" applyFont="1" applyFill="1" applyBorder="1" applyAlignment="1" applyProtection="1">
      <alignment/>
      <protection/>
    </xf>
    <xf numFmtId="37" fontId="3" fillId="33" borderId="92" xfId="0" applyNumberFormat="1" applyFont="1" applyFill="1" applyBorder="1" applyAlignment="1" applyProtection="1">
      <alignment vertical="center"/>
      <protection/>
    </xf>
    <xf numFmtId="37" fontId="10" fillId="36" borderId="90" xfId="0" applyNumberFormat="1" applyFont="1" applyFill="1" applyBorder="1" applyAlignment="1" applyProtection="1">
      <alignment/>
      <protection/>
    </xf>
    <xf numFmtId="37" fontId="3" fillId="33" borderId="48" xfId="0" applyFont="1" applyFill="1" applyBorder="1" applyAlignment="1" applyProtection="1">
      <alignment vertical="center"/>
      <protection/>
    </xf>
    <xf numFmtId="37" fontId="3" fillId="33" borderId="82" xfId="0" applyNumberFormat="1" applyFont="1" applyFill="1" applyBorder="1" applyAlignment="1" applyProtection="1">
      <alignment vertical="center"/>
      <protection/>
    </xf>
    <xf numFmtId="37" fontId="3" fillId="34" borderId="83" xfId="0" applyNumberFormat="1" applyFont="1" applyFill="1" applyBorder="1" applyAlignment="1" applyProtection="1">
      <alignment vertical="center"/>
      <protection/>
    </xf>
    <xf numFmtId="37" fontId="3" fillId="34" borderId="93" xfId="0" applyNumberFormat="1" applyFont="1" applyFill="1" applyBorder="1" applyAlignment="1" applyProtection="1">
      <alignment vertical="center"/>
      <protection/>
    </xf>
    <xf numFmtId="37" fontId="1" fillId="0" borderId="94" xfId="0" applyFont="1" applyBorder="1" applyAlignment="1" applyProtection="1">
      <alignment horizontal="centerContinuous" vertical="center"/>
      <protection/>
    </xf>
    <xf numFmtId="37" fontId="1" fillId="0" borderId="95" xfId="0" applyFont="1" applyBorder="1" applyAlignment="1" applyProtection="1">
      <alignment horizontal="centerContinuous" vertical="center"/>
      <protection/>
    </xf>
    <xf numFmtId="37" fontId="1" fillId="0" borderId="96" xfId="0" applyFont="1" applyBorder="1" applyAlignment="1" applyProtection="1">
      <alignment horizontal="center" vertical="center"/>
      <protection/>
    </xf>
    <xf numFmtId="178" fontId="3" fillId="33" borderId="97" xfId="0" applyNumberFormat="1" applyFont="1" applyFill="1" applyBorder="1" applyAlignment="1" applyProtection="1">
      <alignment vertical="center"/>
      <protection/>
    </xf>
    <xf numFmtId="178" fontId="3" fillId="0" borderId="98" xfId="0" applyNumberFormat="1" applyFont="1" applyFill="1" applyBorder="1" applyAlignment="1" applyProtection="1">
      <alignment vertical="center"/>
      <protection/>
    </xf>
    <xf numFmtId="178" fontId="3" fillId="0" borderId="99" xfId="0" applyNumberFormat="1" applyFont="1" applyFill="1" applyBorder="1" applyAlignment="1" applyProtection="1">
      <alignment vertical="center"/>
      <protection/>
    </xf>
    <xf numFmtId="178" fontId="3" fillId="0" borderId="100" xfId="0" applyNumberFormat="1" applyFont="1" applyFill="1" applyBorder="1" applyAlignment="1" applyProtection="1">
      <alignment vertical="center"/>
      <protection/>
    </xf>
    <xf numFmtId="178" fontId="3" fillId="33" borderId="101" xfId="0" applyNumberFormat="1" applyFont="1" applyFill="1" applyBorder="1" applyAlignment="1" applyProtection="1">
      <alignment vertical="center"/>
      <protection/>
    </xf>
    <xf numFmtId="178" fontId="3" fillId="33" borderId="102" xfId="0" applyNumberFormat="1" applyFont="1" applyFill="1" applyBorder="1" applyAlignment="1" applyProtection="1">
      <alignment vertical="center"/>
      <protection/>
    </xf>
    <xf numFmtId="178" fontId="3" fillId="33" borderId="103" xfId="0" applyNumberFormat="1" applyFont="1" applyFill="1" applyBorder="1" applyAlignment="1" applyProtection="1">
      <alignment vertical="center"/>
      <protection/>
    </xf>
    <xf numFmtId="178" fontId="3" fillId="33" borderId="104" xfId="0" applyNumberFormat="1" applyFont="1" applyFill="1" applyBorder="1" applyAlignment="1" applyProtection="1">
      <alignment vertical="center"/>
      <protection/>
    </xf>
    <xf numFmtId="178" fontId="3" fillId="33" borderId="105" xfId="0" applyNumberFormat="1" applyFont="1" applyFill="1" applyBorder="1" applyAlignment="1" applyProtection="1">
      <alignment vertical="center"/>
      <protection/>
    </xf>
    <xf numFmtId="178" fontId="3" fillId="33" borderId="98" xfId="0" applyNumberFormat="1" applyFont="1" applyFill="1" applyBorder="1" applyAlignment="1" applyProtection="1">
      <alignment vertical="center"/>
      <protection/>
    </xf>
    <xf numFmtId="178" fontId="3" fillId="34" borderId="106" xfId="0" applyNumberFormat="1" applyFont="1" applyFill="1" applyBorder="1" applyAlignment="1" applyProtection="1">
      <alignment vertical="center"/>
      <protection/>
    </xf>
    <xf numFmtId="178" fontId="3" fillId="34" borderId="96" xfId="0" applyNumberFormat="1" applyFont="1" applyFill="1" applyBorder="1" applyAlignment="1" applyProtection="1">
      <alignment vertical="center"/>
      <protection/>
    </xf>
    <xf numFmtId="37" fontId="3" fillId="36" borderId="50" xfId="0" applyNumberFormat="1" applyFont="1" applyFill="1" applyBorder="1" applyAlignment="1" applyProtection="1">
      <alignment vertical="center"/>
      <protection/>
    </xf>
    <xf numFmtId="37" fontId="11" fillId="0" borderId="0" xfId="0" applyFont="1" applyAlignment="1" applyProtection="1">
      <alignment horizontal="right" vertical="center"/>
      <protection/>
    </xf>
    <xf numFmtId="177" fontId="11" fillId="0" borderId="0" xfId="0" applyNumberFormat="1" applyFont="1" applyFill="1" applyAlignment="1" applyProtection="1">
      <alignment vertical="center"/>
      <protection/>
    </xf>
    <xf numFmtId="178" fontId="3" fillId="33" borderId="102" xfId="0" applyNumberFormat="1" applyFont="1" applyFill="1" applyBorder="1" applyAlignment="1" applyProtection="1">
      <alignment horizontal="right" vertical="center"/>
      <protection/>
    </xf>
    <xf numFmtId="37" fontId="3" fillId="33" borderId="44" xfId="0" applyNumberFormat="1" applyFont="1" applyFill="1" applyBorder="1" applyAlignment="1" applyProtection="1">
      <alignment vertical="center" shrinkToFit="1"/>
      <protection/>
    </xf>
    <xf numFmtId="37" fontId="3" fillId="34" borderId="83" xfId="0" applyNumberFormat="1" applyFont="1" applyFill="1" applyBorder="1" applyAlignment="1" applyProtection="1">
      <alignment vertical="center" shrinkToFit="1"/>
      <protection/>
    </xf>
    <xf numFmtId="37" fontId="3" fillId="33" borderId="48" xfId="0" applyNumberFormat="1" applyFont="1" applyFill="1" applyBorder="1" applyAlignment="1" applyProtection="1">
      <alignment vertical="center" shrinkToFit="1"/>
      <protection/>
    </xf>
    <xf numFmtId="37" fontId="3" fillId="33" borderId="42" xfId="0" applyNumberFormat="1" applyFont="1" applyFill="1" applyBorder="1" applyAlignment="1" applyProtection="1">
      <alignment vertical="center" shrinkToFit="1"/>
      <protection/>
    </xf>
    <xf numFmtId="37" fontId="3" fillId="33" borderId="43" xfId="0" applyNumberFormat="1" applyFont="1" applyFill="1" applyBorder="1" applyAlignment="1" applyProtection="1">
      <alignment vertical="center" shrinkToFit="1"/>
      <protection/>
    </xf>
    <xf numFmtId="37" fontId="12" fillId="0" borderId="0" xfId="0" applyFont="1" applyBorder="1" applyAlignment="1" applyProtection="1">
      <alignment horizontal="center" vertical="center"/>
      <protection/>
    </xf>
    <xf numFmtId="37" fontId="3" fillId="0" borderId="107" xfId="0" applyNumberFormat="1" applyFont="1" applyFill="1" applyBorder="1" applyAlignment="1" applyProtection="1">
      <alignment vertical="center" shrinkToFit="1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Alignment="1" applyProtection="1">
      <alignment horizontal="right" vertical="center"/>
      <protection/>
    </xf>
    <xf numFmtId="37" fontId="1" fillId="0" borderId="40" xfId="0" applyFont="1" applyBorder="1" applyAlignment="1" applyProtection="1">
      <alignment horizontal="centerContinuous" vertical="center"/>
      <protection/>
    </xf>
    <xf numFmtId="37" fontId="1" fillId="0" borderId="108" xfId="0" applyFont="1" applyBorder="1" applyAlignment="1" applyProtection="1">
      <alignment horizontal="centerContinuous" vertical="center"/>
      <protection/>
    </xf>
    <xf numFmtId="37" fontId="1" fillId="0" borderId="92" xfId="0" applyFont="1" applyBorder="1" applyAlignment="1" applyProtection="1">
      <alignment horizontal="centerContinuous" vertical="center"/>
      <protection/>
    </xf>
    <xf numFmtId="37" fontId="1" fillId="0" borderId="109" xfId="0" applyFont="1" applyBorder="1" applyAlignment="1" applyProtection="1">
      <alignment horizontal="centerContinuous" vertical="center"/>
      <protection/>
    </xf>
    <xf numFmtId="37" fontId="3" fillId="0" borderId="85" xfId="0" applyNumberFormat="1" applyFont="1" applyFill="1" applyBorder="1" applyAlignment="1" applyProtection="1">
      <alignment vertical="center" shrinkToFit="1"/>
      <protection/>
    </xf>
    <xf numFmtId="37" fontId="3" fillId="0" borderId="24" xfId="0" applyNumberFormat="1" applyFont="1" applyFill="1" applyBorder="1" applyAlignment="1" applyProtection="1">
      <alignment vertical="center" shrinkToFit="1"/>
      <protection/>
    </xf>
    <xf numFmtId="37" fontId="3" fillId="0" borderId="27" xfId="0" applyNumberFormat="1" applyFont="1" applyFill="1" applyBorder="1" applyAlignment="1" applyProtection="1">
      <alignment vertical="center" shrinkToFit="1"/>
      <protection/>
    </xf>
    <xf numFmtId="37" fontId="3" fillId="0" borderId="30" xfId="0" applyNumberFormat="1" applyFont="1" applyFill="1" applyBorder="1" applyAlignment="1" applyProtection="1">
      <alignment vertical="center" shrinkToFit="1"/>
      <protection/>
    </xf>
    <xf numFmtId="37" fontId="3" fillId="0" borderId="18" xfId="0" applyNumberFormat="1" applyFont="1" applyFill="1" applyBorder="1" applyAlignment="1" applyProtection="1">
      <alignment vertical="center" shrinkToFit="1"/>
      <protection/>
    </xf>
    <xf numFmtId="37" fontId="3" fillId="0" borderId="21" xfId="0" applyNumberFormat="1" applyFont="1" applyFill="1" applyBorder="1" applyAlignment="1" applyProtection="1">
      <alignment vertical="center" shrinkToFit="1"/>
      <protection/>
    </xf>
    <xf numFmtId="37" fontId="3" fillId="38" borderId="110" xfId="0" applyNumberFormat="1" applyFont="1" applyFill="1" applyBorder="1" applyAlignment="1" applyProtection="1">
      <alignment vertical="center" shrinkToFit="1"/>
      <protection/>
    </xf>
    <xf numFmtId="37" fontId="3" fillId="38" borderId="111" xfId="0" applyNumberFormat="1" applyFont="1" applyFill="1" applyBorder="1" applyAlignment="1" applyProtection="1">
      <alignment vertical="center" shrinkToFit="1"/>
      <protection/>
    </xf>
    <xf numFmtId="179" fontId="3" fillId="33" borderId="88" xfId="0" applyNumberFormat="1" applyFont="1" applyFill="1" applyBorder="1" applyAlignment="1" applyProtection="1">
      <alignment vertical="center"/>
      <protection/>
    </xf>
    <xf numFmtId="179" fontId="3" fillId="0" borderId="22" xfId="0" applyNumberFormat="1" applyFont="1" applyFill="1" applyBorder="1" applyAlignment="1" applyProtection="1">
      <alignment vertical="center"/>
      <protection/>
    </xf>
    <xf numFmtId="179" fontId="3" fillId="33" borderId="22" xfId="0" applyNumberFormat="1" applyFont="1" applyFill="1" applyBorder="1" applyAlignment="1" applyProtection="1">
      <alignment vertical="center"/>
      <protection/>
    </xf>
    <xf numFmtId="179" fontId="3" fillId="33" borderId="19" xfId="0" applyNumberFormat="1" applyFont="1" applyFill="1" applyBorder="1" applyAlignment="1" applyProtection="1">
      <alignment vertical="center"/>
      <protection/>
    </xf>
    <xf numFmtId="179" fontId="3" fillId="0" borderId="19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 shrinkToFit="1"/>
      <protection/>
    </xf>
    <xf numFmtId="179" fontId="3" fillId="34" borderId="32" xfId="0" applyNumberFormat="1" applyFont="1" applyFill="1" applyBorder="1" applyAlignment="1" applyProtection="1">
      <alignment vertical="center" shrinkToFit="1"/>
      <protection/>
    </xf>
    <xf numFmtId="179" fontId="3" fillId="33" borderId="29" xfId="0" applyNumberFormat="1" applyFont="1" applyFill="1" applyBorder="1" applyAlignment="1" applyProtection="1">
      <alignment vertical="center" shrinkToFit="1"/>
      <protection/>
    </xf>
    <xf numFmtId="179" fontId="3" fillId="33" borderId="19" xfId="0" applyNumberFormat="1" applyFont="1" applyFill="1" applyBorder="1" applyAlignment="1" applyProtection="1">
      <alignment vertical="center" shrinkToFit="1"/>
      <protection/>
    </xf>
    <xf numFmtId="179" fontId="3" fillId="33" borderId="22" xfId="0" applyNumberFormat="1" applyFont="1" applyFill="1" applyBorder="1" applyAlignment="1" applyProtection="1">
      <alignment vertical="center" shrinkToFit="1"/>
      <protection/>
    </xf>
    <xf numFmtId="179" fontId="3" fillId="34" borderId="35" xfId="0" applyNumberFormat="1" applyFont="1" applyFill="1" applyBorder="1" applyAlignment="1" applyProtection="1">
      <alignment vertical="center"/>
      <protection/>
    </xf>
    <xf numFmtId="37" fontId="3" fillId="38" borderId="112" xfId="0" applyNumberFormat="1" applyFont="1" applyFill="1" applyBorder="1" applyAlignment="1" applyProtection="1">
      <alignment vertical="center" shrinkToFit="1"/>
      <protection/>
    </xf>
    <xf numFmtId="37" fontId="3" fillId="38" borderId="113" xfId="0" applyNumberFormat="1" applyFont="1" applyFill="1" applyBorder="1" applyAlignment="1" applyProtection="1">
      <alignment vertical="center" shrinkToFit="1"/>
      <protection/>
    </xf>
    <xf numFmtId="37" fontId="3" fillId="38" borderId="114" xfId="0" applyNumberFormat="1" applyFont="1" applyFill="1" applyBorder="1" applyAlignment="1" applyProtection="1">
      <alignment vertical="center" shrinkToFit="1"/>
      <protection/>
    </xf>
    <xf numFmtId="37" fontId="1" fillId="0" borderId="115" xfId="0" applyFont="1" applyBorder="1" applyAlignment="1" applyProtection="1">
      <alignment horizontal="centerContinuous" vertical="center"/>
      <protection/>
    </xf>
    <xf numFmtId="37" fontId="3" fillId="38" borderId="112" xfId="0" applyFont="1" applyFill="1" applyBorder="1" applyAlignment="1" applyProtection="1">
      <alignment vertical="center" shrinkToFit="1"/>
      <protection/>
    </xf>
    <xf numFmtId="37" fontId="3" fillId="34" borderId="116" xfId="0" applyNumberFormat="1" applyFont="1" applyFill="1" applyBorder="1" applyAlignment="1" applyProtection="1">
      <alignment vertical="center" shrinkToFit="1"/>
      <protection/>
    </xf>
    <xf numFmtId="37" fontId="3" fillId="38" borderId="117" xfId="0" applyNumberFormat="1" applyFont="1" applyFill="1" applyBorder="1" applyAlignment="1" applyProtection="1">
      <alignment vertical="center" shrinkToFit="1"/>
      <protection/>
    </xf>
    <xf numFmtId="37" fontId="3" fillId="38" borderId="118" xfId="0" applyNumberFormat="1" applyFont="1" applyFill="1" applyBorder="1" applyAlignment="1" applyProtection="1">
      <alignment vertical="center" shrinkToFit="1"/>
      <protection/>
    </xf>
    <xf numFmtId="37" fontId="3" fillId="38" borderId="119" xfId="0" applyNumberFormat="1" applyFont="1" applyFill="1" applyBorder="1" applyAlignment="1" applyProtection="1">
      <alignment vertical="center" shrinkToFit="1"/>
      <protection/>
    </xf>
    <xf numFmtId="37" fontId="1" fillId="0" borderId="47" xfId="0" applyFont="1" applyFill="1" applyBorder="1" applyAlignment="1" applyProtection="1">
      <alignment horizontal="center" vertical="center"/>
      <protection/>
    </xf>
    <xf numFmtId="37" fontId="1" fillId="0" borderId="109" xfId="0" applyFont="1" applyBorder="1" applyAlignment="1" applyProtection="1">
      <alignment horizontal="center" vertical="center"/>
      <protection/>
    </xf>
    <xf numFmtId="37" fontId="1" fillId="0" borderId="30" xfId="0" applyFont="1" applyBorder="1" applyAlignment="1" applyProtection="1">
      <alignment horizontal="center" vertical="center"/>
      <protection/>
    </xf>
    <xf numFmtId="37" fontId="1" fillId="0" borderId="120" xfId="0" applyFont="1" applyBorder="1" applyAlignment="1" applyProtection="1">
      <alignment horizontal="centerContinuous" vertical="center"/>
      <protection/>
    </xf>
    <xf numFmtId="37" fontId="3" fillId="38" borderId="121" xfId="0" applyFont="1" applyFill="1" applyBorder="1" applyAlignment="1" applyProtection="1">
      <alignment vertical="center" shrinkToFit="1"/>
      <protection/>
    </xf>
    <xf numFmtId="37" fontId="3" fillId="38" borderId="114" xfId="0" applyFont="1" applyFill="1" applyBorder="1" applyAlignment="1" applyProtection="1">
      <alignment vertical="center" shrinkToFit="1"/>
      <protection/>
    </xf>
    <xf numFmtId="37" fontId="3" fillId="0" borderId="20" xfId="0" applyFont="1" applyFill="1" applyBorder="1" applyAlignment="1" applyProtection="1">
      <alignment vertical="center" shrinkToFit="1"/>
      <protection/>
    </xf>
    <xf numFmtId="37" fontId="3" fillId="38" borderId="113" xfId="0" applyFont="1" applyFill="1" applyBorder="1" applyAlignment="1" applyProtection="1">
      <alignment vertical="center" shrinkToFit="1"/>
      <protection/>
    </xf>
    <xf numFmtId="37" fontId="3" fillId="34" borderId="122" xfId="0" applyNumberFormat="1" applyFont="1" applyFill="1" applyBorder="1" applyAlignment="1" applyProtection="1">
      <alignment vertical="center" shrinkToFit="1"/>
      <protection/>
    </xf>
    <xf numFmtId="37" fontId="3" fillId="0" borderId="33" xfId="0" applyNumberFormat="1" applyFont="1" applyFill="1" applyBorder="1" applyAlignment="1" applyProtection="1">
      <alignment vertical="center" shrinkToFit="1"/>
      <protection/>
    </xf>
    <xf numFmtId="179" fontId="3" fillId="33" borderId="88" xfId="0" applyNumberFormat="1" applyFont="1" applyFill="1" applyBorder="1" applyAlignment="1" applyProtection="1">
      <alignment vertical="center" shrinkToFit="1"/>
      <protection/>
    </xf>
    <xf numFmtId="37" fontId="3" fillId="38" borderId="121" xfId="0" applyNumberFormat="1" applyFont="1" applyFill="1" applyBorder="1" applyAlignment="1" applyProtection="1">
      <alignment vertical="center" shrinkToFit="1"/>
      <protection/>
    </xf>
    <xf numFmtId="37" fontId="3" fillId="33" borderId="87" xfId="0" applyNumberFormat="1" applyFont="1" applyFill="1" applyBorder="1" applyAlignment="1" applyProtection="1">
      <alignment vertical="center" shrinkToFit="1"/>
      <protection/>
    </xf>
    <xf numFmtId="179" fontId="3" fillId="0" borderId="22" xfId="0" applyNumberFormat="1" applyFont="1" applyFill="1" applyBorder="1" applyAlignment="1" applyProtection="1">
      <alignment vertical="center" shrinkToFit="1"/>
      <protection/>
    </xf>
    <xf numFmtId="37" fontId="3" fillId="0" borderId="43" xfId="0" applyNumberFormat="1" applyFont="1" applyFill="1" applyBorder="1" applyAlignment="1" applyProtection="1">
      <alignment vertical="center" shrinkToFit="1"/>
      <protection/>
    </xf>
    <xf numFmtId="179" fontId="3" fillId="0" borderId="19" xfId="0" applyNumberFormat="1" applyFont="1" applyFill="1" applyBorder="1" applyAlignment="1" applyProtection="1">
      <alignment vertical="center" shrinkToFit="1"/>
      <protection/>
    </xf>
    <xf numFmtId="179" fontId="3" fillId="34" borderId="35" xfId="0" applyNumberFormat="1" applyFont="1" applyFill="1" applyBorder="1" applyAlignment="1" applyProtection="1">
      <alignment vertical="center" shrinkToFit="1"/>
      <protection/>
    </xf>
    <xf numFmtId="37" fontId="3" fillId="0" borderId="123" xfId="0" applyNumberFormat="1" applyFont="1" applyFill="1" applyBorder="1" applyAlignment="1" applyProtection="1">
      <alignment vertical="center" shrinkToFit="1"/>
      <protection/>
    </xf>
    <xf numFmtId="37" fontId="3" fillId="34" borderId="93" xfId="0" applyNumberFormat="1" applyFont="1" applyFill="1" applyBorder="1" applyAlignment="1" applyProtection="1">
      <alignment vertical="center" shrinkToFit="1"/>
      <protection/>
    </xf>
    <xf numFmtId="37" fontId="14" fillId="0" borderId="124" xfId="0" applyFont="1" applyFill="1" applyBorder="1" applyAlignment="1" applyProtection="1">
      <alignment horizontal="center" vertical="center"/>
      <protection/>
    </xf>
    <xf numFmtId="37" fontId="14" fillId="0" borderId="125" xfId="0" applyFont="1" applyFill="1" applyBorder="1" applyAlignment="1" applyProtection="1">
      <alignment horizontal="center" vertical="center"/>
      <protection/>
    </xf>
    <xf numFmtId="37" fontId="14" fillId="0" borderId="126" xfId="0" applyFont="1" applyFill="1" applyBorder="1" applyAlignment="1" applyProtection="1">
      <alignment horizontal="center" vertical="center"/>
      <protection/>
    </xf>
    <xf numFmtId="37" fontId="1" fillId="0" borderId="36" xfId="0" applyFont="1" applyFill="1" applyBorder="1" applyAlignment="1" applyProtection="1">
      <alignment horizontal="center" vertical="center" wrapText="1"/>
      <protection/>
    </xf>
    <xf numFmtId="37" fontId="1" fillId="0" borderId="38" xfId="0" applyFont="1" applyFill="1" applyBorder="1" applyAlignment="1" applyProtection="1">
      <alignment horizontal="center" vertical="center"/>
      <protection/>
    </xf>
    <xf numFmtId="37" fontId="1" fillId="0" borderId="127" xfId="0" applyFont="1" applyFill="1" applyBorder="1" applyAlignment="1" applyProtection="1">
      <alignment horizontal="center" vertical="center"/>
      <protection/>
    </xf>
    <xf numFmtId="37" fontId="1" fillId="0" borderId="74" xfId="0" applyFont="1" applyFill="1" applyBorder="1" applyAlignment="1" applyProtection="1">
      <alignment horizontal="center" vertical="center" wrapText="1"/>
      <protection/>
    </xf>
    <xf numFmtId="37" fontId="1" fillId="0" borderId="39" xfId="0" applyFont="1" applyFill="1" applyBorder="1" applyAlignment="1" applyProtection="1">
      <alignment horizontal="center" vertical="center"/>
      <protection/>
    </xf>
    <xf numFmtId="37" fontId="1" fillId="0" borderId="128" xfId="0" applyFont="1" applyFill="1" applyBorder="1" applyAlignment="1" applyProtection="1">
      <alignment horizontal="center" vertical="center"/>
      <protection/>
    </xf>
    <xf numFmtId="37" fontId="1" fillId="0" borderId="38" xfId="0" applyFont="1" applyFill="1" applyBorder="1" applyAlignment="1" applyProtection="1">
      <alignment horizontal="center" vertical="center" wrapText="1"/>
      <protection/>
    </xf>
    <xf numFmtId="37" fontId="1" fillId="0" borderId="39" xfId="0" applyFont="1" applyFill="1" applyBorder="1" applyAlignment="1" applyProtection="1">
      <alignment horizontal="center" vertical="center" wrapText="1"/>
      <protection/>
    </xf>
    <xf numFmtId="37" fontId="1" fillId="0" borderId="81" xfId="0" applyFont="1" applyBorder="1" applyAlignment="1" applyProtection="1">
      <alignment horizontal="center" vertical="center" shrinkToFit="1"/>
      <protection/>
    </xf>
    <xf numFmtId="37" fontId="1" fillId="0" borderId="92" xfId="0" applyFont="1" applyBorder="1" applyAlignment="1" applyProtection="1">
      <alignment horizontal="center" vertical="center" shrinkToFit="1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0" borderId="129" xfId="0" applyFont="1" applyBorder="1" applyAlignment="1" applyProtection="1">
      <alignment horizontal="center" vertical="center"/>
      <protection/>
    </xf>
    <xf numFmtId="37" fontId="3" fillId="0" borderId="12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14" xfId="0" applyFont="1" applyBorder="1" applyAlignment="1" applyProtection="1">
      <alignment horizontal="center" vertical="center"/>
      <protection/>
    </xf>
    <xf numFmtId="37" fontId="3" fillId="0" borderId="120" xfId="0" applyFont="1" applyBorder="1" applyAlignment="1" applyProtection="1">
      <alignment horizontal="center" vertical="center"/>
      <protection/>
    </xf>
    <xf numFmtId="37" fontId="1" fillId="0" borderId="82" xfId="0" applyFont="1" applyBorder="1" applyAlignment="1" applyProtection="1">
      <alignment horizontal="center" vertical="center" shrinkToFit="1"/>
      <protection/>
    </xf>
    <xf numFmtId="37" fontId="1" fillId="36" borderId="130" xfId="0" applyFont="1" applyFill="1" applyBorder="1" applyAlignment="1" applyProtection="1">
      <alignment horizontal="center" vertical="center" shrinkToFit="1"/>
      <protection/>
    </xf>
    <xf numFmtId="37" fontId="1" fillId="36" borderId="7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P57"/>
  <sheetViews>
    <sheetView tabSelected="1" defaultGridColor="0" view="pageBreakPreview" zoomScale="70" zoomScaleNormal="87" zoomScaleSheetLayoutView="70" zoomScalePageLayoutView="0" colorId="22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" sqref="A2"/>
    </sheetView>
  </sheetViews>
  <sheetFormatPr defaultColWidth="10.59765625" defaultRowHeight="15"/>
  <cols>
    <col min="1" max="1" width="5.69921875" style="1" customWidth="1"/>
    <col min="2" max="2" width="10.69921875" style="1" customWidth="1"/>
    <col min="3" max="3" width="16.59765625" style="1" customWidth="1"/>
    <col min="4" max="4" width="13" style="1" customWidth="1"/>
    <col min="5" max="5" width="10.59765625" style="1" customWidth="1"/>
    <col min="6" max="6" width="8.59765625" style="1" customWidth="1"/>
    <col min="7" max="7" width="16.59765625" style="1" customWidth="1"/>
    <col min="8" max="8" width="13" style="1" customWidth="1"/>
    <col min="9" max="9" width="10.69921875" style="1" customWidth="1"/>
    <col min="10" max="10" width="8.59765625" style="1" customWidth="1"/>
    <col min="11" max="11" width="16.59765625" style="1" customWidth="1"/>
    <col min="12" max="12" width="13" style="1" bestFit="1" customWidth="1"/>
    <col min="13" max="13" width="10.59765625" style="1" customWidth="1"/>
    <col min="14" max="14" width="8.5" style="1" customWidth="1"/>
    <col min="15" max="15" width="11.8984375" style="1" bestFit="1" customWidth="1"/>
    <col min="16" max="16" width="5.59765625" style="1" customWidth="1"/>
    <col min="17" max="16384" width="10.59765625" style="1" customWidth="1"/>
  </cols>
  <sheetData>
    <row r="2" spans="1:15" s="4" customFormat="1" ht="24">
      <c r="A2" s="2" t="s">
        <v>143</v>
      </c>
      <c r="B2" s="1"/>
      <c r="C2" s="3"/>
      <c r="D2" s="3"/>
      <c r="E2" s="3"/>
      <c r="F2" s="3"/>
      <c r="G2" s="3"/>
      <c r="H2" s="1"/>
      <c r="I2" s="82"/>
      <c r="J2" s="1"/>
      <c r="K2" s="1"/>
      <c r="M2" s="1"/>
      <c r="N2" s="1"/>
      <c r="O2" s="188"/>
    </row>
    <row r="3" spans="1:15" s="4" customFormat="1" ht="24">
      <c r="A3" s="2"/>
      <c r="B3" s="1"/>
      <c r="C3" s="3"/>
      <c r="D3" s="3"/>
      <c r="E3" s="3"/>
      <c r="F3" s="3"/>
      <c r="G3" s="3"/>
      <c r="H3" s="1"/>
      <c r="I3" s="82"/>
      <c r="J3" s="1"/>
      <c r="K3" s="1"/>
      <c r="M3" s="1"/>
      <c r="N3" s="1"/>
      <c r="O3" s="188"/>
    </row>
    <row r="4" spans="1:15" s="4" customFormat="1" ht="24">
      <c r="A4" s="2"/>
      <c r="B4" s="1"/>
      <c r="C4" s="3"/>
      <c r="D4" s="3"/>
      <c r="E4" s="3"/>
      <c r="F4" s="3"/>
      <c r="G4" s="3"/>
      <c r="H4" s="1"/>
      <c r="I4" s="82"/>
      <c r="J4" s="1"/>
      <c r="K4" s="1"/>
      <c r="M4" s="1"/>
      <c r="N4" s="191" t="s">
        <v>142</v>
      </c>
      <c r="O4" s="1"/>
    </row>
    <row r="5" spans="1:15" s="4" customFormat="1" ht="24.75" customHeight="1" thickBot="1">
      <c r="A5" s="1"/>
      <c r="B5" s="5"/>
      <c r="C5" s="1"/>
      <c r="D5" s="1"/>
      <c r="E5" s="1"/>
      <c r="F5" s="1"/>
      <c r="G5" s="1"/>
      <c r="H5" s="180" t="s">
        <v>0</v>
      </c>
      <c r="J5" s="1"/>
      <c r="K5" s="1"/>
      <c r="L5" s="1"/>
      <c r="M5" s="1"/>
      <c r="N5" s="191" t="s">
        <v>121</v>
      </c>
      <c r="O5" s="1"/>
    </row>
    <row r="6" spans="1:15" s="4" customFormat="1" ht="38.25" customHeight="1">
      <c r="A6" s="256" t="s">
        <v>8</v>
      </c>
      <c r="B6" s="257"/>
      <c r="C6" s="243" t="s">
        <v>138</v>
      </c>
      <c r="D6" s="244"/>
      <c r="E6" s="244"/>
      <c r="F6" s="245"/>
      <c r="G6" s="243" t="s">
        <v>140</v>
      </c>
      <c r="H6" s="244"/>
      <c r="I6" s="244"/>
      <c r="J6" s="245"/>
      <c r="K6" s="243" t="s">
        <v>139</v>
      </c>
      <c r="L6" s="244"/>
      <c r="M6" s="244"/>
      <c r="N6" s="245"/>
      <c r="O6" s="1"/>
    </row>
    <row r="7" spans="1:15" s="4" customFormat="1" ht="12.75" customHeight="1">
      <c r="A7" s="258"/>
      <c r="B7" s="259"/>
      <c r="C7" s="252" t="s">
        <v>145</v>
      </c>
      <c r="D7" s="253" t="s">
        <v>141</v>
      </c>
      <c r="E7" s="192" t="s">
        <v>7</v>
      </c>
      <c r="F7" s="193"/>
      <c r="G7" s="246" t="s">
        <v>145</v>
      </c>
      <c r="H7" s="249" t="s">
        <v>141</v>
      </c>
      <c r="I7" s="195" t="s">
        <v>7</v>
      </c>
      <c r="J7" s="218"/>
      <c r="K7" s="252" t="s">
        <v>145</v>
      </c>
      <c r="L7" s="253" t="s">
        <v>141</v>
      </c>
      <c r="M7" s="192" t="s">
        <v>7</v>
      </c>
      <c r="N7" s="193"/>
      <c r="O7" s="1"/>
    </row>
    <row r="8" spans="1:15" s="4" customFormat="1" ht="12.75" customHeight="1">
      <c r="A8" s="258"/>
      <c r="B8" s="259"/>
      <c r="C8" s="247"/>
      <c r="D8" s="250"/>
      <c r="E8" s="107" t="s">
        <v>13</v>
      </c>
      <c r="F8" s="108"/>
      <c r="G8" s="247"/>
      <c r="H8" s="250"/>
      <c r="I8" s="107" t="s">
        <v>13</v>
      </c>
      <c r="J8" s="108"/>
      <c r="K8" s="247"/>
      <c r="L8" s="250"/>
      <c r="M8" s="107" t="s">
        <v>13</v>
      </c>
      <c r="N8" s="108"/>
      <c r="O8" s="1"/>
    </row>
    <row r="9" spans="1:15" s="4" customFormat="1" ht="12.75" customHeight="1" thickBot="1">
      <c r="A9" s="260"/>
      <c r="B9" s="261"/>
      <c r="C9" s="248"/>
      <c r="D9" s="251"/>
      <c r="E9" s="109" t="s">
        <v>24</v>
      </c>
      <c r="F9" s="110" t="s">
        <v>25</v>
      </c>
      <c r="G9" s="248"/>
      <c r="H9" s="251"/>
      <c r="I9" s="109" t="s">
        <v>24</v>
      </c>
      <c r="J9" s="110" t="s">
        <v>25</v>
      </c>
      <c r="K9" s="248"/>
      <c r="L9" s="251"/>
      <c r="M9" s="109" t="s">
        <v>24</v>
      </c>
      <c r="N9" s="110" t="s">
        <v>25</v>
      </c>
      <c r="O9" s="1"/>
    </row>
    <row r="10" spans="1:15" s="4" customFormat="1" ht="14.25">
      <c r="A10" s="68"/>
      <c r="B10" s="102" t="s">
        <v>79</v>
      </c>
      <c r="C10" s="228">
        <v>912007</v>
      </c>
      <c r="D10" s="196">
        <v>588130</v>
      </c>
      <c r="E10" s="196">
        <f>C10-D10</f>
        <v>323877</v>
      </c>
      <c r="F10" s="204">
        <f>E10/D10*100</f>
        <v>55.06894734157414</v>
      </c>
      <c r="G10" s="228">
        <v>72824</v>
      </c>
      <c r="H10" s="196">
        <v>759419</v>
      </c>
      <c r="I10" s="196">
        <f>G10-H10</f>
        <v>-686595</v>
      </c>
      <c r="J10" s="234">
        <f>I10/H10*100</f>
        <v>-90.41056386527069</v>
      </c>
      <c r="K10" s="235">
        <f>C10+G10</f>
        <v>984831</v>
      </c>
      <c r="L10" s="236">
        <f>D10+H10</f>
        <v>1347549</v>
      </c>
      <c r="M10" s="196">
        <f>K10-L10</f>
        <v>-362718</v>
      </c>
      <c r="N10" s="234">
        <f>M10/L10*100</f>
        <v>-26.916869071180344</v>
      </c>
      <c r="O10" s="1" t="s">
        <v>26</v>
      </c>
    </row>
    <row r="11" spans="1:15" s="4" customFormat="1" ht="14.25">
      <c r="A11" s="137"/>
      <c r="B11" s="224" t="s">
        <v>117</v>
      </c>
      <c r="C11" s="229">
        <v>505960</v>
      </c>
      <c r="D11" s="230">
        <v>460050</v>
      </c>
      <c r="E11" s="230">
        <f aca="true" t="shared" si="0" ref="E11:E56">C11-D11</f>
        <v>45910</v>
      </c>
      <c r="F11" s="205">
        <f aca="true" t="shared" si="1" ref="F11:F56">E11/D11*100</f>
        <v>9.979350070644495</v>
      </c>
      <c r="G11" s="229">
        <v>521031</v>
      </c>
      <c r="H11" s="230">
        <v>725064</v>
      </c>
      <c r="I11" s="230">
        <f aca="true" t="shared" si="2" ref="I11:I53">G11-H11</f>
        <v>-204033</v>
      </c>
      <c r="J11" s="237">
        <f aca="true" t="shared" si="3" ref="J11:J50">I11/H11*100</f>
        <v>-28.13999867597895</v>
      </c>
      <c r="K11" s="217">
        <f aca="true" t="shared" si="4" ref="K11:L56">C11+G11</f>
        <v>1026991</v>
      </c>
      <c r="L11" s="238">
        <f t="shared" si="4"/>
        <v>1185114</v>
      </c>
      <c r="M11" s="230">
        <f aca="true" t="shared" si="5" ref="M11:M56">K11-L11</f>
        <v>-158123</v>
      </c>
      <c r="N11" s="237">
        <f aca="true" t="shared" si="6" ref="N11:N56">M11/L11*100</f>
        <v>-13.342429504672124</v>
      </c>
      <c r="O11" s="1" t="s">
        <v>135</v>
      </c>
    </row>
    <row r="12" spans="1:15" s="4" customFormat="1" ht="14.25">
      <c r="A12" s="43"/>
      <c r="B12" s="98" t="s">
        <v>27</v>
      </c>
      <c r="C12" s="229">
        <v>184166</v>
      </c>
      <c r="D12" s="201">
        <v>263405</v>
      </c>
      <c r="E12" s="201">
        <f t="shared" si="0"/>
        <v>-79239</v>
      </c>
      <c r="F12" s="206">
        <f t="shared" si="1"/>
        <v>-30.082572464455875</v>
      </c>
      <c r="G12" s="229">
        <v>138091</v>
      </c>
      <c r="H12" s="201">
        <v>246936</v>
      </c>
      <c r="I12" s="201">
        <f t="shared" si="2"/>
        <v>-108845</v>
      </c>
      <c r="J12" s="213">
        <f t="shared" si="3"/>
        <v>-44.078222697379076</v>
      </c>
      <c r="K12" s="217">
        <f t="shared" si="4"/>
        <v>322257</v>
      </c>
      <c r="L12" s="187">
        <f t="shared" si="4"/>
        <v>510341</v>
      </c>
      <c r="M12" s="201">
        <f t="shared" si="5"/>
        <v>-188084</v>
      </c>
      <c r="N12" s="213">
        <f t="shared" si="6"/>
        <v>-36.8545737066001</v>
      </c>
      <c r="O12" s="1" t="s">
        <v>27</v>
      </c>
    </row>
    <row r="13" spans="1:15" s="4" customFormat="1" ht="14.25">
      <c r="A13" s="41"/>
      <c r="B13" s="225" t="s">
        <v>80</v>
      </c>
      <c r="C13" s="231">
        <v>339417</v>
      </c>
      <c r="D13" s="200">
        <v>394874</v>
      </c>
      <c r="E13" s="200">
        <f t="shared" si="0"/>
        <v>-55457</v>
      </c>
      <c r="F13" s="207">
        <f t="shared" si="1"/>
        <v>-14.044226766006371</v>
      </c>
      <c r="G13" s="231">
        <v>265736</v>
      </c>
      <c r="H13" s="200">
        <v>288677</v>
      </c>
      <c r="I13" s="200">
        <f t="shared" si="2"/>
        <v>-22941</v>
      </c>
      <c r="J13" s="212">
        <f t="shared" si="3"/>
        <v>-7.946944162506885</v>
      </c>
      <c r="K13" s="216">
        <f t="shared" si="4"/>
        <v>605153</v>
      </c>
      <c r="L13" s="186">
        <f t="shared" si="4"/>
        <v>683551</v>
      </c>
      <c r="M13" s="200">
        <f t="shared" si="5"/>
        <v>-78398</v>
      </c>
      <c r="N13" s="212">
        <f t="shared" si="6"/>
        <v>-11.469224681113772</v>
      </c>
      <c r="O13" s="1" t="s">
        <v>28</v>
      </c>
    </row>
    <row r="14" spans="1:15" s="4" customFormat="1" ht="14.25">
      <c r="A14" s="42"/>
      <c r="B14" s="226" t="s">
        <v>81</v>
      </c>
      <c r="C14" s="229">
        <v>94607</v>
      </c>
      <c r="D14" s="201">
        <v>129308</v>
      </c>
      <c r="E14" s="201">
        <f t="shared" si="0"/>
        <v>-34701</v>
      </c>
      <c r="F14" s="206">
        <f t="shared" si="1"/>
        <v>-26.8359266248028</v>
      </c>
      <c r="G14" s="229">
        <v>463109</v>
      </c>
      <c r="H14" s="201">
        <v>470555</v>
      </c>
      <c r="I14" s="201">
        <f t="shared" si="2"/>
        <v>-7446</v>
      </c>
      <c r="J14" s="213">
        <f t="shared" si="3"/>
        <v>-1.5823867560646472</v>
      </c>
      <c r="K14" s="217">
        <f t="shared" si="4"/>
        <v>557716</v>
      </c>
      <c r="L14" s="187">
        <f t="shared" si="4"/>
        <v>599863</v>
      </c>
      <c r="M14" s="201">
        <f t="shared" si="5"/>
        <v>-42147</v>
      </c>
      <c r="N14" s="213">
        <f t="shared" si="6"/>
        <v>-7.026104293813754</v>
      </c>
      <c r="O14" s="1" t="s">
        <v>29</v>
      </c>
    </row>
    <row r="15" spans="1:15" s="4" customFormat="1" ht="14.25">
      <c r="A15" s="41"/>
      <c r="B15" s="225" t="s">
        <v>82</v>
      </c>
      <c r="C15" s="231">
        <v>166817</v>
      </c>
      <c r="D15" s="200">
        <v>110192</v>
      </c>
      <c r="E15" s="200">
        <f t="shared" si="0"/>
        <v>56625</v>
      </c>
      <c r="F15" s="207">
        <f t="shared" si="1"/>
        <v>51.38757804559315</v>
      </c>
      <c r="G15" s="231">
        <v>74939</v>
      </c>
      <c r="H15" s="200">
        <v>163204</v>
      </c>
      <c r="I15" s="200">
        <f t="shared" si="2"/>
        <v>-88265</v>
      </c>
      <c r="J15" s="212">
        <f t="shared" si="3"/>
        <v>-54.082620524006764</v>
      </c>
      <c r="K15" s="216">
        <f t="shared" si="4"/>
        <v>241756</v>
      </c>
      <c r="L15" s="186">
        <f t="shared" si="4"/>
        <v>273396</v>
      </c>
      <c r="M15" s="200">
        <f t="shared" si="5"/>
        <v>-31640</v>
      </c>
      <c r="N15" s="212">
        <f t="shared" si="6"/>
        <v>-11.57295644413232</v>
      </c>
      <c r="O15" s="1" t="s">
        <v>30</v>
      </c>
    </row>
    <row r="16" spans="1:15" s="4" customFormat="1" ht="14.25">
      <c r="A16" s="41"/>
      <c r="B16" s="225" t="s">
        <v>31</v>
      </c>
      <c r="C16" s="231">
        <v>166968</v>
      </c>
      <c r="D16" s="200">
        <v>192099</v>
      </c>
      <c r="E16" s="200">
        <f t="shared" si="0"/>
        <v>-25131</v>
      </c>
      <c r="F16" s="207">
        <f t="shared" si="1"/>
        <v>-13.082316930332796</v>
      </c>
      <c r="G16" s="231">
        <v>135230</v>
      </c>
      <c r="H16" s="200">
        <v>151235</v>
      </c>
      <c r="I16" s="200">
        <f t="shared" si="2"/>
        <v>-16005</v>
      </c>
      <c r="J16" s="212">
        <f t="shared" si="3"/>
        <v>-10.582867722418753</v>
      </c>
      <c r="K16" s="216">
        <f t="shared" si="4"/>
        <v>302198</v>
      </c>
      <c r="L16" s="186">
        <f t="shared" si="4"/>
        <v>343334</v>
      </c>
      <c r="M16" s="200">
        <f t="shared" si="5"/>
        <v>-41136</v>
      </c>
      <c r="N16" s="212">
        <f t="shared" si="6"/>
        <v>-11.981335958570954</v>
      </c>
      <c r="O16" s="1" t="s">
        <v>31</v>
      </c>
    </row>
    <row r="17" spans="1:15" s="4" customFormat="1" ht="14.25">
      <c r="A17" s="41"/>
      <c r="B17" s="225" t="s">
        <v>83</v>
      </c>
      <c r="C17" s="231">
        <v>374002</v>
      </c>
      <c r="D17" s="200">
        <v>428199</v>
      </c>
      <c r="E17" s="200">
        <f t="shared" si="0"/>
        <v>-54197</v>
      </c>
      <c r="F17" s="207">
        <f t="shared" si="1"/>
        <v>-12.656965569746776</v>
      </c>
      <c r="G17" s="231">
        <v>375781</v>
      </c>
      <c r="H17" s="200">
        <v>251093</v>
      </c>
      <c r="I17" s="200">
        <f t="shared" si="2"/>
        <v>124688</v>
      </c>
      <c r="J17" s="212">
        <f t="shared" si="3"/>
        <v>49.658094809492894</v>
      </c>
      <c r="K17" s="216">
        <f t="shared" si="4"/>
        <v>749783</v>
      </c>
      <c r="L17" s="186">
        <f t="shared" si="4"/>
        <v>679292</v>
      </c>
      <c r="M17" s="200">
        <f t="shared" si="5"/>
        <v>70491</v>
      </c>
      <c r="N17" s="212">
        <f t="shared" si="6"/>
        <v>10.377127950866491</v>
      </c>
      <c r="O17" s="1" t="s">
        <v>32</v>
      </c>
    </row>
    <row r="18" spans="1:15" s="4" customFormat="1" ht="14.25">
      <c r="A18" s="41"/>
      <c r="B18" s="225" t="s">
        <v>84</v>
      </c>
      <c r="C18" s="231">
        <v>151701</v>
      </c>
      <c r="D18" s="200">
        <v>158446</v>
      </c>
      <c r="E18" s="200">
        <f t="shared" si="0"/>
        <v>-6745</v>
      </c>
      <c r="F18" s="207">
        <f t="shared" si="1"/>
        <v>-4.256970829178395</v>
      </c>
      <c r="G18" s="231">
        <v>277440</v>
      </c>
      <c r="H18" s="200">
        <v>271584</v>
      </c>
      <c r="I18" s="200">
        <f t="shared" si="2"/>
        <v>5856</v>
      </c>
      <c r="J18" s="212">
        <f t="shared" si="3"/>
        <v>2.156238953693885</v>
      </c>
      <c r="K18" s="216">
        <f t="shared" si="4"/>
        <v>429141</v>
      </c>
      <c r="L18" s="186">
        <f t="shared" si="4"/>
        <v>430030</v>
      </c>
      <c r="M18" s="200">
        <f t="shared" si="5"/>
        <v>-889</v>
      </c>
      <c r="N18" s="212">
        <f t="shared" si="6"/>
        <v>-0.20672976303978793</v>
      </c>
      <c r="O18" s="1" t="s">
        <v>33</v>
      </c>
    </row>
    <row r="19" spans="1:15" s="4" customFormat="1" ht="14.25">
      <c r="A19" s="42"/>
      <c r="B19" s="226" t="s">
        <v>85</v>
      </c>
      <c r="C19" s="229">
        <v>64605</v>
      </c>
      <c r="D19" s="201">
        <v>81362</v>
      </c>
      <c r="E19" s="201">
        <f t="shared" si="0"/>
        <v>-16757</v>
      </c>
      <c r="F19" s="206">
        <f t="shared" si="1"/>
        <v>-20.595609744106586</v>
      </c>
      <c r="G19" s="229">
        <v>592902</v>
      </c>
      <c r="H19" s="201">
        <v>566794</v>
      </c>
      <c r="I19" s="201">
        <f t="shared" si="2"/>
        <v>26108</v>
      </c>
      <c r="J19" s="213">
        <f t="shared" si="3"/>
        <v>4.606259064139706</v>
      </c>
      <c r="K19" s="217">
        <f t="shared" si="4"/>
        <v>657507</v>
      </c>
      <c r="L19" s="187">
        <f t="shared" si="4"/>
        <v>648156</v>
      </c>
      <c r="M19" s="201">
        <f t="shared" si="5"/>
        <v>9351</v>
      </c>
      <c r="N19" s="213">
        <f t="shared" si="6"/>
        <v>1.44270823690593</v>
      </c>
      <c r="O19" s="1" t="s">
        <v>34</v>
      </c>
    </row>
    <row r="20" spans="1:15" s="4" customFormat="1" ht="14.25">
      <c r="A20" s="41"/>
      <c r="B20" s="225" t="s">
        <v>86</v>
      </c>
      <c r="C20" s="231">
        <v>252043</v>
      </c>
      <c r="D20" s="200">
        <v>235106</v>
      </c>
      <c r="E20" s="200">
        <f t="shared" si="0"/>
        <v>16937</v>
      </c>
      <c r="F20" s="207">
        <f t="shared" si="1"/>
        <v>7.203984585676249</v>
      </c>
      <c r="G20" s="231">
        <v>142623</v>
      </c>
      <c r="H20" s="200">
        <v>151030</v>
      </c>
      <c r="I20" s="200">
        <f t="shared" si="2"/>
        <v>-8407</v>
      </c>
      <c r="J20" s="212">
        <f t="shared" si="3"/>
        <v>-5.566443752896776</v>
      </c>
      <c r="K20" s="216">
        <f t="shared" si="4"/>
        <v>394666</v>
      </c>
      <c r="L20" s="186">
        <f t="shared" si="4"/>
        <v>386136</v>
      </c>
      <c r="M20" s="200">
        <f t="shared" si="5"/>
        <v>8530</v>
      </c>
      <c r="N20" s="212">
        <f t="shared" si="6"/>
        <v>2.209066235730416</v>
      </c>
      <c r="O20" s="1" t="s">
        <v>35</v>
      </c>
    </row>
    <row r="21" spans="1:15" s="4" customFormat="1" ht="14.25">
      <c r="A21" s="41"/>
      <c r="B21" s="225" t="s">
        <v>87</v>
      </c>
      <c r="C21" s="231">
        <v>154416</v>
      </c>
      <c r="D21" s="200">
        <v>247227</v>
      </c>
      <c r="E21" s="200">
        <f t="shared" si="0"/>
        <v>-92811</v>
      </c>
      <c r="F21" s="207">
        <f t="shared" si="1"/>
        <v>-37.540802582242236</v>
      </c>
      <c r="G21" s="231">
        <v>67761</v>
      </c>
      <c r="H21" s="200">
        <v>179249</v>
      </c>
      <c r="I21" s="200">
        <f t="shared" si="2"/>
        <v>-111488</v>
      </c>
      <c r="J21" s="212">
        <f t="shared" si="3"/>
        <v>-62.197278645905975</v>
      </c>
      <c r="K21" s="216">
        <f t="shared" si="4"/>
        <v>222177</v>
      </c>
      <c r="L21" s="186">
        <f t="shared" si="4"/>
        <v>426476</v>
      </c>
      <c r="M21" s="200">
        <f t="shared" si="5"/>
        <v>-204299</v>
      </c>
      <c r="N21" s="212">
        <f t="shared" si="6"/>
        <v>-47.90398521839447</v>
      </c>
      <c r="O21" s="1" t="s">
        <v>36</v>
      </c>
    </row>
    <row r="22" spans="1:15" s="4" customFormat="1" ht="14.25">
      <c r="A22" s="41"/>
      <c r="B22" s="225" t="s">
        <v>88</v>
      </c>
      <c r="C22" s="231">
        <v>322664</v>
      </c>
      <c r="D22" s="200">
        <v>348568</v>
      </c>
      <c r="E22" s="200">
        <f t="shared" si="0"/>
        <v>-25904</v>
      </c>
      <c r="F22" s="207">
        <f t="shared" si="1"/>
        <v>-7.4315485070344955</v>
      </c>
      <c r="G22" s="231">
        <v>242757</v>
      </c>
      <c r="H22" s="200">
        <v>255021</v>
      </c>
      <c r="I22" s="200">
        <f t="shared" si="2"/>
        <v>-12264</v>
      </c>
      <c r="J22" s="212">
        <f t="shared" si="3"/>
        <v>-4.809015728116508</v>
      </c>
      <c r="K22" s="216">
        <f t="shared" si="4"/>
        <v>565421</v>
      </c>
      <c r="L22" s="186">
        <f t="shared" si="4"/>
        <v>603589</v>
      </c>
      <c r="M22" s="200">
        <f t="shared" si="5"/>
        <v>-38168</v>
      </c>
      <c r="N22" s="212">
        <f t="shared" si="6"/>
        <v>-6.323508215027113</v>
      </c>
      <c r="O22" s="1" t="s">
        <v>37</v>
      </c>
    </row>
    <row r="23" spans="1:15" s="4" customFormat="1" ht="14.25">
      <c r="A23" s="41"/>
      <c r="B23" s="225" t="s">
        <v>38</v>
      </c>
      <c r="C23" s="231">
        <v>7102</v>
      </c>
      <c r="D23" s="200">
        <v>435022</v>
      </c>
      <c r="E23" s="200">
        <f t="shared" si="0"/>
        <v>-427920</v>
      </c>
      <c r="F23" s="207">
        <f t="shared" si="1"/>
        <v>-98.36743888814819</v>
      </c>
      <c r="G23" s="231">
        <v>46167</v>
      </c>
      <c r="H23" s="200">
        <v>62276</v>
      </c>
      <c r="I23" s="200">
        <f t="shared" si="2"/>
        <v>-16109</v>
      </c>
      <c r="J23" s="212">
        <f t="shared" si="3"/>
        <v>-25.867107714047144</v>
      </c>
      <c r="K23" s="216">
        <f t="shared" si="4"/>
        <v>53269</v>
      </c>
      <c r="L23" s="186">
        <f t="shared" si="4"/>
        <v>497298</v>
      </c>
      <c r="M23" s="200">
        <f t="shared" si="5"/>
        <v>-444029</v>
      </c>
      <c r="N23" s="212">
        <f t="shared" si="6"/>
        <v>-89.28831404912145</v>
      </c>
      <c r="O23" s="1" t="s">
        <v>38</v>
      </c>
    </row>
    <row r="24" spans="1:15" s="4" customFormat="1" ht="14.25">
      <c r="A24" s="42"/>
      <c r="B24" s="226" t="s">
        <v>39</v>
      </c>
      <c r="C24" s="229">
        <v>97983</v>
      </c>
      <c r="D24" s="201">
        <v>68886</v>
      </c>
      <c r="E24" s="201">
        <f t="shared" si="0"/>
        <v>29097</v>
      </c>
      <c r="F24" s="206">
        <f t="shared" si="1"/>
        <v>42.239351972824664</v>
      </c>
      <c r="G24" s="229">
        <v>115115</v>
      </c>
      <c r="H24" s="201">
        <v>122693</v>
      </c>
      <c r="I24" s="201">
        <f t="shared" si="2"/>
        <v>-7578</v>
      </c>
      <c r="J24" s="213">
        <f t="shared" si="3"/>
        <v>-6.176391481176595</v>
      </c>
      <c r="K24" s="217">
        <f t="shared" si="4"/>
        <v>213098</v>
      </c>
      <c r="L24" s="187">
        <f t="shared" si="4"/>
        <v>191579</v>
      </c>
      <c r="M24" s="201">
        <f t="shared" si="5"/>
        <v>21519</v>
      </c>
      <c r="N24" s="213">
        <f t="shared" si="6"/>
        <v>11.232441969109349</v>
      </c>
      <c r="O24" s="1" t="s">
        <v>39</v>
      </c>
    </row>
    <row r="25" spans="1:15" s="4" customFormat="1" ht="14.25">
      <c r="A25" s="41"/>
      <c r="B25" s="225" t="s">
        <v>40</v>
      </c>
      <c r="C25" s="231">
        <v>85822</v>
      </c>
      <c r="D25" s="200">
        <v>96073</v>
      </c>
      <c r="E25" s="200">
        <f t="shared" si="0"/>
        <v>-10251</v>
      </c>
      <c r="F25" s="207">
        <f t="shared" si="1"/>
        <v>-10.67001134553933</v>
      </c>
      <c r="G25" s="231">
        <v>432859</v>
      </c>
      <c r="H25" s="200">
        <v>618885</v>
      </c>
      <c r="I25" s="200">
        <f t="shared" si="2"/>
        <v>-186026</v>
      </c>
      <c r="J25" s="212">
        <f t="shared" si="3"/>
        <v>-30.058249917189784</v>
      </c>
      <c r="K25" s="216">
        <f t="shared" si="4"/>
        <v>518681</v>
      </c>
      <c r="L25" s="186">
        <f t="shared" si="4"/>
        <v>714958</v>
      </c>
      <c r="M25" s="200">
        <f t="shared" si="5"/>
        <v>-196277</v>
      </c>
      <c r="N25" s="212">
        <f t="shared" si="6"/>
        <v>-27.45294129165629</v>
      </c>
      <c r="O25" s="1" t="s">
        <v>40</v>
      </c>
    </row>
    <row r="26" spans="1:15" s="4" customFormat="1" ht="14.25">
      <c r="A26" s="41"/>
      <c r="B26" s="225" t="s">
        <v>41</v>
      </c>
      <c r="C26" s="231">
        <v>105170</v>
      </c>
      <c r="D26" s="200">
        <v>109508</v>
      </c>
      <c r="E26" s="200">
        <f t="shared" si="0"/>
        <v>-4338</v>
      </c>
      <c r="F26" s="207">
        <f t="shared" si="1"/>
        <v>-3.961354421594769</v>
      </c>
      <c r="G26" s="231">
        <v>122856</v>
      </c>
      <c r="H26" s="200">
        <v>129150</v>
      </c>
      <c r="I26" s="200">
        <f t="shared" si="2"/>
        <v>-6294</v>
      </c>
      <c r="J26" s="212">
        <f t="shared" si="3"/>
        <v>-4.873403019744483</v>
      </c>
      <c r="K26" s="216">
        <f t="shared" si="4"/>
        <v>228026</v>
      </c>
      <c r="L26" s="186">
        <f t="shared" si="4"/>
        <v>238658</v>
      </c>
      <c r="M26" s="200">
        <f t="shared" si="5"/>
        <v>-10632</v>
      </c>
      <c r="N26" s="212">
        <f t="shared" si="6"/>
        <v>-4.454910373840391</v>
      </c>
      <c r="O26" s="1" t="s">
        <v>41</v>
      </c>
    </row>
    <row r="27" spans="1:15" s="4" customFormat="1" ht="14.25">
      <c r="A27" s="41"/>
      <c r="B27" s="225" t="s">
        <v>89</v>
      </c>
      <c r="C27" s="231">
        <v>65589</v>
      </c>
      <c r="D27" s="200">
        <v>67532</v>
      </c>
      <c r="E27" s="200">
        <f t="shared" si="0"/>
        <v>-1943</v>
      </c>
      <c r="F27" s="207">
        <f t="shared" si="1"/>
        <v>-2.877154534146775</v>
      </c>
      <c r="G27" s="231">
        <v>243272</v>
      </c>
      <c r="H27" s="200">
        <v>244165</v>
      </c>
      <c r="I27" s="200">
        <f t="shared" si="2"/>
        <v>-893</v>
      </c>
      <c r="J27" s="212">
        <f t="shared" si="3"/>
        <v>-0.36573628488931664</v>
      </c>
      <c r="K27" s="216">
        <f t="shared" si="4"/>
        <v>308861</v>
      </c>
      <c r="L27" s="186">
        <f t="shared" si="4"/>
        <v>311697</v>
      </c>
      <c r="M27" s="200">
        <f t="shared" si="5"/>
        <v>-2836</v>
      </c>
      <c r="N27" s="212">
        <f t="shared" si="6"/>
        <v>-0.9098579710423904</v>
      </c>
      <c r="O27" s="1" t="s">
        <v>42</v>
      </c>
    </row>
    <row r="28" spans="1:15" s="4" customFormat="1" ht="14.25">
      <c r="A28" s="41"/>
      <c r="B28" s="225" t="s">
        <v>90</v>
      </c>
      <c r="C28" s="231">
        <v>68541</v>
      </c>
      <c r="D28" s="200">
        <v>71218</v>
      </c>
      <c r="E28" s="200">
        <f t="shared" si="0"/>
        <v>-2677</v>
      </c>
      <c r="F28" s="207">
        <f t="shared" si="1"/>
        <v>-3.7588811817237215</v>
      </c>
      <c r="G28" s="231">
        <v>245329</v>
      </c>
      <c r="H28" s="200">
        <v>245191</v>
      </c>
      <c r="I28" s="200">
        <f t="shared" si="2"/>
        <v>138</v>
      </c>
      <c r="J28" s="212">
        <f t="shared" si="3"/>
        <v>0.05628265311532642</v>
      </c>
      <c r="K28" s="216">
        <f t="shared" si="4"/>
        <v>313870</v>
      </c>
      <c r="L28" s="186">
        <f t="shared" si="4"/>
        <v>316409</v>
      </c>
      <c r="M28" s="200">
        <f t="shared" si="5"/>
        <v>-2539</v>
      </c>
      <c r="N28" s="212">
        <f t="shared" si="6"/>
        <v>-0.8024424084017838</v>
      </c>
      <c r="O28" s="1" t="s">
        <v>43</v>
      </c>
    </row>
    <row r="29" spans="1:15" s="4" customFormat="1" ht="14.25">
      <c r="A29" s="42"/>
      <c r="B29" s="226" t="s">
        <v>91</v>
      </c>
      <c r="C29" s="229">
        <v>116814</v>
      </c>
      <c r="D29" s="201">
        <v>189993</v>
      </c>
      <c r="E29" s="201">
        <f t="shared" si="0"/>
        <v>-73179</v>
      </c>
      <c r="F29" s="206">
        <f t="shared" si="1"/>
        <v>-38.516682193554495</v>
      </c>
      <c r="G29" s="229">
        <v>497561</v>
      </c>
      <c r="H29" s="201">
        <v>626245</v>
      </c>
      <c r="I29" s="201">
        <f t="shared" si="2"/>
        <v>-128684</v>
      </c>
      <c r="J29" s="213">
        <f t="shared" si="3"/>
        <v>-20.54850737331236</v>
      </c>
      <c r="K29" s="217">
        <f t="shared" si="4"/>
        <v>614375</v>
      </c>
      <c r="L29" s="187">
        <f t="shared" si="4"/>
        <v>816238</v>
      </c>
      <c r="M29" s="201">
        <f t="shared" si="5"/>
        <v>-201863</v>
      </c>
      <c r="N29" s="213">
        <f t="shared" si="6"/>
        <v>-24.73089956605794</v>
      </c>
      <c r="O29" s="1" t="s">
        <v>44</v>
      </c>
    </row>
    <row r="30" spans="1:15" s="4" customFormat="1" ht="14.25">
      <c r="A30" s="41"/>
      <c r="B30" s="225" t="s">
        <v>92</v>
      </c>
      <c r="C30" s="231">
        <v>56877</v>
      </c>
      <c r="D30" s="200">
        <v>79195</v>
      </c>
      <c r="E30" s="200">
        <f t="shared" si="0"/>
        <v>-22318</v>
      </c>
      <c r="F30" s="207">
        <f t="shared" si="1"/>
        <v>-28.181072037376097</v>
      </c>
      <c r="G30" s="231">
        <v>86418</v>
      </c>
      <c r="H30" s="200">
        <v>228982</v>
      </c>
      <c r="I30" s="200">
        <f t="shared" si="2"/>
        <v>-142564</v>
      </c>
      <c r="J30" s="212">
        <f t="shared" si="3"/>
        <v>-62.259915626555795</v>
      </c>
      <c r="K30" s="216">
        <f t="shared" si="4"/>
        <v>143295</v>
      </c>
      <c r="L30" s="186">
        <f t="shared" si="4"/>
        <v>308177</v>
      </c>
      <c r="M30" s="200">
        <f t="shared" si="5"/>
        <v>-164882</v>
      </c>
      <c r="N30" s="212">
        <f t="shared" si="6"/>
        <v>-53.50237039104151</v>
      </c>
      <c r="O30" s="1" t="s">
        <v>45</v>
      </c>
    </row>
    <row r="31" spans="1:15" s="4" customFormat="1" ht="14.25">
      <c r="A31" s="41"/>
      <c r="B31" s="225" t="s">
        <v>93</v>
      </c>
      <c r="C31" s="231">
        <v>79495</v>
      </c>
      <c r="D31" s="200">
        <v>100791</v>
      </c>
      <c r="E31" s="200">
        <f t="shared" si="0"/>
        <v>-21296</v>
      </c>
      <c r="F31" s="207">
        <f t="shared" si="1"/>
        <v>-21.12887063329067</v>
      </c>
      <c r="G31" s="231">
        <v>132990</v>
      </c>
      <c r="H31" s="200">
        <v>130120</v>
      </c>
      <c r="I31" s="200">
        <f t="shared" si="2"/>
        <v>2870</v>
      </c>
      <c r="J31" s="212">
        <f t="shared" si="3"/>
        <v>2.2056563172456194</v>
      </c>
      <c r="K31" s="216">
        <f t="shared" si="4"/>
        <v>212485</v>
      </c>
      <c r="L31" s="186">
        <f t="shared" si="4"/>
        <v>230911</v>
      </c>
      <c r="M31" s="200">
        <f t="shared" si="5"/>
        <v>-18426</v>
      </c>
      <c r="N31" s="212">
        <f t="shared" si="6"/>
        <v>-7.979697805648063</v>
      </c>
      <c r="O31" s="1" t="s">
        <v>46</v>
      </c>
    </row>
    <row r="32" spans="1:15" s="4" customFormat="1" ht="14.25">
      <c r="A32" s="41"/>
      <c r="B32" s="225" t="s">
        <v>47</v>
      </c>
      <c r="C32" s="231">
        <v>61898</v>
      </c>
      <c r="D32" s="200">
        <v>77363</v>
      </c>
      <c r="E32" s="200">
        <f t="shared" si="0"/>
        <v>-15465</v>
      </c>
      <c r="F32" s="207">
        <f t="shared" si="1"/>
        <v>-19.99017618241278</v>
      </c>
      <c r="G32" s="231">
        <v>128083</v>
      </c>
      <c r="H32" s="200">
        <v>128683</v>
      </c>
      <c r="I32" s="200">
        <f t="shared" si="2"/>
        <v>-600</v>
      </c>
      <c r="J32" s="212">
        <f t="shared" si="3"/>
        <v>-0.4662620548168756</v>
      </c>
      <c r="K32" s="216">
        <f t="shared" si="4"/>
        <v>189981</v>
      </c>
      <c r="L32" s="186">
        <f t="shared" si="4"/>
        <v>206046</v>
      </c>
      <c r="M32" s="200">
        <f t="shared" si="5"/>
        <v>-16065</v>
      </c>
      <c r="N32" s="212">
        <f t="shared" si="6"/>
        <v>-7.796802655717655</v>
      </c>
      <c r="O32" s="1" t="s">
        <v>47</v>
      </c>
    </row>
    <row r="33" spans="1:15" s="4" customFormat="1" ht="14.25">
      <c r="A33" s="41"/>
      <c r="B33" s="225" t="s">
        <v>94</v>
      </c>
      <c r="C33" s="231">
        <v>67872</v>
      </c>
      <c r="D33" s="200">
        <v>67387</v>
      </c>
      <c r="E33" s="200">
        <f t="shared" si="0"/>
        <v>485</v>
      </c>
      <c r="F33" s="207">
        <f t="shared" si="1"/>
        <v>0.7197233887841868</v>
      </c>
      <c r="G33" s="231">
        <v>238880</v>
      </c>
      <c r="H33" s="200">
        <v>229762</v>
      </c>
      <c r="I33" s="200">
        <f t="shared" si="2"/>
        <v>9118</v>
      </c>
      <c r="J33" s="212">
        <f t="shared" si="3"/>
        <v>3.968454313594067</v>
      </c>
      <c r="K33" s="216">
        <f t="shared" si="4"/>
        <v>306752</v>
      </c>
      <c r="L33" s="186">
        <f t="shared" si="4"/>
        <v>297149</v>
      </c>
      <c r="M33" s="200">
        <f t="shared" si="5"/>
        <v>9603</v>
      </c>
      <c r="N33" s="212">
        <f t="shared" si="6"/>
        <v>3.231712036722318</v>
      </c>
      <c r="O33" s="1" t="s">
        <v>48</v>
      </c>
    </row>
    <row r="34" spans="1:15" s="4" customFormat="1" ht="14.25">
      <c r="A34" s="41"/>
      <c r="B34" s="226" t="s">
        <v>95</v>
      </c>
      <c r="C34" s="229">
        <v>82577</v>
      </c>
      <c r="D34" s="201">
        <v>83652</v>
      </c>
      <c r="E34" s="201">
        <f t="shared" si="0"/>
        <v>-1075</v>
      </c>
      <c r="F34" s="206">
        <f t="shared" si="1"/>
        <v>-1.2850858317792762</v>
      </c>
      <c r="G34" s="229">
        <v>90855</v>
      </c>
      <c r="H34" s="201">
        <v>124140</v>
      </c>
      <c r="I34" s="201">
        <f t="shared" si="2"/>
        <v>-33285</v>
      </c>
      <c r="J34" s="213">
        <f t="shared" si="3"/>
        <v>-26.81246979217013</v>
      </c>
      <c r="K34" s="217">
        <f t="shared" si="4"/>
        <v>173432</v>
      </c>
      <c r="L34" s="187">
        <f t="shared" si="4"/>
        <v>207792</v>
      </c>
      <c r="M34" s="201">
        <f t="shared" si="5"/>
        <v>-34360</v>
      </c>
      <c r="N34" s="213">
        <f t="shared" si="6"/>
        <v>-16.535766535766534</v>
      </c>
      <c r="O34" s="1" t="s">
        <v>49</v>
      </c>
    </row>
    <row r="35" spans="1:15" s="4" customFormat="1" ht="14.25">
      <c r="A35" s="41"/>
      <c r="B35" s="225" t="s">
        <v>96</v>
      </c>
      <c r="C35" s="231">
        <v>50969</v>
      </c>
      <c r="D35" s="200">
        <v>52746</v>
      </c>
      <c r="E35" s="200">
        <f t="shared" si="0"/>
        <v>-1777</v>
      </c>
      <c r="F35" s="207">
        <f t="shared" si="1"/>
        <v>-3.368975846509688</v>
      </c>
      <c r="G35" s="231">
        <v>28932</v>
      </c>
      <c r="H35" s="200">
        <v>57157</v>
      </c>
      <c r="I35" s="200">
        <f t="shared" si="2"/>
        <v>-28225</v>
      </c>
      <c r="J35" s="212">
        <f t="shared" si="3"/>
        <v>-49.38152807180223</v>
      </c>
      <c r="K35" s="216">
        <f t="shared" si="4"/>
        <v>79901</v>
      </c>
      <c r="L35" s="186">
        <f t="shared" si="4"/>
        <v>109903</v>
      </c>
      <c r="M35" s="200">
        <f t="shared" si="5"/>
        <v>-30002</v>
      </c>
      <c r="N35" s="212">
        <f t="shared" si="6"/>
        <v>-27.2986178721236</v>
      </c>
      <c r="O35" s="1" t="s">
        <v>50</v>
      </c>
    </row>
    <row r="36" spans="1:16" s="4" customFormat="1" ht="14.25">
      <c r="A36" s="41"/>
      <c r="B36" s="225" t="s">
        <v>51</v>
      </c>
      <c r="C36" s="231">
        <v>54040</v>
      </c>
      <c r="D36" s="200">
        <v>53891</v>
      </c>
      <c r="E36" s="200">
        <f t="shared" si="0"/>
        <v>149</v>
      </c>
      <c r="F36" s="207">
        <f t="shared" si="1"/>
        <v>0.2764840140283164</v>
      </c>
      <c r="G36" s="231">
        <v>114314</v>
      </c>
      <c r="H36" s="200">
        <v>117682</v>
      </c>
      <c r="I36" s="200">
        <f t="shared" si="2"/>
        <v>-3368</v>
      </c>
      <c r="J36" s="212">
        <f t="shared" si="3"/>
        <v>-2.8619500008497476</v>
      </c>
      <c r="K36" s="216">
        <f t="shared" si="4"/>
        <v>168354</v>
      </c>
      <c r="L36" s="186">
        <f t="shared" si="4"/>
        <v>171573</v>
      </c>
      <c r="M36" s="200">
        <f t="shared" si="5"/>
        <v>-3219</v>
      </c>
      <c r="N36" s="212">
        <f t="shared" si="6"/>
        <v>-1.8761693273417146</v>
      </c>
      <c r="O36" s="1" t="s">
        <v>51</v>
      </c>
      <c r="P36" s="1"/>
    </row>
    <row r="37" spans="1:16" s="4" customFormat="1" ht="14.25">
      <c r="A37" s="41"/>
      <c r="B37" s="225" t="s">
        <v>52</v>
      </c>
      <c r="C37" s="231">
        <v>416250</v>
      </c>
      <c r="D37" s="200">
        <v>290470</v>
      </c>
      <c r="E37" s="200">
        <f t="shared" si="0"/>
        <v>125780</v>
      </c>
      <c r="F37" s="207">
        <f t="shared" si="1"/>
        <v>43.302234309911526</v>
      </c>
      <c r="G37" s="231">
        <v>261551</v>
      </c>
      <c r="H37" s="200">
        <v>307644</v>
      </c>
      <c r="I37" s="200">
        <f t="shared" si="2"/>
        <v>-46093</v>
      </c>
      <c r="J37" s="212">
        <f t="shared" si="3"/>
        <v>-14.982577264630548</v>
      </c>
      <c r="K37" s="216">
        <f t="shared" si="4"/>
        <v>677801</v>
      </c>
      <c r="L37" s="186">
        <f t="shared" si="4"/>
        <v>598114</v>
      </c>
      <c r="M37" s="200">
        <f t="shared" si="5"/>
        <v>79687</v>
      </c>
      <c r="N37" s="212">
        <f t="shared" si="6"/>
        <v>13.323045439498154</v>
      </c>
      <c r="O37" s="1" t="s">
        <v>52</v>
      </c>
      <c r="P37" s="1"/>
    </row>
    <row r="38" spans="1:16" s="4" customFormat="1" ht="14.25">
      <c r="A38" s="41"/>
      <c r="B38" s="225" t="s">
        <v>97</v>
      </c>
      <c r="C38" s="231">
        <v>56993</v>
      </c>
      <c r="D38" s="200">
        <v>71308</v>
      </c>
      <c r="E38" s="200">
        <f t="shared" si="0"/>
        <v>-14315</v>
      </c>
      <c r="F38" s="208">
        <f t="shared" si="1"/>
        <v>-20.07488640825714</v>
      </c>
      <c r="G38" s="231">
        <v>348042</v>
      </c>
      <c r="H38" s="200">
        <v>355475</v>
      </c>
      <c r="I38" s="200">
        <f t="shared" si="2"/>
        <v>-7433</v>
      </c>
      <c r="J38" s="239">
        <f t="shared" si="3"/>
        <v>-2.091004993318799</v>
      </c>
      <c r="K38" s="216">
        <f t="shared" si="4"/>
        <v>405035</v>
      </c>
      <c r="L38" s="186">
        <f t="shared" si="4"/>
        <v>426783</v>
      </c>
      <c r="M38" s="200">
        <f t="shared" si="5"/>
        <v>-21748</v>
      </c>
      <c r="N38" s="239">
        <f t="shared" si="6"/>
        <v>-5.095798098799624</v>
      </c>
      <c r="O38" s="1" t="s">
        <v>53</v>
      </c>
      <c r="P38" s="1"/>
    </row>
    <row r="39" spans="1:16" s="4" customFormat="1" ht="13.5" customHeight="1">
      <c r="A39" s="42"/>
      <c r="B39" s="226" t="s">
        <v>98</v>
      </c>
      <c r="C39" s="229">
        <v>19091</v>
      </c>
      <c r="D39" s="201">
        <v>23832</v>
      </c>
      <c r="E39" s="201">
        <f t="shared" si="0"/>
        <v>-4741</v>
      </c>
      <c r="F39" s="206">
        <f t="shared" si="1"/>
        <v>-19.89342061094327</v>
      </c>
      <c r="G39" s="229">
        <v>361744</v>
      </c>
      <c r="H39" s="201">
        <v>335117</v>
      </c>
      <c r="I39" s="201">
        <f t="shared" si="2"/>
        <v>26627</v>
      </c>
      <c r="J39" s="213">
        <f t="shared" si="3"/>
        <v>7.945583184380381</v>
      </c>
      <c r="K39" s="217">
        <f t="shared" si="4"/>
        <v>380835</v>
      </c>
      <c r="L39" s="187">
        <f t="shared" si="4"/>
        <v>358949</v>
      </c>
      <c r="M39" s="201">
        <f t="shared" si="5"/>
        <v>21886</v>
      </c>
      <c r="N39" s="213">
        <f t="shared" si="6"/>
        <v>6.09724501252267</v>
      </c>
      <c r="O39" s="1" t="s">
        <v>137</v>
      </c>
      <c r="P39" s="1"/>
    </row>
    <row r="40" spans="1:16" s="4" customFormat="1" ht="14.25">
      <c r="A40" s="41"/>
      <c r="B40" s="225" t="s">
        <v>99</v>
      </c>
      <c r="C40" s="231">
        <v>38835</v>
      </c>
      <c r="D40" s="200">
        <v>36247</v>
      </c>
      <c r="E40" s="200">
        <f t="shared" si="0"/>
        <v>2588</v>
      </c>
      <c r="F40" s="207">
        <f t="shared" si="1"/>
        <v>7.1399012332055065</v>
      </c>
      <c r="G40" s="231">
        <v>147077</v>
      </c>
      <c r="H40" s="200">
        <v>164550</v>
      </c>
      <c r="I40" s="200">
        <f t="shared" si="2"/>
        <v>-17473</v>
      </c>
      <c r="J40" s="212">
        <f t="shared" si="3"/>
        <v>-10.618656943178365</v>
      </c>
      <c r="K40" s="216">
        <f t="shared" si="4"/>
        <v>185912</v>
      </c>
      <c r="L40" s="186">
        <f t="shared" si="4"/>
        <v>200797</v>
      </c>
      <c r="M40" s="200">
        <f t="shared" si="5"/>
        <v>-14885</v>
      </c>
      <c r="N40" s="212">
        <f t="shared" si="6"/>
        <v>-7.412959356962505</v>
      </c>
      <c r="O40" s="1" t="s">
        <v>55</v>
      </c>
      <c r="P40" s="1"/>
    </row>
    <row r="41" spans="1:16" s="4" customFormat="1" ht="14.25">
      <c r="A41" s="41"/>
      <c r="B41" s="225" t="s">
        <v>78</v>
      </c>
      <c r="C41" s="231">
        <v>31386</v>
      </c>
      <c r="D41" s="200">
        <v>35834</v>
      </c>
      <c r="E41" s="200">
        <f t="shared" si="0"/>
        <v>-4448</v>
      </c>
      <c r="F41" s="207">
        <f t="shared" si="1"/>
        <v>-12.41279232014288</v>
      </c>
      <c r="G41" s="231">
        <v>207063</v>
      </c>
      <c r="H41" s="200">
        <v>233273</v>
      </c>
      <c r="I41" s="200">
        <f t="shared" si="2"/>
        <v>-26210</v>
      </c>
      <c r="J41" s="212">
        <f t="shared" si="3"/>
        <v>-11.235762389989413</v>
      </c>
      <c r="K41" s="216">
        <f t="shared" si="4"/>
        <v>238449</v>
      </c>
      <c r="L41" s="186">
        <f t="shared" si="4"/>
        <v>269107</v>
      </c>
      <c r="M41" s="200">
        <f t="shared" si="5"/>
        <v>-30658</v>
      </c>
      <c r="N41" s="212">
        <f t="shared" si="6"/>
        <v>-11.392494435298971</v>
      </c>
      <c r="O41" s="1" t="s">
        <v>56</v>
      </c>
      <c r="P41" s="1"/>
    </row>
    <row r="42" spans="1:16" s="4" customFormat="1" ht="14.25">
      <c r="A42" s="42"/>
      <c r="B42" s="226" t="s">
        <v>100</v>
      </c>
      <c r="C42" s="219">
        <v>52599</v>
      </c>
      <c r="D42" s="197">
        <v>60316</v>
      </c>
      <c r="E42" s="197">
        <f t="shared" si="0"/>
        <v>-7717</v>
      </c>
      <c r="F42" s="209">
        <f t="shared" si="1"/>
        <v>-12.794283440546456</v>
      </c>
      <c r="G42" s="219">
        <v>217848</v>
      </c>
      <c r="H42" s="197">
        <v>204510</v>
      </c>
      <c r="I42" s="197">
        <f t="shared" si="2"/>
        <v>13338</v>
      </c>
      <c r="J42" s="209">
        <f t="shared" si="3"/>
        <v>6.521930467947777</v>
      </c>
      <c r="K42" s="215">
        <f t="shared" si="4"/>
        <v>270447</v>
      </c>
      <c r="L42" s="183">
        <f t="shared" si="4"/>
        <v>264826</v>
      </c>
      <c r="M42" s="197">
        <f t="shared" si="5"/>
        <v>5621</v>
      </c>
      <c r="N42" s="209">
        <f t="shared" si="6"/>
        <v>2.1225257338780934</v>
      </c>
      <c r="O42" s="1" t="s">
        <v>57</v>
      </c>
      <c r="P42" s="1"/>
    </row>
    <row r="43" spans="1:16" s="4" customFormat="1" ht="14.25">
      <c r="A43" s="254" t="s">
        <v>115</v>
      </c>
      <c r="B43" s="255"/>
      <c r="C43" s="220">
        <f>SUM(C12:C42)</f>
        <v>3887309</v>
      </c>
      <c r="D43" s="199">
        <f>SUM(D12:D42)</f>
        <v>4660050</v>
      </c>
      <c r="E43" s="199">
        <f t="shared" si="0"/>
        <v>-772741</v>
      </c>
      <c r="F43" s="210">
        <f t="shared" si="1"/>
        <v>-16.58224697159902</v>
      </c>
      <c r="G43" s="220">
        <f>SUM(G12:G42)</f>
        <v>6843325</v>
      </c>
      <c r="H43" s="199">
        <f>SUM(H12:H42)</f>
        <v>7661078</v>
      </c>
      <c r="I43" s="199">
        <f t="shared" si="2"/>
        <v>-817753</v>
      </c>
      <c r="J43" s="210">
        <f t="shared" si="3"/>
        <v>-10.674124450893203</v>
      </c>
      <c r="K43" s="189">
        <f t="shared" si="4"/>
        <v>10730634</v>
      </c>
      <c r="L43" s="184">
        <f t="shared" si="4"/>
        <v>12321128</v>
      </c>
      <c r="M43" s="199">
        <f t="shared" si="5"/>
        <v>-1590494</v>
      </c>
      <c r="N43" s="210">
        <f t="shared" si="6"/>
        <v>-12.908671998213151</v>
      </c>
      <c r="O43" s="1" t="s">
        <v>61</v>
      </c>
      <c r="P43" s="1"/>
    </row>
    <row r="44" spans="1:16" s="4" customFormat="1" ht="14.25">
      <c r="A44" s="42"/>
      <c r="B44" s="226" t="s">
        <v>101</v>
      </c>
      <c r="C44" s="221">
        <v>28406</v>
      </c>
      <c r="D44" s="198">
        <v>29638</v>
      </c>
      <c r="E44" s="198">
        <f t="shared" si="0"/>
        <v>-1232</v>
      </c>
      <c r="F44" s="211">
        <f t="shared" si="1"/>
        <v>-4.156825696740671</v>
      </c>
      <c r="G44" s="221">
        <v>38935</v>
      </c>
      <c r="H44" s="198">
        <v>14933</v>
      </c>
      <c r="I44" s="198">
        <f t="shared" si="2"/>
        <v>24002</v>
      </c>
      <c r="J44" s="211">
        <f t="shared" si="3"/>
        <v>160.731266322909</v>
      </c>
      <c r="K44" s="202">
        <f t="shared" si="4"/>
        <v>67341</v>
      </c>
      <c r="L44" s="185">
        <f t="shared" si="4"/>
        <v>44571</v>
      </c>
      <c r="M44" s="198">
        <f t="shared" si="5"/>
        <v>22770</v>
      </c>
      <c r="N44" s="211">
        <f t="shared" si="6"/>
        <v>51.08702968297772</v>
      </c>
      <c r="O44" s="1" t="s">
        <v>62</v>
      </c>
      <c r="P44" s="1"/>
    </row>
    <row r="45" spans="1:16" s="4" customFormat="1" ht="14.25">
      <c r="A45" s="41"/>
      <c r="B45" s="225" t="s">
        <v>102</v>
      </c>
      <c r="C45" s="222">
        <v>12701</v>
      </c>
      <c r="D45" s="200">
        <v>72882</v>
      </c>
      <c r="E45" s="200">
        <f t="shared" si="0"/>
        <v>-60181</v>
      </c>
      <c r="F45" s="212">
        <f t="shared" si="1"/>
        <v>-82.57320051590243</v>
      </c>
      <c r="G45" s="222">
        <v>270006</v>
      </c>
      <c r="H45" s="200">
        <v>216777</v>
      </c>
      <c r="I45" s="200">
        <f t="shared" si="2"/>
        <v>53229</v>
      </c>
      <c r="J45" s="212">
        <f t="shared" si="3"/>
        <v>24.554726746841222</v>
      </c>
      <c r="K45" s="216">
        <f t="shared" si="4"/>
        <v>282707</v>
      </c>
      <c r="L45" s="186">
        <f t="shared" si="4"/>
        <v>289659</v>
      </c>
      <c r="M45" s="200">
        <f t="shared" si="5"/>
        <v>-6952</v>
      </c>
      <c r="N45" s="212">
        <f t="shared" si="6"/>
        <v>-2.4000635229701133</v>
      </c>
      <c r="O45" s="1" t="s">
        <v>63</v>
      </c>
      <c r="P45" s="1"/>
    </row>
    <row r="46" spans="1:16" s="4" customFormat="1" ht="14.25">
      <c r="A46" s="41"/>
      <c r="B46" s="225" t="s">
        <v>103</v>
      </c>
      <c r="C46" s="222">
        <v>50846</v>
      </c>
      <c r="D46" s="200">
        <v>62976</v>
      </c>
      <c r="E46" s="200">
        <f t="shared" si="0"/>
        <v>-12130</v>
      </c>
      <c r="F46" s="212">
        <f t="shared" si="1"/>
        <v>-19.261305894308943</v>
      </c>
      <c r="G46" s="222">
        <v>220437</v>
      </c>
      <c r="H46" s="200">
        <v>233542</v>
      </c>
      <c r="I46" s="200">
        <f t="shared" si="2"/>
        <v>-13105</v>
      </c>
      <c r="J46" s="212">
        <f t="shared" si="3"/>
        <v>-5.6114103673001</v>
      </c>
      <c r="K46" s="216">
        <f t="shared" si="4"/>
        <v>271283</v>
      </c>
      <c r="L46" s="186">
        <f t="shared" si="4"/>
        <v>296518</v>
      </c>
      <c r="M46" s="200">
        <f t="shared" si="5"/>
        <v>-25235</v>
      </c>
      <c r="N46" s="212">
        <f t="shared" si="6"/>
        <v>-8.510444559858087</v>
      </c>
      <c r="O46" s="1" t="s">
        <v>64</v>
      </c>
      <c r="P46" s="1"/>
    </row>
    <row r="47" spans="1:16" s="4" customFormat="1" ht="14.25">
      <c r="A47" s="41"/>
      <c r="B47" s="225" t="s">
        <v>104</v>
      </c>
      <c r="C47" s="222">
        <v>21008</v>
      </c>
      <c r="D47" s="200">
        <v>23802</v>
      </c>
      <c r="E47" s="200">
        <f t="shared" si="0"/>
        <v>-2794</v>
      </c>
      <c r="F47" s="212">
        <f t="shared" si="1"/>
        <v>-11.73850936896059</v>
      </c>
      <c r="G47" s="222">
        <v>237997</v>
      </c>
      <c r="H47" s="200">
        <v>239191</v>
      </c>
      <c r="I47" s="200">
        <f t="shared" si="2"/>
        <v>-1194</v>
      </c>
      <c r="J47" s="212">
        <f t="shared" si="3"/>
        <v>-0.49918266155499164</v>
      </c>
      <c r="K47" s="216">
        <f t="shared" si="4"/>
        <v>259005</v>
      </c>
      <c r="L47" s="186">
        <f t="shared" si="4"/>
        <v>262993</v>
      </c>
      <c r="M47" s="200">
        <f t="shared" si="5"/>
        <v>-3988</v>
      </c>
      <c r="N47" s="212">
        <f t="shared" si="6"/>
        <v>-1.5163901700805724</v>
      </c>
      <c r="O47" s="1" t="s">
        <v>65</v>
      </c>
      <c r="P47" s="1"/>
    </row>
    <row r="48" spans="1:16" s="4" customFormat="1" ht="14.25">
      <c r="A48" s="42"/>
      <c r="B48" s="226" t="s">
        <v>105</v>
      </c>
      <c r="C48" s="223">
        <v>49277</v>
      </c>
      <c r="D48" s="201">
        <v>53320</v>
      </c>
      <c r="E48" s="201">
        <f t="shared" si="0"/>
        <v>-4043</v>
      </c>
      <c r="F48" s="213">
        <f t="shared" si="1"/>
        <v>-7.582520630157539</v>
      </c>
      <c r="G48" s="223">
        <v>134911</v>
      </c>
      <c r="H48" s="201">
        <v>143231</v>
      </c>
      <c r="I48" s="201">
        <f t="shared" si="2"/>
        <v>-8320</v>
      </c>
      <c r="J48" s="213">
        <f t="shared" si="3"/>
        <v>-5.808798374653532</v>
      </c>
      <c r="K48" s="217">
        <f t="shared" si="4"/>
        <v>184188</v>
      </c>
      <c r="L48" s="187">
        <f t="shared" si="4"/>
        <v>196551</v>
      </c>
      <c r="M48" s="201">
        <f t="shared" si="5"/>
        <v>-12363</v>
      </c>
      <c r="N48" s="213">
        <f t="shared" si="6"/>
        <v>-6.289970541996734</v>
      </c>
      <c r="O48" s="1" t="s">
        <v>66</v>
      </c>
      <c r="P48" s="1"/>
    </row>
    <row r="49" spans="1:16" s="4" customFormat="1" ht="14.25">
      <c r="A49" s="41" t="s">
        <v>128</v>
      </c>
      <c r="B49" s="225" t="s">
        <v>106</v>
      </c>
      <c r="C49" s="222">
        <v>1585</v>
      </c>
      <c r="D49" s="200">
        <v>2043</v>
      </c>
      <c r="E49" s="200">
        <f t="shared" si="0"/>
        <v>-458</v>
      </c>
      <c r="F49" s="212">
        <f t="shared" si="1"/>
        <v>-22.41801272638277</v>
      </c>
      <c r="G49" s="222">
        <v>7652</v>
      </c>
      <c r="H49" s="200">
        <v>10295</v>
      </c>
      <c r="I49" s="200">
        <f t="shared" si="2"/>
        <v>-2643</v>
      </c>
      <c r="J49" s="212">
        <f t="shared" si="3"/>
        <v>-25.67265662943176</v>
      </c>
      <c r="K49" s="216">
        <f t="shared" si="4"/>
        <v>9237</v>
      </c>
      <c r="L49" s="186">
        <f t="shared" si="4"/>
        <v>12338</v>
      </c>
      <c r="M49" s="200">
        <f t="shared" si="5"/>
        <v>-3101</v>
      </c>
      <c r="N49" s="212">
        <f t="shared" si="6"/>
        <v>-25.13373318203923</v>
      </c>
      <c r="O49" s="1" t="s">
        <v>67</v>
      </c>
      <c r="P49" s="1"/>
    </row>
    <row r="50" spans="1:15" s="4" customFormat="1" ht="14.25">
      <c r="A50" s="41"/>
      <c r="B50" s="225" t="s">
        <v>107</v>
      </c>
      <c r="C50" s="222">
        <v>28885</v>
      </c>
      <c r="D50" s="200">
        <v>46389</v>
      </c>
      <c r="E50" s="200">
        <f t="shared" si="0"/>
        <v>-17504</v>
      </c>
      <c r="F50" s="212">
        <f>E50/D50*100</f>
        <v>-37.733083274052035</v>
      </c>
      <c r="G50" s="222">
        <v>229057</v>
      </c>
      <c r="H50" s="200">
        <v>216453</v>
      </c>
      <c r="I50" s="200">
        <f t="shared" si="2"/>
        <v>12604</v>
      </c>
      <c r="J50" s="213">
        <f t="shared" si="3"/>
        <v>5.822973116565721</v>
      </c>
      <c r="K50" s="216">
        <f t="shared" si="4"/>
        <v>257942</v>
      </c>
      <c r="L50" s="186">
        <f t="shared" si="4"/>
        <v>262842</v>
      </c>
      <c r="M50" s="200">
        <f t="shared" si="5"/>
        <v>-4900</v>
      </c>
      <c r="N50" s="213">
        <f t="shared" si="6"/>
        <v>-1.8642378310924432</v>
      </c>
      <c r="O50" s="1" t="s">
        <v>68</v>
      </c>
    </row>
    <row r="51" spans="1:15" s="4" customFormat="1" ht="14.25">
      <c r="A51" s="41"/>
      <c r="B51" s="225" t="s">
        <v>108</v>
      </c>
      <c r="C51" s="222">
        <v>17500</v>
      </c>
      <c r="D51" s="200">
        <v>14786</v>
      </c>
      <c r="E51" s="200">
        <f t="shared" si="0"/>
        <v>2714</v>
      </c>
      <c r="F51" s="212">
        <f t="shared" si="1"/>
        <v>18.355200865683756</v>
      </c>
      <c r="G51" s="222">
        <v>181907</v>
      </c>
      <c r="H51" s="200">
        <v>186065</v>
      </c>
      <c r="I51" s="200">
        <f t="shared" si="2"/>
        <v>-4158</v>
      </c>
      <c r="J51" s="212">
        <f aca="true" t="shared" si="7" ref="J51:J56">I51/H51*100</f>
        <v>-2.2347029263966895</v>
      </c>
      <c r="K51" s="216">
        <f t="shared" si="4"/>
        <v>199407</v>
      </c>
      <c r="L51" s="186">
        <f t="shared" si="4"/>
        <v>200851</v>
      </c>
      <c r="M51" s="200">
        <f t="shared" si="5"/>
        <v>-1444</v>
      </c>
      <c r="N51" s="212">
        <f t="shared" si="6"/>
        <v>-0.7189409064430847</v>
      </c>
      <c r="O51" s="1" t="s">
        <v>69</v>
      </c>
    </row>
    <row r="52" spans="1:15" s="4" customFormat="1" ht="14.25">
      <c r="A52" s="41"/>
      <c r="B52" s="225" t="s">
        <v>109</v>
      </c>
      <c r="C52" s="222">
        <v>14411</v>
      </c>
      <c r="D52" s="200">
        <v>15480</v>
      </c>
      <c r="E52" s="200">
        <f t="shared" si="0"/>
        <v>-1069</v>
      </c>
      <c r="F52" s="212">
        <f t="shared" si="1"/>
        <v>-6.905684754521964</v>
      </c>
      <c r="G52" s="222">
        <v>181570</v>
      </c>
      <c r="H52" s="200">
        <v>188571</v>
      </c>
      <c r="I52" s="200">
        <f t="shared" si="2"/>
        <v>-7001</v>
      </c>
      <c r="J52" s="212">
        <f t="shared" si="7"/>
        <v>-3.7126599530150446</v>
      </c>
      <c r="K52" s="216">
        <f t="shared" si="4"/>
        <v>195981</v>
      </c>
      <c r="L52" s="186">
        <f t="shared" si="4"/>
        <v>204051</v>
      </c>
      <c r="M52" s="200">
        <f t="shared" si="5"/>
        <v>-8070</v>
      </c>
      <c r="N52" s="212">
        <f t="shared" si="6"/>
        <v>-3.954893629533793</v>
      </c>
      <c r="O52" s="1" t="s">
        <v>70</v>
      </c>
    </row>
    <row r="53" spans="1:15" s="4" customFormat="1" ht="14.25">
      <c r="A53" s="42"/>
      <c r="B53" s="226" t="s">
        <v>71</v>
      </c>
      <c r="C53" s="222">
        <v>16157</v>
      </c>
      <c r="D53" s="200">
        <v>9859</v>
      </c>
      <c r="E53" s="200">
        <f t="shared" si="0"/>
        <v>6298</v>
      </c>
      <c r="F53" s="212">
        <f t="shared" si="1"/>
        <v>63.880718125570546</v>
      </c>
      <c r="G53" s="222">
        <v>177645</v>
      </c>
      <c r="H53" s="200">
        <v>188948</v>
      </c>
      <c r="I53" s="200">
        <f t="shared" si="2"/>
        <v>-11303</v>
      </c>
      <c r="J53" s="212">
        <f t="shared" si="7"/>
        <v>-5.982069140715964</v>
      </c>
      <c r="K53" s="203">
        <f t="shared" si="4"/>
        <v>193802</v>
      </c>
      <c r="L53" s="186">
        <f t="shared" si="4"/>
        <v>198807</v>
      </c>
      <c r="M53" s="200">
        <f t="shared" si="5"/>
        <v>-5005</v>
      </c>
      <c r="N53" s="212">
        <f t="shared" si="6"/>
        <v>-2.517516988838421</v>
      </c>
      <c r="O53" s="1" t="s">
        <v>136</v>
      </c>
    </row>
    <row r="54" spans="1:15" s="4" customFormat="1" ht="14.25">
      <c r="A54" s="124" t="s">
        <v>73</v>
      </c>
      <c r="B54" s="194"/>
      <c r="C54" s="220">
        <f>SUM(C44:C53)</f>
        <v>240776</v>
      </c>
      <c r="D54" s="199">
        <f>SUM(D44:D53)</f>
        <v>331175</v>
      </c>
      <c r="E54" s="199">
        <f t="shared" si="0"/>
        <v>-90399</v>
      </c>
      <c r="F54" s="210">
        <f t="shared" si="1"/>
        <v>-27.296444477995017</v>
      </c>
      <c r="G54" s="220">
        <f>SUM(G44:G53)</f>
        <v>1680117</v>
      </c>
      <c r="H54" s="199">
        <f>SUM(H44:H53)</f>
        <v>1638006</v>
      </c>
      <c r="I54" s="199">
        <f>G54-H54</f>
        <v>42111</v>
      </c>
      <c r="J54" s="210">
        <f t="shared" si="7"/>
        <v>2.570869703773979</v>
      </c>
      <c r="K54" s="189">
        <f t="shared" si="4"/>
        <v>1920893</v>
      </c>
      <c r="L54" s="184">
        <f t="shared" si="4"/>
        <v>1969181</v>
      </c>
      <c r="M54" s="199">
        <f t="shared" si="5"/>
        <v>-48288</v>
      </c>
      <c r="N54" s="210">
        <f t="shared" si="6"/>
        <v>-2.4521869751942558</v>
      </c>
      <c r="O54" s="1" t="s">
        <v>74</v>
      </c>
    </row>
    <row r="55" spans="1:15" s="4" customFormat="1" ht="14.25">
      <c r="A55" s="254" t="s">
        <v>116</v>
      </c>
      <c r="B55" s="255"/>
      <c r="C55" s="220">
        <f>C43+C54</f>
        <v>4128085</v>
      </c>
      <c r="D55" s="199">
        <f>D43+D54</f>
        <v>4991225</v>
      </c>
      <c r="E55" s="199">
        <f t="shared" si="0"/>
        <v>-863140</v>
      </c>
      <c r="F55" s="210">
        <f t="shared" si="1"/>
        <v>-17.29314947733272</v>
      </c>
      <c r="G55" s="220">
        <f>G43+G54</f>
        <v>8523442</v>
      </c>
      <c r="H55" s="199">
        <f>H43+H54</f>
        <v>9299084</v>
      </c>
      <c r="I55" s="199">
        <f>G55-H55</f>
        <v>-775642</v>
      </c>
      <c r="J55" s="210">
        <f t="shared" si="7"/>
        <v>-8.341058108519075</v>
      </c>
      <c r="K55" s="189">
        <f t="shared" si="4"/>
        <v>12651527</v>
      </c>
      <c r="L55" s="184">
        <f t="shared" si="4"/>
        <v>14290309</v>
      </c>
      <c r="M55" s="199">
        <f t="shared" si="5"/>
        <v>-1638782</v>
      </c>
      <c r="N55" s="210">
        <f t="shared" si="6"/>
        <v>-11.46778561611229</v>
      </c>
      <c r="O55" s="1" t="s">
        <v>75</v>
      </c>
    </row>
    <row r="56" spans="1:15" s="4" customFormat="1" ht="15" thickBot="1">
      <c r="A56" s="127" t="s">
        <v>76</v>
      </c>
      <c r="B56" s="227"/>
      <c r="C56" s="232">
        <f>C55+C10+C11</f>
        <v>5546052</v>
      </c>
      <c r="D56" s="233">
        <f>D55+D10+D11</f>
        <v>6039405</v>
      </c>
      <c r="E56" s="233">
        <f t="shared" si="0"/>
        <v>-493353</v>
      </c>
      <c r="F56" s="214">
        <f t="shared" si="1"/>
        <v>-8.168900744361407</v>
      </c>
      <c r="G56" s="232">
        <f>G55+G10+G11</f>
        <v>9117297</v>
      </c>
      <c r="H56" s="233">
        <f>H55+H10+H11</f>
        <v>10783567</v>
      </c>
      <c r="I56" s="233">
        <f>G56-H56</f>
        <v>-1666270</v>
      </c>
      <c r="J56" s="240">
        <f t="shared" si="7"/>
        <v>-15.451937192952943</v>
      </c>
      <c r="K56" s="241">
        <f t="shared" si="4"/>
        <v>14663349</v>
      </c>
      <c r="L56" s="242">
        <f t="shared" si="4"/>
        <v>16822972</v>
      </c>
      <c r="M56" s="233">
        <f t="shared" si="5"/>
        <v>-2159623</v>
      </c>
      <c r="N56" s="240">
        <f t="shared" si="6"/>
        <v>-12.83734526812504</v>
      </c>
      <c r="O56" s="1" t="s">
        <v>77</v>
      </c>
    </row>
    <row r="57" spans="1:15" s="4" customFormat="1" ht="14.25">
      <c r="A57" s="190" t="s">
        <v>144</v>
      </c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"/>
    </row>
  </sheetData>
  <sheetProtection/>
  <mergeCells count="12">
    <mergeCell ref="A43:B43"/>
    <mergeCell ref="A55:B55"/>
    <mergeCell ref="A6:B9"/>
    <mergeCell ref="C6:F6"/>
    <mergeCell ref="C7:C9"/>
    <mergeCell ref="D7:D9"/>
    <mergeCell ref="G6:J6"/>
    <mergeCell ref="G7:G9"/>
    <mergeCell ref="H7:H9"/>
    <mergeCell ref="K6:N6"/>
    <mergeCell ref="K7:K9"/>
    <mergeCell ref="L7:L9"/>
  </mergeCells>
  <printOptions/>
  <pageMargins left="0.7874015748031497" right="0.7480314960629921" top="0.64" bottom="0.2" header="0.5118110236220472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V67"/>
  <sheetViews>
    <sheetView showZeros="0" defaultGridColor="0" view="pageBreakPreview" zoomScale="70" zoomScaleNormal="87" zoomScaleSheetLayoutView="70" zoomScalePageLayoutView="0" colorId="22" workbookViewId="0" topLeftCell="A34">
      <selection activeCell="P16" sqref="P16"/>
    </sheetView>
  </sheetViews>
  <sheetFormatPr defaultColWidth="10.59765625" defaultRowHeight="15"/>
  <cols>
    <col min="1" max="2" width="3.59765625" style="1" customWidth="1"/>
    <col min="3" max="3" width="5.69921875" style="1" customWidth="1"/>
    <col min="4" max="4" width="10.69921875" style="1" customWidth="1"/>
    <col min="5" max="5" width="15.3984375" style="1" customWidth="1"/>
    <col min="6" max="6" width="10" style="1" bestFit="1" customWidth="1"/>
    <col min="7" max="7" width="15.3984375" style="1" customWidth="1"/>
    <col min="8" max="8" width="16.59765625" style="1" customWidth="1"/>
    <col min="9" max="9" width="9" style="1" bestFit="1" customWidth="1"/>
    <col min="10" max="11" width="15.3984375" style="1" customWidth="1"/>
    <col min="12" max="12" width="13.8984375" style="1" customWidth="1"/>
    <col min="13" max="13" width="15.8984375" style="1" customWidth="1"/>
    <col min="14" max="14" width="15.3984375" style="1" customWidth="1"/>
    <col min="15" max="15" width="13" style="1" customWidth="1"/>
    <col min="16" max="16" width="7.59765625" style="1" customWidth="1"/>
    <col min="17" max="18" width="15.3984375" style="1" customWidth="1"/>
    <col min="19" max="19" width="13" style="1" customWidth="1"/>
    <col min="20" max="20" width="7.59765625" style="1" customWidth="1"/>
    <col min="21" max="21" width="11.8984375" style="1" bestFit="1" customWidth="1"/>
    <col min="22" max="22" width="5.59765625" style="1" customWidth="1"/>
    <col min="23" max="16384" width="10.59765625" style="1" customWidth="1"/>
  </cols>
  <sheetData>
    <row r="2" spans="1:21" s="4" customFormat="1" ht="24">
      <c r="A2" s="1"/>
      <c r="B2" s="1"/>
      <c r="C2" s="2" t="s">
        <v>126</v>
      </c>
      <c r="D2" s="1"/>
      <c r="E2" s="3"/>
      <c r="F2" s="3"/>
      <c r="G2" s="3"/>
      <c r="H2" s="3"/>
      <c r="I2" s="1"/>
      <c r="J2" s="82"/>
      <c r="K2" s="1"/>
      <c r="L2" s="1"/>
      <c r="M2" s="1"/>
      <c r="N2" s="1"/>
      <c r="O2" s="1"/>
      <c r="P2" s="1"/>
      <c r="Q2" s="1" t="s">
        <v>134</v>
      </c>
      <c r="R2" s="1"/>
      <c r="S2" s="1"/>
      <c r="T2" s="1"/>
      <c r="U2" s="1"/>
    </row>
    <row r="3" spans="1:21" s="4" customFormat="1" ht="24">
      <c r="A3" s="1"/>
      <c r="B3" s="1"/>
      <c r="C3" s="2"/>
      <c r="D3" s="1"/>
      <c r="E3" s="3"/>
      <c r="F3" s="3"/>
      <c r="G3" s="3"/>
      <c r="H3" s="3"/>
      <c r="I3" s="1"/>
      <c r="J3" s="8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4" customFormat="1" ht="24.75" customHeight="1" thickBot="1">
      <c r="A4" s="1"/>
      <c r="B4" s="1"/>
      <c r="C4" s="1"/>
      <c r="D4" s="5"/>
      <c r="E4" s="1"/>
      <c r="F4" s="1"/>
      <c r="G4" s="1"/>
      <c r="H4" s="1"/>
      <c r="I4" s="180" t="s">
        <v>0</v>
      </c>
      <c r="J4" s="181">
        <v>0.000819354</v>
      </c>
      <c r="K4" s="1"/>
      <c r="L4" s="1"/>
      <c r="M4" s="1"/>
      <c r="N4" s="1"/>
      <c r="O4" s="1"/>
      <c r="P4" s="1"/>
      <c r="Q4" s="1"/>
      <c r="R4" s="1"/>
      <c r="S4" s="1" t="s">
        <v>121</v>
      </c>
      <c r="T4" s="1"/>
      <c r="U4" s="1"/>
    </row>
    <row r="5" spans="1:21" s="4" customFormat="1" ht="14.25">
      <c r="A5" s="1"/>
      <c r="B5" s="1"/>
      <c r="C5" s="6"/>
      <c r="D5" s="7"/>
      <c r="E5" s="129" t="s">
        <v>1</v>
      </c>
      <c r="F5" s="129" t="s">
        <v>2</v>
      </c>
      <c r="G5" s="129" t="s">
        <v>3</v>
      </c>
      <c r="H5" s="129" t="s">
        <v>1</v>
      </c>
      <c r="I5" s="129" t="s">
        <v>2</v>
      </c>
      <c r="J5" s="129" t="s">
        <v>3</v>
      </c>
      <c r="K5" s="102" t="s">
        <v>4</v>
      </c>
      <c r="L5" s="102" t="s">
        <v>5</v>
      </c>
      <c r="M5" s="103" t="s">
        <v>6</v>
      </c>
      <c r="N5" s="132" t="s">
        <v>124</v>
      </c>
      <c r="O5" s="104" t="s">
        <v>7</v>
      </c>
      <c r="P5" s="164"/>
      <c r="Q5" s="132" t="s">
        <v>125</v>
      </c>
      <c r="R5" s="132" t="s">
        <v>123</v>
      </c>
      <c r="S5" s="104" t="s">
        <v>7</v>
      </c>
      <c r="T5" s="105"/>
      <c r="U5" s="1"/>
    </row>
    <row r="6" spans="1:21" s="4" customFormat="1" ht="14.25">
      <c r="A6" s="1"/>
      <c r="B6" s="1"/>
      <c r="C6" s="8" t="s">
        <v>8</v>
      </c>
      <c r="D6" s="9"/>
      <c r="E6" s="98" t="s">
        <v>9</v>
      </c>
      <c r="F6" s="98"/>
      <c r="G6" s="98"/>
      <c r="H6" s="98" t="s">
        <v>10</v>
      </c>
      <c r="I6" s="98"/>
      <c r="J6" s="98"/>
      <c r="K6" s="98" t="s">
        <v>11</v>
      </c>
      <c r="L6" s="98" t="s">
        <v>12</v>
      </c>
      <c r="M6" s="106"/>
      <c r="N6" s="99" t="s">
        <v>122</v>
      </c>
      <c r="O6" s="107" t="s">
        <v>13</v>
      </c>
      <c r="P6" s="165"/>
      <c r="Q6" s="99" t="s">
        <v>129</v>
      </c>
      <c r="R6" s="99" t="s">
        <v>129</v>
      </c>
      <c r="S6" s="107" t="s">
        <v>13</v>
      </c>
      <c r="T6" s="108"/>
      <c r="U6" s="1"/>
    </row>
    <row r="7" spans="1:21" s="4" customFormat="1" ht="15" thickBot="1">
      <c r="A7" s="1"/>
      <c r="B7" s="1"/>
      <c r="C7" s="10"/>
      <c r="D7" s="11"/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59" t="s">
        <v>22</v>
      </c>
      <c r="N7" s="48" t="s">
        <v>23</v>
      </c>
      <c r="O7" s="109" t="s">
        <v>24</v>
      </c>
      <c r="P7" s="166" t="s">
        <v>25</v>
      </c>
      <c r="Q7" s="99" t="s">
        <v>130</v>
      </c>
      <c r="R7" s="99" t="s">
        <v>130</v>
      </c>
      <c r="S7" s="109" t="s">
        <v>24</v>
      </c>
      <c r="T7" s="110" t="s">
        <v>25</v>
      </c>
      <c r="U7" s="1"/>
    </row>
    <row r="8" spans="1:21" s="4" customFormat="1" ht="14.25">
      <c r="A8" s="1">
        <v>1</v>
      </c>
      <c r="B8" s="1">
        <v>1</v>
      </c>
      <c r="C8" s="68">
        <f aca="true" t="shared" si="0" ref="C8:C43">IF(K8&lt;0,"不","")</f>
      </c>
      <c r="D8" s="111" t="s">
        <v>79</v>
      </c>
      <c r="E8" s="139">
        <v>507110000</v>
      </c>
      <c r="F8" s="140">
        <v>310437</v>
      </c>
      <c r="G8" s="141">
        <f aca="true" t="shared" si="1" ref="G8:G43">E8+F8</f>
        <v>507420437</v>
      </c>
      <c r="H8" s="139">
        <v>460590338</v>
      </c>
      <c r="I8" s="140">
        <v>127900</v>
      </c>
      <c r="J8" s="141">
        <f aca="true" t="shared" si="2" ref="J8:J43">H8+I8</f>
        <v>460718238</v>
      </c>
      <c r="K8" s="142">
        <f aca="true" t="shared" si="3" ref="K8:K43">G8-J8</f>
        <v>46702199</v>
      </c>
      <c r="L8" s="142">
        <f aca="true" t="shared" si="4" ref="L8:L43">IF(K8&lt;0,"",ROUND(G8*$J$4,0))</f>
        <v>415757</v>
      </c>
      <c r="M8" s="143">
        <f aca="true" t="shared" si="5" ref="M8:M43">IF(+K8-L8&lt;=0,0,+K8-L8)</f>
        <v>46286442</v>
      </c>
      <c r="N8" s="144">
        <v>37225895</v>
      </c>
      <c r="O8" s="145">
        <f aca="true" t="shared" si="6" ref="O8:O43">M8-N8</f>
        <v>9060547</v>
      </c>
      <c r="P8" s="167">
        <f>IF(N8&lt;=0,"",ROUND(O8/N8*100,1))</f>
        <v>24.3</v>
      </c>
      <c r="Q8" s="144">
        <v>91085449</v>
      </c>
      <c r="R8" s="144">
        <v>39765579</v>
      </c>
      <c r="S8" s="145">
        <f>Q8-R8</f>
        <v>51319870</v>
      </c>
      <c r="T8" s="146">
        <f>IF(R8&lt;=0,"",ROUND(S8/R8*100,1))</f>
        <v>129.1</v>
      </c>
      <c r="U8" s="1" t="s">
        <v>26</v>
      </c>
    </row>
    <row r="9" spans="1:21" s="4" customFormat="1" ht="14.25">
      <c r="A9" s="1"/>
      <c r="B9" s="1"/>
      <c r="C9" s="137"/>
      <c r="D9" s="138" t="s">
        <v>117</v>
      </c>
      <c r="E9" s="147">
        <f>E10+E11</f>
        <v>122603544</v>
      </c>
      <c r="F9" s="147">
        <f>F10+F11</f>
        <v>0</v>
      </c>
      <c r="G9" s="148">
        <f t="shared" si="1"/>
        <v>122603544</v>
      </c>
      <c r="H9" s="147">
        <f>H10+H11</f>
        <v>99514432</v>
      </c>
      <c r="I9" s="147">
        <f>I10+I11</f>
        <v>0</v>
      </c>
      <c r="J9" s="148">
        <f t="shared" si="2"/>
        <v>99514432</v>
      </c>
      <c r="K9" s="149">
        <f>G9-J9</f>
        <v>23089112</v>
      </c>
      <c r="L9" s="149">
        <f>+L10+L11</f>
        <v>100456</v>
      </c>
      <c r="M9" s="150">
        <f>IF(+K9-L9&lt;=0,0,+K9-L9)</f>
        <v>22988656</v>
      </c>
      <c r="N9" s="151">
        <v>23327867</v>
      </c>
      <c r="O9" s="152">
        <f t="shared" si="6"/>
        <v>-339211</v>
      </c>
      <c r="P9" s="168">
        <f>IF(N9&lt;=0,"",ROUND(O9/N9*100,1))</f>
        <v>-1.5</v>
      </c>
      <c r="Q9" s="151">
        <f>15900860+905242</f>
        <v>16806102</v>
      </c>
      <c r="R9" s="151">
        <f>8291037+549881</f>
        <v>8840918</v>
      </c>
      <c r="S9" s="152">
        <f aca="true" t="shared" si="7" ref="S9:S65">Q9-R9</f>
        <v>7965184</v>
      </c>
      <c r="T9" s="153">
        <f>IF(R9&lt;=0,"",ROUND(S9/R9*100,1))</f>
        <v>90.1</v>
      </c>
      <c r="U9" s="1" t="s">
        <v>113</v>
      </c>
    </row>
    <row r="10" spans="1:21" s="4" customFormat="1" ht="14.25" hidden="1">
      <c r="A10" s="1">
        <v>2</v>
      </c>
      <c r="B10" s="1">
        <v>2</v>
      </c>
      <c r="C10" s="84"/>
      <c r="D10" s="85" t="s">
        <v>119</v>
      </c>
      <c r="E10" s="112">
        <v>116549784</v>
      </c>
      <c r="F10" s="113"/>
      <c r="G10" s="77">
        <f t="shared" si="1"/>
        <v>116549784</v>
      </c>
      <c r="H10" s="112">
        <v>94489746</v>
      </c>
      <c r="I10" s="113"/>
      <c r="J10" s="77">
        <f t="shared" si="2"/>
        <v>94489746</v>
      </c>
      <c r="K10" s="78">
        <f t="shared" si="3"/>
        <v>22060038</v>
      </c>
      <c r="L10" s="78">
        <f t="shared" si="4"/>
        <v>95496</v>
      </c>
      <c r="M10" s="79">
        <f t="shared" si="5"/>
        <v>21964542</v>
      </c>
      <c r="N10" s="80">
        <v>22282840</v>
      </c>
      <c r="O10" s="76">
        <f t="shared" si="6"/>
        <v>-318298</v>
      </c>
      <c r="P10" s="169">
        <f aca="true" t="shared" si="8" ref="P10:P65">IF(N10&lt;=0,"",ROUND(O10/N10*100,1))</f>
        <v>-1.4</v>
      </c>
      <c r="Q10" s="80"/>
      <c r="R10" s="80"/>
      <c r="S10" s="76">
        <f t="shared" si="7"/>
        <v>0</v>
      </c>
      <c r="T10" s="81"/>
      <c r="U10" s="1" t="s">
        <v>110</v>
      </c>
    </row>
    <row r="11" spans="1:21" s="4" customFormat="1" ht="15" hidden="1" thickBot="1">
      <c r="A11" s="1">
        <v>35</v>
      </c>
      <c r="B11" s="1">
        <v>44</v>
      </c>
      <c r="C11" s="84"/>
      <c r="D11" s="86" t="s">
        <v>118</v>
      </c>
      <c r="E11" s="114">
        <v>6053760</v>
      </c>
      <c r="F11" s="114"/>
      <c r="G11" s="69">
        <f>E11+F11</f>
        <v>6053760</v>
      </c>
      <c r="H11" s="114">
        <v>5024686</v>
      </c>
      <c r="I11" s="114"/>
      <c r="J11" s="70">
        <f>H11+I11</f>
        <v>5024686</v>
      </c>
      <c r="K11" s="71">
        <f>G11-J11</f>
        <v>1029074</v>
      </c>
      <c r="L11" s="71">
        <f>IF(K11&lt;0,"",ROUND(G11*$J$4,0))</f>
        <v>4960</v>
      </c>
      <c r="M11" s="72">
        <f>IF(+K11-L11&lt;=0,0,+K11-L11)</f>
        <v>1024114</v>
      </c>
      <c r="N11" s="73">
        <v>1045027</v>
      </c>
      <c r="O11" s="74">
        <f t="shared" si="6"/>
        <v>-20913</v>
      </c>
      <c r="P11" s="170">
        <f>IF(N11&lt;=0,"",ROUND(O11/N11*100,1))</f>
        <v>-2</v>
      </c>
      <c r="Q11" s="73"/>
      <c r="R11" s="73"/>
      <c r="S11" s="74">
        <f t="shared" si="7"/>
        <v>0</v>
      </c>
      <c r="T11" s="75"/>
      <c r="U11" s="1" t="s">
        <v>111</v>
      </c>
    </row>
    <row r="12" spans="1:21" s="4" customFormat="1" ht="15.75" hidden="1" thickBot="1" thickTop="1">
      <c r="A12" s="1"/>
      <c r="B12" s="1"/>
      <c r="C12" s="263" t="s">
        <v>120</v>
      </c>
      <c r="D12" s="264"/>
      <c r="E12" s="90">
        <v>127198808</v>
      </c>
      <c r="F12" s="90"/>
      <c r="G12" s="90">
        <f>E12+F12</f>
        <v>127198808</v>
      </c>
      <c r="H12" s="90">
        <v>104744012</v>
      </c>
      <c r="I12" s="90"/>
      <c r="J12" s="91">
        <f>H12+I12</f>
        <v>104744012</v>
      </c>
      <c r="K12" s="92">
        <f>G12-J12</f>
        <v>22454796</v>
      </c>
      <c r="L12" s="92">
        <f>IF(K12&lt;0,"",ROUND(G12*$J$4,0))</f>
        <v>104221</v>
      </c>
      <c r="M12" s="87">
        <f>IF(+K12-L12&lt;=0,0,+K12-L12)</f>
        <v>22350575</v>
      </c>
      <c r="N12" s="93">
        <v>21453072</v>
      </c>
      <c r="O12" s="89">
        <f t="shared" si="6"/>
        <v>897503</v>
      </c>
      <c r="P12" s="94">
        <f>IF(N12&lt;=0,"",ROUND(O12/N12*100,1))</f>
        <v>4.2</v>
      </c>
      <c r="Q12" s="93">
        <v>21453072</v>
      </c>
      <c r="R12" s="93">
        <v>21453072</v>
      </c>
      <c r="S12" s="89">
        <f t="shared" si="7"/>
        <v>0</v>
      </c>
      <c r="T12" s="94">
        <f>IF(R12&lt;=0,"",ROUND(S12/R12*100,1))</f>
        <v>0</v>
      </c>
      <c r="U12" s="1" t="s">
        <v>112</v>
      </c>
    </row>
    <row r="13" spans="1:21" s="4" customFormat="1" ht="14.25">
      <c r="A13" s="1">
        <v>11</v>
      </c>
      <c r="B13" s="1">
        <v>3</v>
      </c>
      <c r="C13" s="43">
        <f t="shared" si="0"/>
      </c>
      <c r="D13" s="97" t="s">
        <v>27</v>
      </c>
      <c r="E13" s="115">
        <v>32222814</v>
      </c>
      <c r="F13" s="116">
        <v>1972</v>
      </c>
      <c r="G13" s="45">
        <f t="shared" si="1"/>
        <v>32224786</v>
      </c>
      <c r="H13" s="115">
        <v>18593716</v>
      </c>
      <c r="I13" s="116">
        <v>8215</v>
      </c>
      <c r="J13" s="45">
        <f t="shared" si="2"/>
        <v>18601931</v>
      </c>
      <c r="K13" s="46">
        <f t="shared" si="3"/>
        <v>13622855</v>
      </c>
      <c r="L13" s="46">
        <f t="shared" si="4"/>
        <v>26404</v>
      </c>
      <c r="M13" s="60">
        <f t="shared" si="5"/>
        <v>13596451</v>
      </c>
      <c r="N13" s="49">
        <v>12738074</v>
      </c>
      <c r="O13" s="44">
        <f t="shared" si="6"/>
        <v>858377</v>
      </c>
      <c r="P13" s="171">
        <f t="shared" si="8"/>
        <v>6.7</v>
      </c>
      <c r="Q13" s="49">
        <v>3715140</v>
      </c>
      <c r="R13" s="49">
        <v>2290523</v>
      </c>
      <c r="S13" s="44">
        <f t="shared" si="7"/>
        <v>1424617</v>
      </c>
      <c r="T13" s="47">
        <f>IF(R13&lt;=0,"",ROUND(S13/R13*100,1))</f>
        <v>62.2</v>
      </c>
      <c r="U13" s="1" t="s">
        <v>27</v>
      </c>
    </row>
    <row r="14" spans="1:21" s="4" customFormat="1" ht="14.25">
      <c r="A14" s="1">
        <v>4</v>
      </c>
      <c r="B14" s="1">
        <v>4</v>
      </c>
      <c r="C14" s="41">
        <f t="shared" si="0"/>
      </c>
      <c r="D14" s="96" t="s">
        <v>80</v>
      </c>
      <c r="E14" s="117">
        <v>52410822</v>
      </c>
      <c r="F14" s="118">
        <v>0</v>
      </c>
      <c r="G14" s="15">
        <f t="shared" si="1"/>
        <v>52410822</v>
      </c>
      <c r="H14" s="117">
        <v>47971007</v>
      </c>
      <c r="I14" s="118">
        <v>0</v>
      </c>
      <c r="J14" s="15">
        <f t="shared" si="2"/>
        <v>47971007</v>
      </c>
      <c r="K14" s="16">
        <f t="shared" si="3"/>
        <v>4439815</v>
      </c>
      <c r="L14" s="16">
        <f t="shared" si="4"/>
        <v>42943</v>
      </c>
      <c r="M14" s="61">
        <f t="shared" si="5"/>
        <v>4396872</v>
      </c>
      <c r="N14" s="50">
        <v>971295</v>
      </c>
      <c r="O14" s="13">
        <f t="shared" si="6"/>
        <v>3425577</v>
      </c>
      <c r="P14" s="172">
        <f t="shared" si="8"/>
        <v>352.7</v>
      </c>
      <c r="Q14" s="50">
        <v>6445264</v>
      </c>
      <c r="R14" s="50">
        <v>4397725</v>
      </c>
      <c r="S14" s="13">
        <f t="shared" si="7"/>
        <v>2047539</v>
      </c>
      <c r="T14" s="17">
        <f aca="true" t="shared" si="9" ref="T14:T65">IF(R14&lt;=0,"",ROUND(S14/R14*100,1))</f>
        <v>46.6</v>
      </c>
      <c r="U14" s="1" t="s">
        <v>28</v>
      </c>
    </row>
    <row r="15" spans="1:21" s="4" customFormat="1" ht="14.25">
      <c r="A15" s="1">
        <v>21</v>
      </c>
      <c r="B15" s="1">
        <v>5</v>
      </c>
      <c r="C15" s="42">
        <f t="shared" si="0"/>
      </c>
      <c r="D15" s="100" t="s">
        <v>81</v>
      </c>
      <c r="E15" s="119">
        <v>14047358</v>
      </c>
      <c r="F15" s="120">
        <v>0</v>
      </c>
      <c r="G15" s="20">
        <f t="shared" si="1"/>
        <v>14047358</v>
      </c>
      <c r="H15" s="119">
        <v>11676977</v>
      </c>
      <c r="I15" s="120">
        <v>8918</v>
      </c>
      <c r="J15" s="20">
        <f t="shared" si="2"/>
        <v>11685895</v>
      </c>
      <c r="K15" s="21">
        <f t="shared" si="3"/>
        <v>2361463</v>
      </c>
      <c r="L15" s="21">
        <f t="shared" si="4"/>
        <v>11510</v>
      </c>
      <c r="M15" s="62">
        <f t="shared" si="5"/>
        <v>2349953</v>
      </c>
      <c r="N15" s="51">
        <v>1095512</v>
      </c>
      <c r="O15" s="18">
        <f t="shared" si="6"/>
        <v>1254441</v>
      </c>
      <c r="P15" s="173">
        <f t="shared" si="8"/>
        <v>114.5</v>
      </c>
      <c r="Q15" s="51">
        <v>2234478</v>
      </c>
      <c r="R15" s="51">
        <v>1339876</v>
      </c>
      <c r="S15" s="18">
        <f t="shared" si="7"/>
        <v>894602</v>
      </c>
      <c r="T15" s="22">
        <f t="shared" si="9"/>
        <v>66.8</v>
      </c>
      <c r="U15" s="1" t="s">
        <v>29</v>
      </c>
    </row>
    <row r="16" spans="1:21" s="4" customFormat="1" ht="14.25">
      <c r="A16" s="1">
        <v>7</v>
      </c>
      <c r="B16" s="1">
        <v>6</v>
      </c>
      <c r="C16" s="41">
        <f t="shared" si="0"/>
      </c>
      <c r="D16" s="96" t="s">
        <v>82</v>
      </c>
      <c r="E16" s="117">
        <v>45579498</v>
      </c>
      <c r="F16" s="118">
        <v>0</v>
      </c>
      <c r="G16" s="15">
        <f t="shared" si="1"/>
        <v>45579498</v>
      </c>
      <c r="H16" s="117">
        <v>44951314</v>
      </c>
      <c r="I16" s="118">
        <v>0</v>
      </c>
      <c r="J16" s="15">
        <f t="shared" si="2"/>
        <v>44951314</v>
      </c>
      <c r="K16" s="16">
        <f t="shared" si="3"/>
        <v>628184</v>
      </c>
      <c r="L16" s="16">
        <f t="shared" si="4"/>
        <v>37346</v>
      </c>
      <c r="M16" s="61">
        <f t="shared" si="5"/>
        <v>590838</v>
      </c>
      <c r="N16" s="50">
        <v>0</v>
      </c>
      <c r="O16" s="13">
        <f t="shared" si="6"/>
        <v>590838</v>
      </c>
      <c r="P16" s="182" t="s">
        <v>133</v>
      </c>
      <c r="Q16" s="50">
        <v>4594262</v>
      </c>
      <c r="R16" s="50">
        <v>4113303</v>
      </c>
      <c r="S16" s="13">
        <f t="shared" si="7"/>
        <v>480959</v>
      </c>
      <c r="T16" s="17">
        <f t="shared" si="9"/>
        <v>11.7</v>
      </c>
      <c r="U16" s="1" t="s">
        <v>30</v>
      </c>
    </row>
    <row r="17" spans="1:21" s="4" customFormat="1" ht="14.25">
      <c r="A17" s="1">
        <v>26</v>
      </c>
      <c r="B17" s="1">
        <v>7</v>
      </c>
      <c r="C17" s="41">
        <f t="shared" si="0"/>
      </c>
      <c r="D17" s="96" t="s">
        <v>31</v>
      </c>
      <c r="E17" s="117">
        <v>11939753</v>
      </c>
      <c r="F17" s="118">
        <v>0</v>
      </c>
      <c r="G17" s="15">
        <f t="shared" si="1"/>
        <v>11939753</v>
      </c>
      <c r="H17" s="117">
        <v>8330889</v>
      </c>
      <c r="I17" s="118">
        <v>0</v>
      </c>
      <c r="J17" s="15">
        <f t="shared" si="2"/>
        <v>8330889</v>
      </c>
      <c r="K17" s="16">
        <f t="shared" si="3"/>
        <v>3608864</v>
      </c>
      <c r="L17" s="16">
        <f t="shared" si="4"/>
        <v>9783</v>
      </c>
      <c r="M17" s="61">
        <f t="shared" si="5"/>
        <v>3599081</v>
      </c>
      <c r="N17" s="50">
        <v>3114480</v>
      </c>
      <c r="O17" s="13">
        <f t="shared" si="6"/>
        <v>484601</v>
      </c>
      <c r="P17" s="172">
        <f t="shared" si="8"/>
        <v>15.6</v>
      </c>
      <c r="Q17" s="50">
        <v>1647821</v>
      </c>
      <c r="R17" s="50">
        <v>1032453</v>
      </c>
      <c r="S17" s="13">
        <f t="shared" si="7"/>
        <v>615368</v>
      </c>
      <c r="T17" s="17">
        <f t="shared" si="9"/>
        <v>59.6</v>
      </c>
      <c r="U17" s="1" t="s">
        <v>31</v>
      </c>
    </row>
    <row r="18" spans="1:21" s="4" customFormat="1" ht="14.25">
      <c r="A18" s="1">
        <v>6</v>
      </c>
      <c r="B18" s="1">
        <v>8</v>
      </c>
      <c r="C18" s="41">
        <f t="shared" si="0"/>
      </c>
      <c r="D18" s="96" t="s">
        <v>83</v>
      </c>
      <c r="E18" s="117">
        <v>47052816</v>
      </c>
      <c r="F18" s="118">
        <v>8657</v>
      </c>
      <c r="G18" s="15">
        <f t="shared" si="1"/>
        <v>47061473</v>
      </c>
      <c r="H18" s="117">
        <v>36537617</v>
      </c>
      <c r="I18" s="118">
        <v>-11288</v>
      </c>
      <c r="J18" s="15">
        <f t="shared" si="2"/>
        <v>36526329</v>
      </c>
      <c r="K18" s="16">
        <f t="shared" si="3"/>
        <v>10535144</v>
      </c>
      <c r="L18" s="16">
        <f t="shared" si="4"/>
        <v>38560</v>
      </c>
      <c r="M18" s="61">
        <f t="shared" si="5"/>
        <v>10496584</v>
      </c>
      <c r="N18" s="50">
        <v>9041972</v>
      </c>
      <c r="O18" s="13">
        <f t="shared" si="6"/>
        <v>1454612</v>
      </c>
      <c r="P18" s="172">
        <f t="shared" si="8"/>
        <v>16.1</v>
      </c>
      <c r="Q18" s="50">
        <v>6364811</v>
      </c>
      <c r="R18" s="50">
        <v>3810369</v>
      </c>
      <c r="S18" s="13">
        <f t="shared" si="7"/>
        <v>2554442</v>
      </c>
      <c r="T18" s="17">
        <f t="shared" si="9"/>
        <v>67</v>
      </c>
      <c r="U18" s="1" t="s">
        <v>32</v>
      </c>
    </row>
    <row r="19" spans="1:21" s="4" customFormat="1" ht="14.25">
      <c r="A19" s="1">
        <v>24</v>
      </c>
      <c r="B19" s="1">
        <v>9</v>
      </c>
      <c r="C19" s="41">
        <f t="shared" si="0"/>
      </c>
      <c r="D19" s="96" t="s">
        <v>84</v>
      </c>
      <c r="E19" s="117">
        <v>13028248</v>
      </c>
      <c r="F19" s="118">
        <v>-522</v>
      </c>
      <c r="G19" s="15">
        <f t="shared" si="1"/>
        <v>13027726</v>
      </c>
      <c r="H19" s="117">
        <v>9027000</v>
      </c>
      <c r="I19" s="118">
        <v>4138</v>
      </c>
      <c r="J19" s="15">
        <f t="shared" si="2"/>
        <v>9031138</v>
      </c>
      <c r="K19" s="16">
        <f t="shared" si="3"/>
        <v>3996588</v>
      </c>
      <c r="L19" s="16">
        <f t="shared" si="4"/>
        <v>10674</v>
      </c>
      <c r="M19" s="61">
        <f t="shared" si="5"/>
        <v>3985914</v>
      </c>
      <c r="N19" s="50">
        <v>3679294</v>
      </c>
      <c r="O19" s="13">
        <f t="shared" si="6"/>
        <v>306620</v>
      </c>
      <c r="P19" s="172">
        <f t="shared" si="8"/>
        <v>8.3</v>
      </c>
      <c r="Q19" s="50">
        <v>1827058</v>
      </c>
      <c r="R19" s="50">
        <v>1173800</v>
      </c>
      <c r="S19" s="13">
        <f t="shared" si="7"/>
        <v>653258</v>
      </c>
      <c r="T19" s="17">
        <f t="shared" si="9"/>
        <v>55.7</v>
      </c>
      <c r="U19" s="1" t="s">
        <v>33</v>
      </c>
    </row>
    <row r="20" spans="1:21" s="4" customFormat="1" ht="14.25">
      <c r="A20" s="1">
        <v>12</v>
      </c>
      <c r="B20" s="1">
        <v>10</v>
      </c>
      <c r="C20" s="42">
        <f t="shared" si="0"/>
      </c>
      <c r="D20" s="100" t="s">
        <v>85</v>
      </c>
      <c r="E20" s="119">
        <v>21147993</v>
      </c>
      <c r="F20" s="120">
        <v>-322293</v>
      </c>
      <c r="G20" s="20">
        <f t="shared" si="1"/>
        <v>20825700</v>
      </c>
      <c r="H20" s="119">
        <v>16559620</v>
      </c>
      <c r="I20" s="120">
        <v>-9540</v>
      </c>
      <c r="J20" s="20">
        <f t="shared" si="2"/>
        <v>16550080</v>
      </c>
      <c r="K20" s="21">
        <f t="shared" si="3"/>
        <v>4275620</v>
      </c>
      <c r="L20" s="21">
        <f t="shared" si="4"/>
        <v>17064</v>
      </c>
      <c r="M20" s="62">
        <f t="shared" si="5"/>
        <v>4258556</v>
      </c>
      <c r="N20" s="51">
        <v>4047771</v>
      </c>
      <c r="O20" s="18">
        <f t="shared" si="6"/>
        <v>210785</v>
      </c>
      <c r="P20" s="173">
        <f t="shared" si="8"/>
        <v>5.2</v>
      </c>
      <c r="Q20" s="51">
        <v>2953013</v>
      </c>
      <c r="R20" s="51">
        <v>1837952</v>
      </c>
      <c r="S20" s="18">
        <f t="shared" si="7"/>
        <v>1115061</v>
      </c>
      <c r="T20" s="22">
        <f t="shared" si="9"/>
        <v>60.7</v>
      </c>
      <c r="U20" s="1" t="s">
        <v>34</v>
      </c>
    </row>
    <row r="21" spans="1:21" s="4" customFormat="1" ht="14.25">
      <c r="A21" s="1">
        <v>5</v>
      </c>
      <c r="B21" s="1">
        <v>11</v>
      </c>
      <c r="C21" s="41">
        <f t="shared" si="0"/>
      </c>
      <c r="D21" s="96" t="s">
        <v>86</v>
      </c>
      <c r="E21" s="117">
        <v>51379190</v>
      </c>
      <c r="F21" s="118">
        <v>0</v>
      </c>
      <c r="G21" s="15">
        <f t="shared" si="1"/>
        <v>51379190</v>
      </c>
      <c r="H21" s="117">
        <v>41307700</v>
      </c>
      <c r="I21" s="118">
        <v>0</v>
      </c>
      <c r="J21" s="15">
        <f t="shared" si="2"/>
        <v>41307700</v>
      </c>
      <c r="K21" s="16">
        <f t="shared" si="3"/>
        <v>10071490</v>
      </c>
      <c r="L21" s="16">
        <f t="shared" si="4"/>
        <v>42098</v>
      </c>
      <c r="M21" s="61">
        <f t="shared" si="5"/>
        <v>10029392</v>
      </c>
      <c r="N21" s="50">
        <v>6758758</v>
      </c>
      <c r="O21" s="13">
        <f t="shared" si="6"/>
        <v>3270634</v>
      </c>
      <c r="P21" s="172">
        <f t="shared" si="8"/>
        <v>48.4</v>
      </c>
      <c r="Q21" s="50">
        <v>7471990</v>
      </c>
      <c r="R21" s="50">
        <v>4265901</v>
      </c>
      <c r="S21" s="13">
        <f t="shared" si="7"/>
        <v>3206089</v>
      </c>
      <c r="T21" s="17">
        <f t="shared" si="9"/>
        <v>75.2</v>
      </c>
      <c r="U21" s="1" t="s">
        <v>35</v>
      </c>
    </row>
    <row r="22" spans="1:21" s="4" customFormat="1" ht="14.25">
      <c r="A22" s="1">
        <v>10</v>
      </c>
      <c r="B22" s="1">
        <v>12</v>
      </c>
      <c r="C22" s="41">
        <f t="shared" si="0"/>
      </c>
      <c r="D22" s="96" t="s">
        <v>87</v>
      </c>
      <c r="E22" s="117">
        <v>34143827</v>
      </c>
      <c r="F22" s="118">
        <v>0</v>
      </c>
      <c r="G22" s="15">
        <f t="shared" si="1"/>
        <v>34143827</v>
      </c>
      <c r="H22" s="117">
        <v>32388845</v>
      </c>
      <c r="I22" s="118">
        <v>-6579</v>
      </c>
      <c r="J22" s="15">
        <f t="shared" si="2"/>
        <v>32382266</v>
      </c>
      <c r="K22" s="131">
        <f t="shared" si="3"/>
        <v>1761561</v>
      </c>
      <c r="L22" s="131">
        <f t="shared" si="4"/>
        <v>27976</v>
      </c>
      <c r="M22" s="61">
        <f t="shared" si="5"/>
        <v>1733585</v>
      </c>
      <c r="N22" s="50">
        <v>0</v>
      </c>
      <c r="O22" s="13">
        <f t="shared" si="6"/>
        <v>1733585</v>
      </c>
      <c r="P22" s="182" t="s">
        <v>133</v>
      </c>
      <c r="Q22" s="50">
        <v>3985075</v>
      </c>
      <c r="R22" s="50">
        <v>3038472</v>
      </c>
      <c r="S22" s="13">
        <f t="shared" si="7"/>
        <v>946603</v>
      </c>
      <c r="T22" s="17">
        <f t="shared" si="9"/>
        <v>31.2</v>
      </c>
      <c r="U22" s="1" t="s">
        <v>36</v>
      </c>
    </row>
    <row r="23" spans="1:21" s="4" customFormat="1" ht="14.25">
      <c r="A23" s="1">
        <v>8</v>
      </c>
      <c r="B23" s="1">
        <v>13</v>
      </c>
      <c r="C23" s="41">
        <f t="shared" si="0"/>
      </c>
      <c r="D23" s="96" t="s">
        <v>88</v>
      </c>
      <c r="E23" s="117">
        <v>38604956</v>
      </c>
      <c r="F23" s="118">
        <v>0</v>
      </c>
      <c r="G23" s="15">
        <f t="shared" si="1"/>
        <v>38604956</v>
      </c>
      <c r="H23" s="117">
        <v>28890297</v>
      </c>
      <c r="I23" s="118">
        <v>0</v>
      </c>
      <c r="J23" s="15">
        <f t="shared" si="2"/>
        <v>28890297</v>
      </c>
      <c r="K23" s="16">
        <f t="shared" si="3"/>
        <v>9714659</v>
      </c>
      <c r="L23" s="16">
        <f t="shared" si="4"/>
        <v>31631</v>
      </c>
      <c r="M23" s="61">
        <f t="shared" si="5"/>
        <v>9683028</v>
      </c>
      <c r="N23" s="50">
        <v>8042032</v>
      </c>
      <c r="O23" s="13">
        <f t="shared" si="6"/>
        <v>1640996</v>
      </c>
      <c r="P23" s="172">
        <f t="shared" si="8"/>
        <v>20.4</v>
      </c>
      <c r="Q23" s="50">
        <v>5296281</v>
      </c>
      <c r="R23" s="50">
        <v>3162632</v>
      </c>
      <c r="S23" s="13">
        <f t="shared" si="7"/>
        <v>2133649</v>
      </c>
      <c r="T23" s="17">
        <f t="shared" si="9"/>
        <v>67.5</v>
      </c>
      <c r="U23" s="1" t="s">
        <v>37</v>
      </c>
    </row>
    <row r="24" spans="1:21" s="4" customFormat="1" ht="14.25">
      <c r="A24" s="1">
        <v>22</v>
      </c>
      <c r="B24" s="1">
        <v>14</v>
      </c>
      <c r="C24" s="41">
        <f t="shared" si="0"/>
      </c>
      <c r="D24" s="96" t="s">
        <v>38</v>
      </c>
      <c r="E24" s="117">
        <v>15319000</v>
      </c>
      <c r="F24" s="118">
        <v>16618</v>
      </c>
      <c r="G24" s="15">
        <f t="shared" si="1"/>
        <v>15335618</v>
      </c>
      <c r="H24" s="117">
        <v>14650536</v>
      </c>
      <c r="I24" s="118">
        <v>26626</v>
      </c>
      <c r="J24" s="15">
        <f t="shared" si="2"/>
        <v>14677162</v>
      </c>
      <c r="K24" s="16">
        <f t="shared" si="3"/>
        <v>658456</v>
      </c>
      <c r="L24" s="16">
        <f t="shared" si="4"/>
        <v>12565</v>
      </c>
      <c r="M24" s="61">
        <f t="shared" si="5"/>
        <v>645891</v>
      </c>
      <c r="N24" s="50">
        <v>0</v>
      </c>
      <c r="O24" s="13">
        <f t="shared" si="6"/>
        <v>645891</v>
      </c>
      <c r="P24" s="182" t="s">
        <v>133</v>
      </c>
      <c r="Q24" s="50">
        <v>1588013</v>
      </c>
      <c r="R24" s="50">
        <v>1266467</v>
      </c>
      <c r="S24" s="13">
        <f t="shared" si="7"/>
        <v>321546</v>
      </c>
      <c r="T24" s="17">
        <f t="shared" si="9"/>
        <v>25.4</v>
      </c>
      <c r="U24" s="1" t="s">
        <v>38</v>
      </c>
    </row>
    <row r="25" spans="1:21" s="4" customFormat="1" ht="14.25">
      <c r="A25" s="1">
        <v>19</v>
      </c>
      <c r="B25" s="1">
        <v>15</v>
      </c>
      <c r="C25" s="42">
        <f t="shared" si="0"/>
      </c>
      <c r="D25" s="100" t="s">
        <v>39</v>
      </c>
      <c r="E25" s="119">
        <v>16848018</v>
      </c>
      <c r="F25" s="120">
        <v>0</v>
      </c>
      <c r="G25" s="20">
        <f t="shared" si="1"/>
        <v>16848018</v>
      </c>
      <c r="H25" s="119">
        <v>10727024</v>
      </c>
      <c r="I25" s="120">
        <v>0</v>
      </c>
      <c r="J25" s="20">
        <f t="shared" si="2"/>
        <v>10727024</v>
      </c>
      <c r="K25" s="21">
        <f t="shared" si="3"/>
        <v>6120994</v>
      </c>
      <c r="L25" s="21">
        <f t="shared" si="4"/>
        <v>13804</v>
      </c>
      <c r="M25" s="62">
        <f t="shared" si="5"/>
        <v>6107190</v>
      </c>
      <c r="N25" s="51">
        <v>5103619</v>
      </c>
      <c r="O25" s="18">
        <f t="shared" si="6"/>
        <v>1003571</v>
      </c>
      <c r="P25" s="173">
        <f t="shared" si="8"/>
        <v>19.7</v>
      </c>
      <c r="Q25" s="51">
        <v>2359417</v>
      </c>
      <c r="R25" s="51">
        <v>1533206</v>
      </c>
      <c r="S25" s="18">
        <f t="shared" si="7"/>
        <v>826211</v>
      </c>
      <c r="T25" s="22">
        <f t="shared" si="9"/>
        <v>53.9</v>
      </c>
      <c r="U25" s="1" t="s">
        <v>39</v>
      </c>
    </row>
    <row r="26" spans="1:21" s="4" customFormat="1" ht="14.25">
      <c r="A26" s="1">
        <v>9</v>
      </c>
      <c r="B26" s="1">
        <v>16</v>
      </c>
      <c r="C26" s="41">
        <f t="shared" si="0"/>
      </c>
      <c r="D26" s="96" t="s">
        <v>40</v>
      </c>
      <c r="E26" s="117">
        <v>31963729</v>
      </c>
      <c r="F26" s="118">
        <v>-4031</v>
      </c>
      <c r="G26" s="15">
        <f t="shared" si="1"/>
        <v>31959698</v>
      </c>
      <c r="H26" s="117">
        <v>21361671</v>
      </c>
      <c r="I26" s="118">
        <v>-3691</v>
      </c>
      <c r="J26" s="15">
        <f t="shared" si="2"/>
        <v>21357980</v>
      </c>
      <c r="K26" s="16">
        <f t="shared" si="3"/>
        <v>10601718</v>
      </c>
      <c r="L26" s="16">
        <f t="shared" si="4"/>
        <v>26186</v>
      </c>
      <c r="M26" s="61">
        <f t="shared" si="5"/>
        <v>10575532</v>
      </c>
      <c r="N26" s="50">
        <v>9097621</v>
      </c>
      <c r="O26" s="13">
        <f t="shared" si="6"/>
        <v>1477911</v>
      </c>
      <c r="P26" s="172">
        <f t="shared" si="8"/>
        <v>16.2</v>
      </c>
      <c r="Q26" s="50">
        <v>4343799</v>
      </c>
      <c r="R26" s="50">
        <v>2764899</v>
      </c>
      <c r="S26" s="13">
        <f t="shared" si="7"/>
        <v>1578900</v>
      </c>
      <c r="T26" s="17">
        <f t="shared" si="9"/>
        <v>57.1</v>
      </c>
      <c r="U26" s="1" t="s">
        <v>40</v>
      </c>
    </row>
    <row r="27" spans="1:21" s="4" customFormat="1" ht="14.25">
      <c r="A27" s="1">
        <v>20</v>
      </c>
      <c r="B27" s="1">
        <v>17</v>
      </c>
      <c r="C27" s="41">
        <f t="shared" si="0"/>
      </c>
      <c r="D27" s="96" t="s">
        <v>41</v>
      </c>
      <c r="E27" s="117">
        <v>16020528</v>
      </c>
      <c r="F27" s="118">
        <v>30997</v>
      </c>
      <c r="G27" s="15">
        <f t="shared" si="1"/>
        <v>16051525</v>
      </c>
      <c r="H27" s="117">
        <v>10346844</v>
      </c>
      <c r="I27" s="118">
        <v>8719</v>
      </c>
      <c r="J27" s="15">
        <f t="shared" si="2"/>
        <v>10355563</v>
      </c>
      <c r="K27" s="16">
        <f t="shared" si="3"/>
        <v>5695962</v>
      </c>
      <c r="L27" s="16">
        <f t="shared" si="4"/>
        <v>13152</v>
      </c>
      <c r="M27" s="61">
        <f t="shared" si="5"/>
        <v>5682810</v>
      </c>
      <c r="N27" s="50">
        <v>4845181</v>
      </c>
      <c r="O27" s="13">
        <f t="shared" si="6"/>
        <v>837629</v>
      </c>
      <c r="P27" s="172">
        <f t="shared" si="8"/>
        <v>17.3</v>
      </c>
      <c r="Q27" s="50">
        <v>2286653</v>
      </c>
      <c r="R27" s="50">
        <v>1441794</v>
      </c>
      <c r="S27" s="13">
        <f t="shared" si="7"/>
        <v>844859</v>
      </c>
      <c r="T27" s="17">
        <f t="shared" si="9"/>
        <v>58.6</v>
      </c>
      <c r="U27" s="1" t="s">
        <v>41</v>
      </c>
    </row>
    <row r="28" spans="1:21" s="4" customFormat="1" ht="14.25">
      <c r="A28" s="1">
        <v>15</v>
      </c>
      <c r="B28" s="1">
        <v>18</v>
      </c>
      <c r="C28" s="41">
        <f t="shared" si="0"/>
      </c>
      <c r="D28" s="96" t="s">
        <v>89</v>
      </c>
      <c r="E28" s="117">
        <v>18280634</v>
      </c>
      <c r="F28" s="118">
        <v>0</v>
      </c>
      <c r="G28" s="15">
        <f t="shared" si="1"/>
        <v>18280634</v>
      </c>
      <c r="H28" s="117">
        <v>10764104</v>
      </c>
      <c r="I28" s="118">
        <v>0</v>
      </c>
      <c r="J28" s="15">
        <f t="shared" si="2"/>
        <v>10764104</v>
      </c>
      <c r="K28" s="16">
        <f t="shared" si="3"/>
        <v>7516530</v>
      </c>
      <c r="L28" s="16">
        <f t="shared" si="4"/>
        <v>14978</v>
      </c>
      <c r="M28" s="61">
        <f t="shared" si="5"/>
        <v>7501552</v>
      </c>
      <c r="N28" s="50">
        <v>6923741</v>
      </c>
      <c r="O28" s="13">
        <f t="shared" si="6"/>
        <v>577811</v>
      </c>
      <c r="P28" s="172">
        <f t="shared" si="8"/>
        <v>8.3</v>
      </c>
      <c r="Q28" s="50">
        <v>2367312</v>
      </c>
      <c r="R28" s="50">
        <v>1553187</v>
      </c>
      <c r="S28" s="13">
        <f t="shared" si="7"/>
        <v>814125</v>
      </c>
      <c r="T28" s="17">
        <f t="shared" si="9"/>
        <v>52.4</v>
      </c>
      <c r="U28" s="1" t="s">
        <v>42</v>
      </c>
    </row>
    <row r="29" spans="1:21" s="4" customFormat="1" ht="14.25">
      <c r="A29" s="1">
        <v>16</v>
      </c>
      <c r="B29" s="1">
        <v>19</v>
      </c>
      <c r="C29" s="41">
        <f t="shared" si="0"/>
      </c>
      <c r="D29" s="96" t="s">
        <v>90</v>
      </c>
      <c r="E29" s="117">
        <v>16287389</v>
      </c>
      <c r="F29" s="118">
        <v>0</v>
      </c>
      <c r="G29" s="15">
        <f t="shared" si="1"/>
        <v>16287389</v>
      </c>
      <c r="H29" s="117">
        <v>12897080</v>
      </c>
      <c r="I29" s="118">
        <v>0</v>
      </c>
      <c r="J29" s="15">
        <f t="shared" si="2"/>
        <v>12897080</v>
      </c>
      <c r="K29" s="16">
        <f t="shared" si="3"/>
        <v>3390309</v>
      </c>
      <c r="L29" s="16">
        <f t="shared" si="4"/>
        <v>13345</v>
      </c>
      <c r="M29" s="61">
        <f t="shared" si="5"/>
        <v>3376964</v>
      </c>
      <c r="N29" s="50">
        <v>1502516</v>
      </c>
      <c r="O29" s="13">
        <f t="shared" si="6"/>
        <v>1874448</v>
      </c>
      <c r="P29" s="172">
        <f t="shared" si="8"/>
        <v>124.8</v>
      </c>
      <c r="Q29" s="50">
        <v>2577101</v>
      </c>
      <c r="R29" s="50">
        <v>1542266</v>
      </c>
      <c r="S29" s="13">
        <f t="shared" si="7"/>
        <v>1034835</v>
      </c>
      <c r="T29" s="17">
        <f t="shared" si="9"/>
        <v>67.1</v>
      </c>
      <c r="U29" s="1" t="s">
        <v>43</v>
      </c>
    </row>
    <row r="30" spans="1:21" s="4" customFormat="1" ht="14.25">
      <c r="A30" s="1">
        <v>13</v>
      </c>
      <c r="B30" s="1">
        <v>20</v>
      </c>
      <c r="C30" s="42">
        <f t="shared" si="0"/>
      </c>
      <c r="D30" s="100" t="s">
        <v>91</v>
      </c>
      <c r="E30" s="119">
        <v>24067479</v>
      </c>
      <c r="F30" s="120">
        <v>1047</v>
      </c>
      <c r="G30" s="20">
        <f t="shared" si="1"/>
        <v>24068526</v>
      </c>
      <c r="H30" s="119">
        <v>16771178</v>
      </c>
      <c r="I30" s="120">
        <v>8030</v>
      </c>
      <c r="J30" s="20">
        <f t="shared" si="2"/>
        <v>16779208</v>
      </c>
      <c r="K30" s="21">
        <f t="shared" si="3"/>
        <v>7289318</v>
      </c>
      <c r="L30" s="21">
        <f t="shared" si="4"/>
        <v>19721</v>
      </c>
      <c r="M30" s="62">
        <f t="shared" si="5"/>
        <v>7269597</v>
      </c>
      <c r="N30" s="51">
        <v>6457951</v>
      </c>
      <c r="O30" s="18">
        <f t="shared" si="6"/>
        <v>811646</v>
      </c>
      <c r="P30" s="173">
        <f t="shared" si="8"/>
        <v>12.6</v>
      </c>
      <c r="Q30" s="51">
        <v>3199632</v>
      </c>
      <c r="R30" s="51">
        <v>2060951</v>
      </c>
      <c r="S30" s="18">
        <f t="shared" si="7"/>
        <v>1138681</v>
      </c>
      <c r="T30" s="22">
        <f t="shared" si="9"/>
        <v>55.3</v>
      </c>
      <c r="U30" s="1" t="s">
        <v>44</v>
      </c>
    </row>
    <row r="31" spans="1:21" s="4" customFormat="1" ht="14.25">
      <c r="A31" s="1">
        <v>17</v>
      </c>
      <c r="B31" s="1">
        <v>21</v>
      </c>
      <c r="C31" s="41">
        <f t="shared" si="0"/>
      </c>
      <c r="D31" s="96" t="s">
        <v>92</v>
      </c>
      <c r="E31" s="117">
        <v>16803999</v>
      </c>
      <c r="F31" s="118">
        <v>0</v>
      </c>
      <c r="G31" s="15">
        <f t="shared" si="1"/>
        <v>16803999</v>
      </c>
      <c r="H31" s="117">
        <v>16287258</v>
      </c>
      <c r="I31" s="118">
        <v>0</v>
      </c>
      <c r="J31" s="15">
        <f t="shared" si="2"/>
        <v>16287258</v>
      </c>
      <c r="K31" s="16">
        <f t="shared" si="3"/>
        <v>516741</v>
      </c>
      <c r="L31" s="16">
        <f t="shared" si="4"/>
        <v>13768</v>
      </c>
      <c r="M31" s="61">
        <f t="shared" si="5"/>
        <v>502973</v>
      </c>
      <c r="N31" s="50">
        <v>0</v>
      </c>
      <c r="O31" s="13">
        <f t="shared" si="6"/>
        <v>502973</v>
      </c>
      <c r="P31" s="182" t="s">
        <v>133</v>
      </c>
      <c r="Q31" s="50">
        <v>1952813</v>
      </c>
      <c r="R31" s="50">
        <v>1638736</v>
      </c>
      <c r="S31" s="13">
        <f t="shared" si="7"/>
        <v>314077</v>
      </c>
      <c r="T31" s="17">
        <f t="shared" si="9"/>
        <v>19.2</v>
      </c>
      <c r="U31" s="1" t="s">
        <v>45</v>
      </c>
    </row>
    <row r="32" spans="1:21" s="4" customFormat="1" ht="14.25">
      <c r="A32" s="1">
        <v>25</v>
      </c>
      <c r="B32" s="1">
        <v>22</v>
      </c>
      <c r="C32" s="41">
        <f t="shared" si="0"/>
      </c>
      <c r="D32" s="96" t="s">
        <v>93</v>
      </c>
      <c r="E32" s="117">
        <v>10779678</v>
      </c>
      <c r="F32" s="118">
        <v>925</v>
      </c>
      <c r="G32" s="15">
        <f t="shared" si="1"/>
        <v>10780603</v>
      </c>
      <c r="H32" s="117">
        <v>7029280</v>
      </c>
      <c r="I32" s="118">
        <v>-1377</v>
      </c>
      <c r="J32" s="15">
        <f t="shared" si="2"/>
        <v>7027903</v>
      </c>
      <c r="K32" s="16">
        <f t="shared" si="3"/>
        <v>3752700</v>
      </c>
      <c r="L32" s="16">
        <f t="shared" si="4"/>
        <v>8833</v>
      </c>
      <c r="M32" s="61">
        <f t="shared" si="5"/>
        <v>3743867</v>
      </c>
      <c r="N32" s="50">
        <v>3296157</v>
      </c>
      <c r="O32" s="13">
        <f t="shared" si="6"/>
        <v>447710</v>
      </c>
      <c r="P32" s="172">
        <f t="shared" si="8"/>
        <v>13.6</v>
      </c>
      <c r="Q32" s="50">
        <v>1570707</v>
      </c>
      <c r="R32" s="50">
        <v>1012105</v>
      </c>
      <c r="S32" s="13">
        <f t="shared" si="7"/>
        <v>558602</v>
      </c>
      <c r="T32" s="17">
        <f t="shared" si="9"/>
        <v>55.2</v>
      </c>
      <c r="U32" s="1" t="s">
        <v>46</v>
      </c>
    </row>
    <row r="33" spans="1:21" s="4" customFormat="1" ht="14.25">
      <c r="A33" s="1">
        <v>18</v>
      </c>
      <c r="B33" s="1">
        <v>23</v>
      </c>
      <c r="C33" s="41">
        <f t="shared" si="0"/>
      </c>
      <c r="D33" s="96" t="s">
        <v>47</v>
      </c>
      <c r="E33" s="117">
        <v>17382813</v>
      </c>
      <c r="F33" s="118">
        <v>2954</v>
      </c>
      <c r="G33" s="15">
        <f t="shared" si="1"/>
        <v>17385767</v>
      </c>
      <c r="H33" s="117">
        <v>10096650</v>
      </c>
      <c r="I33" s="118">
        <v>541</v>
      </c>
      <c r="J33" s="15">
        <f t="shared" si="2"/>
        <v>10097191</v>
      </c>
      <c r="K33" s="16">
        <f t="shared" si="3"/>
        <v>7288576</v>
      </c>
      <c r="L33" s="16">
        <f t="shared" si="4"/>
        <v>14245</v>
      </c>
      <c r="M33" s="61">
        <f t="shared" si="5"/>
        <v>7274331</v>
      </c>
      <c r="N33" s="50">
        <v>6737180</v>
      </c>
      <c r="O33" s="13">
        <f t="shared" si="6"/>
        <v>537151</v>
      </c>
      <c r="P33" s="172">
        <f t="shared" si="8"/>
        <v>8</v>
      </c>
      <c r="Q33" s="50">
        <v>2221865</v>
      </c>
      <c r="R33" s="50">
        <v>1486398</v>
      </c>
      <c r="S33" s="13">
        <f t="shared" si="7"/>
        <v>735467</v>
      </c>
      <c r="T33" s="17">
        <f t="shared" si="9"/>
        <v>49.5</v>
      </c>
      <c r="U33" s="1" t="s">
        <v>47</v>
      </c>
    </row>
    <row r="34" spans="1:21" s="4" customFormat="1" ht="14.25">
      <c r="A34" s="1">
        <v>14</v>
      </c>
      <c r="B34" s="1">
        <v>24</v>
      </c>
      <c r="C34" s="41">
        <f t="shared" si="0"/>
      </c>
      <c r="D34" s="96" t="s">
        <v>94</v>
      </c>
      <c r="E34" s="117">
        <v>19137537</v>
      </c>
      <c r="F34" s="118">
        <v>-233974</v>
      </c>
      <c r="G34" s="15">
        <f t="shared" si="1"/>
        <v>18903563</v>
      </c>
      <c r="H34" s="117">
        <v>13604084</v>
      </c>
      <c r="I34" s="118">
        <v>12547</v>
      </c>
      <c r="J34" s="15">
        <f t="shared" si="2"/>
        <v>13616631</v>
      </c>
      <c r="K34" s="16">
        <f t="shared" si="3"/>
        <v>5286932</v>
      </c>
      <c r="L34" s="16">
        <f t="shared" si="4"/>
        <v>15489</v>
      </c>
      <c r="M34" s="61">
        <f t="shared" si="5"/>
        <v>5271443</v>
      </c>
      <c r="N34" s="50">
        <v>4906281</v>
      </c>
      <c r="O34" s="13">
        <f t="shared" si="6"/>
        <v>365162</v>
      </c>
      <c r="P34" s="172">
        <f t="shared" si="8"/>
        <v>7.4</v>
      </c>
      <c r="Q34" s="50">
        <v>2622805</v>
      </c>
      <c r="R34" s="50">
        <v>1638416</v>
      </c>
      <c r="S34" s="13">
        <f t="shared" si="7"/>
        <v>984389</v>
      </c>
      <c r="T34" s="17">
        <f t="shared" si="9"/>
        <v>60.1</v>
      </c>
      <c r="U34" s="1" t="s">
        <v>48</v>
      </c>
    </row>
    <row r="35" spans="1:21" s="4" customFormat="1" ht="14.25">
      <c r="A35" s="1">
        <v>23</v>
      </c>
      <c r="B35" s="1">
        <v>25</v>
      </c>
      <c r="C35" s="41" t="s">
        <v>127</v>
      </c>
      <c r="D35" s="100" t="s">
        <v>95</v>
      </c>
      <c r="E35" s="119">
        <v>12794677</v>
      </c>
      <c r="F35" s="120">
        <v>0</v>
      </c>
      <c r="G35" s="20">
        <f t="shared" si="1"/>
        <v>12794677</v>
      </c>
      <c r="H35" s="119">
        <v>13388531</v>
      </c>
      <c r="I35" s="120">
        <v>0</v>
      </c>
      <c r="J35" s="20">
        <f t="shared" si="2"/>
        <v>13388531</v>
      </c>
      <c r="K35" s="21">
        <f t="shared" si="3"/>
        <v>-593854</v>
      </c>
      <c r="L35" s="21">
        <f t="shared" si="4"/>
      </c>
      <c r="M35" s="62">
        <f t="shared" si="5"/>
        <v>0</v>
      </c>
      <c r="N35" s="51">
        <v>0</v>
      </c>
      <c r="O35" s="18">
        <f t="shared" si="6"/>
        <v>0</v>
      </c>
      <c r="P35" s="173">
        <f t="shared" si="8"/>
      </c>
      <c r="Q35" s="51">
        <v>1108373</v>
      </c>
      <c r="R35" s="51">
        <v>1105815</v>
      </c>
      <c r="S35" s="18">
        <f t="shared" si="7"/>
        <v>2558</v>
      </c>
      <c r="T35" s="22">
        <f t="shared" si="9"/>
        <v>0.2</v>
      </c>
      <c r="U35" s="1" t="s">
        <v>49</v>
      </c>
    </row>
    <row r="36" spans="1:21" s="4" customFormat="1" ht="14.25">
      <c r="A36" s="1">
        <v>29</v>
      </c>
      <c r="B36" s="1">
        <v>26</v>
      </c>
      <c r="C36" s="41">
        <f t="shared" si="0"/>
      </c>
      <c r="D36" s="96" t="s">
        <v>96</v>
      </c>
      <c r="E36" s="117">
        <v>9140420</v>
      </c>
      <c r="F36" s="118">
        <v>0</v>
      </c>
      <c r="G36" s="15">
        <f t="shared" si="1"/>
        <v>9140420</v>
      </c>
      <c r="H36" s="117">
        <v>7878140</v>
      </c>
      <c r="I36" s="118">
        <v>0</v>
      </c>
      <c r="J36" s="15">
        <f t="shared" si="2"/>
        <v>7878140</v>
      </c>
      <c r="K36" s="16">
        <f t="shared" si="3"/>
        <v>1262280</v>
      </c>
      <c r="L36" s="16">
        <f t="shared" si="4"/>
        <v>7489</v>
      </c>
      <c r="M36" s="61">
        <f t="shared" si="5"/>
        <v>1254791</v>
      </c>
      <c r="N36" s="50">
        <v>1031698</v>
      </c>
      <c r="O36" s="13">
        <f t="shared" si="6"/>
        <v>223093</v>
      </c>
      <c r="P36" s="172">
        <f t="shared" si="8"/>
        <v>21.6</v>
      </c>
      <c r="Q36" s="50">
        <v>1330833</v>
      </c>
      <c r="R36" s="50">
        <v>834208</v>
      </c>
      <c r="S36" s="13">
        <f t="shared" si="7"/>
        <v>496625</v>
      </c>
      <c r="T36" s="17">
        <f t="shared" si="9"/>
        <v>59.5</v>
      </c>
      <c r="U36" s="1" t="s">
        <v>50</v>
      </c>
    </row>
    <row r="37" spans="1:22" s="4" customFormat="1" ht="14.25">
      <c r="A37" s="1">
        <v>27</v>
      </c>
      <c r="B37" s="1">
        <v>27</v>
      </c>
      <c r="C37" s="41">
        <f t="shared" si="0"/>
      </c>
      <c r="D37" s="96" t="s">
        <v>51</v>
      </c>
      <c r="E37" s="117">
        <v>9830277</v>
      </c>
      <c r="F37" s="118">
        <v>0</v>
      </c>
      <c r="G37" s="15">
        <f t="shared" si="1"/>
        <v>9830277</v>
      </c>
      <c r="H37" s="117">
        <v>6031774</v>
      </c>
      <c r="I37" s="118">
        <v>0</v>
      </c>
      <c r="J37" s="15">
        <f t="shared" si="2"/>
        <v>6031774</v>
      </c>
      <c r="K37" s="16">
        <f t="shared" si="3"/>
        <v>3798503</v>
      </c>
      <c r="L37" s="16">
        <f t="shared" si="4"/>
        <v>8054</v>
      </c>
      <c r="M37" s="61">
        <f t="shared" si="5"/>
        <v>3790449</v>
      </c>
      <c r="N37" s="50">
        <v>3375499</v>
      </c>
      <c r="O37" s="13">
        <f t="shared" si="6"/>
        <v>414950</v>
      </c>
      <c r="P37" s="172">
        <f t="shared" si="8"/>
        <v>12.3</v>
      </c>
      <c r="Q37" s="50">
        <v>1340732</v>
      </c>
      <c r="R37" s="50">
        <v>872026</v>
      </c>
      <c r="S37" s="13">
        <f t="shared" si="7"/>
        <v>468706</v>
      </c>
      <c r="T37" s="17">
        <f t="shared" si="9"/>
        <v>53.7</v>
      </c>
      <c r="U37" s="1" t="s">
        <v>51</v>
      </c>
      <c r="V37" s="1"/>
    </row>
    <row r="38" spans="1:22" s="4" customFormat="1" ht="14.25">
      <c r="A38" s="1">
        <v>3</v>
      </c>
      <c r="B38" s="1">
        <v>28</v>
      </c>
      <c r="C38" s="41">
        <f t="shared" si="0"/>
      </c>
      <c r="D38" s="96" t="s">
        <v>52</v>
      </c>
      <c r="E38" s="117">
        <v>76839051</v>
      </c>
      <c r="F38" s="118">
        <v>15009</v>
      </c>
      <c r="G38" s="15">
        <f t="shared" si="1"/>
        <v>76854060</v>
      </c>
      <c r="H38" s="117">
        <v>56781604</v>
      </c>
      <c r="I38" s="118">
        <v>16554</v>
      </c>
      <c r="J38" s="15">
        <f t="shared" si="2"/>
        <v>56798158</v>
      </c>
      <c r="K38" s="16">
        <f t="shared" si="3"/>
        <v>20055902</v>
      </c>
      <c r="L38" s="16">
        <f t="shared" si="4"/>
        <v>62971</v>
      </c>
      <c r="M38" s="61">
        <f t="shared" si="5"/>
        <v>19992931</v>
      </c>
      <c r="N38" s="50">
        <v>17210592</v>
      </c>
      <c r="O38" s="13">
        <f t="shared" si="6"/>
        <v>2782339</v>
      </c>
      <c r="P38" s="172">
        <f t="shared" si="8"/>
        <v>16.2</v>
      </c>
      <c r="Q38" s="50">
        <v>9726417</v>
      </c>
      <c r="R38" s="50">
        <v>5704686</v>
      </c>
      <c r="S38" s="13">
        <f t="shared" si="7"/>
        <v>4021731</v>
      </c>
      <c r="T38" s="17">
        <f t="shared" si="9"/>
        <v>70.5</v>
      </c>
      <c r="U38" s="1" t="s">
        <v>52</v>
      </c>
      <c r="V38" s="1"/>
    </row>
    <row r="39" spans="1:22" s="4" customFormat="1" ht="14.25">
      <c r="A39" s="1">
        <v>30</v>
      </c>
      <c r="B39" s="1">
        <v>29</v>
      </c>
      <c r="C39" s="41">
        <f t="shared" si="0"/>
      </c>
      <c r="D39" s="96" t="s">
        <v>97</v>
      </c>
      <c r="E39" s="117">
        <v>9142780</v>
      </c>
      <c r="F39" s="118">
        <v>0</v>
      </c>
      <c r="G39" s="83">
        <f t="shared" si="1"/>
        <v>9142780</v>
      </c>
      <c r="H39" s="117">
        <v>6940716</v>
      </c>
      <c r="I39" s="118">
        <v>0</v>
      </c>
      <c r="J39" s="15">
        <f t="shared" si="2"/>
        <v>6940716</v>
      </c>
      <c r="K39" s="16">
        <f t="shared" si="3"/>
        <v>2202064</v>
      </c>
      <c r="L39" s="16">
        <f t="shared" si="4"/>
        <v>7491</v>
      </c>
      <c r="M39" s="61">
        <f t="shared" si="5"/>
        <v>2194573</v>
      </c>
      <c r="N39" s="50">
        <v>1893663</v>
      </c>
      <c r="O39" s="13">
        <f t="shared" si="6"/>
        <v>300910</v>
      </c>
      <c r="P39" s="172">
        <f t="shared" si="8"/>
        <v>15.9</v>
      </c>
      <c r="Q39" s="50">
        <v>1318428</v>
      </c>
      <c r="R39" s="50">
        <v>834505</v>
      </c>
      <c r="S39" s="13">
        <f t="shared" si="7"/>
        <v>483923</v>
      </c>
      <c r="T39" s="17">
        <f t="shared" si="9"/>
        <v>58</v>
      </c>
      <c r="U39" s="1" t="s">
        <v>53</v>
      </c>
      <c r="V39" s="1"/>
    </row>
    <row r="40" spans="1:22" s="4" customFormat="1" ht="13.5" customHeight="1">
      <c r="A40" s="1">
        <v>33</v>
      </c>
      <c r="B40" s="1">
        <v>30</v>
      </c>
      <c r="C40" s="42">
        <f t="shared" si="0"/>
      </c>
      <c r="D40" s="100" t="s">
        <v>98</v>
      </c>
      <c r="E40" s="119">
        <v>8547152</v>
      </c>
      <c r="F40" s="120">
        <v>0</v>
      </c>
      <c r="G40" s="20">
        <f t="shared" si="1"/>
        <v>8547152</v>
      </c>
      <c r="H40" s="119">
        <v>5348246</v>
      </c>
      <c r="I40" s="120">
        <v>0</v>
      </c>
      <c r="J40" s="20">
        <f t="shared" si="2"/>
        <v>5348246</v>
      </c>
      <c r="K40" s="21">
        <f t="shared" si="3"/>
        <v>3198906</v>
      </c>
      <c r="L40" s="21">
        <f t="shared" si="4"/>
        <v>7003</v>
      </c>
      <c r="M40" s="62">
        <f t="shared" si="5"/>
        <v>3191903</v>
      </c>
      <c r="N40" s="51">
        <v>2856046</v>
      </c>
      <c r="O40" s="18">
        <f t="shared" si="6"/>
        <v>335857</v>
      </c>
      <c r="P40" s="173">
        <f t="shared" si="8"/>
        <v>11.8</v>
      </c>
      <c r="Q40" s="51">
        <v>1151635</v>
      </c>
      <c r="R40" s="51">
        <v>768984</v>
      </c>
      <c r="S40" s="18">
        <f t="shared" si="7"/>
        <v>382651</v>
      </c>
      <c r="T40" s="22">
        <f t="shared" si="9"/>
        <v>49.8</v>
      </c>
      <c r="U40" s="1" t="s">
        <v>54</v>
      </c>
      <c r="V40" s="1"/>
    </row>
    <row r="41" spans="1:22" s="4" customFormat="1" ht="14.25">
      <c r="A41" s="1">
        <v>28</v>
      </c>
      <c r="B41" s="1">
        <v>31</v>
      </c>
      <c r="C41" s="41">
        <f t="shared" si="0"/>
      </c>
      <c r="D41" s="96" t="s">
        <v>99</v>
      </c>
      <c r="E41" s="117">
        <v>10173270</v>
      </c>
      <c r="F41" s="118">
        <v>0</v>
      </c>
      <c r="G41" s="15">
        <f t="shared" si="1"/>
        <v>10173270</v>
      </c>
      <c r="H41" s="117">
        <v>7315410</v>
      </c>
      <c r="I41" s="118">
        <v>0</v>
      </c>
      <c r="J41" s="15">
        <f t="shared" si="2"/>
        <v>7315410</v>
      </c>
      <c r="K41" s="16">
        <f t="shared" si="3"/>
        <v>2857860</v>
      </c>
      <c r="L41" s="16">
        <f t="shared" si="4"/>
        <v>8336</v>
      </c>
      <c r="M41" s="61">
        <f t="shared" si="5"/>
        <v>2849524</v>
      </c>
      <c r="N41" s="50">
        <v>2397985</v>
      </c>
      <c r="O41" s="13">
        <f t="shared" si="6"/>
        <v>451539</v>
      </c>
      <c r="P41" s="172">
        <f t="shared" si="8"/>
        <v>18.8</v>
      </c>
      <c r="Q41" s="50">
        <v>1542852</v>
      </c>
      <c r="R41" s="50">
        <v>1012769</v>
      </c>
      <c r="S41" s="13">
        <f t="shared" si="7"/>
        <v>530083</v>
      </c>
      <c r="T41" s="17">
        <f t="shared" si="9"/>
        <v>52.3</v>
      </c>
      <c r="U41" s="1" t="s">
        <v>55</v>
      </c>
      <c r="V41" s="1"/>
    </row>
    <row r="42" spans="1:22" s="4" customFormat="1" ht="14.25">
      <c r="A42" s="1">
        <v>31</v>
      </c>
      <c r="B42" s="1">
        <v>32</v>
      </c>
      <c r="C42" s="41">
        <f t="shared" si="0"/>
      </c>
      <c r="D42" s="96" t="s">
        <v>78</v>
      </c>
      <c r="E42" s="117">
        <v>8319149</v>
      </c>
      <c r="F42" s="118">
        <v>0</v>
      </c>
      <c r="G42" s="15">
        <f t="shared" si="1"/>
        <v>8319149</v>
      </c>
      <c r="H42" s="117">
        <v>5987884</v>
      </c>
      <c r="I42" s="118">
        <v>0</v>
      </c>
      <c r="J42" s="15">
        <f t="shared" si="2"/>
        <v>5987884</v>
      </c>
      <c r="K42" s="16">
        <f t="shared" si="3"/>
        <v>2331265</v>
      </c>
      <c r="L42" s="16">
        <f t="shared" si="4"/>
        <v>6816</v>
      </c>
      <c r="M42" s="61">
        <f t="shared" si="5"/>
        <v>2324449</v>
      </c>
      <c r="N42" s="50">
        <v>1806123</v>
      </c>
      <c r="O42" s="13">
        <f t="shared" si="6"/>
        <v>518326</v>
      </c>
      <c r="P42" s="172">
        <f t="shared" si="8"/>
        <v>28.7</v>
      </c>
      <c r="Q42" s="50">
        <v>1252466</v>
      </c>
      <c r="R42" s="50">
        <v>784736</v>
      </c>
      <c r="S42" s="13">
        <f t="shared" si="7"/>
        <v>467730</v>
      </c>
      <c r="T42" s="17">
        <f t="shared" si="9"/>
        <v>59.6</v>
      </c>
      <c r="U42" s="1" t="s">
        <v>56</v>
      </c>
      <c r="V42" s="1"/>
    </row>
    <row r="43" spans="1:22" s="4" customFormat="1" ht="14.25">
      <c r="A43" s="1">
        <v>32</v>
      </c>
      <c r="B43" s="1">
        <v>33</v>
      </c>
      <c r="C43" s="42">
        <f t="shared" si="0"/>
      </c>
      <c r="D43" s="100" t="s">
        <v>100</v>
      </c>
      <c r="E43" s="121">
        <v>8063718</v>
      </c>
      <c r="F43" s="122">
        <v>-534</v>
      </c>
      <c r="G43" s="25">
        <f t="shared" si="1"/>
        <v>8063184</v>
      </c>
      <c r="H43" s="121">
        <v>4502975</v>
      </c>
      <c r="I43" s="122">
        <v>-2514</v>
      </c>
      <c r="J43" s="25">
        <f t="shared" si="2"/>
        <v>4500461</v>
      </c>
      <c r="K43" s="26">
        <f t="shared" si="3"/>
        <v>3562723</v>
      </c>
      <c r="L43" s="26">
        <f t="shared" si="4"/>
        <v>6607</v>
      </c>
      <c r="M43" s="63">
        <f t="shared" si="5"/>
        <v>3556116</v>
      </c>
      <c r="N43" s="52">
        <v>3263127</v>
      </c>
      <c r="O43" s="23">
        <f t="shared" si="6"/>
        <v>292989</v>
      </c>
      <c r="P43" s="174">
        <f t="shared" si="8"/>
        <v>9</v>
      </c>
      <c r="Q43" s="52">
        <v>1100080</v>
      </c>
      <c r="R43" s="52">
        <v>753575</v>
      </c>
      <c r="S43" s="23">
        <f t="shared" si="7"/>
        <v>346505</v>
      </c>
      <c r="T43" s="27">
        <f t="shared" si="9"/>
        <v>46</v>
      </c>
      <c r="U43" s="1" t="s">
        <v>57</v>
      </c>
      <c r="V43" s="1"/>
    </row>
    <row r="44" spans="1:22" s="4" customFormat="1" ht="14.25">
      <c r="A44" s="1"/>
      <c r="B44" s="1"/>
      <c r="C44" s="28"/>
      <c r="D44" s="100" t="s">
        <v>58</v>
      </c>
      <c r="E44" s="29">
        <f>E46-E45</f>
        <v>704503896</v>
      </c>
      <c r="F44" s="29">
        <f>F46-F45</f>
        <v>-483175</v>
      </c>
      <c r="G44" s="29">
        <f aca="true" t="shared" si="10" ref="G44:R44">G46-G45</f>
        <v>704020721</v>
      </c>
      <c r="H44" s="29">
        <f t="shared" si="10"/>
        <v>541557440</v>
      </c>
      <c r="I44" s="29">
        <f t="shared" si="10"/>
        <v>59299</v>
      </c>
      <c r="J44" s="29">
        <f t="shared" si="10"/>
        <v>541616739</v>
      </c>
      <c r="K44" s="29">
        <f t="shared" si="10"/>
        <v>162403982</v>
      </c>
      <c r="L44" s="29">
        <f t="shared" si="10"/>
        <v>576842</v>
      </c>
      <c r="M44" s="179">
        <f>M46-M45</f>
        <v>161827140</v>
      </c>
      <c r="N44" s="53">
        <f t="shared" si="10"/>
        <v>132194168</v>
      </c>
      <c r="O44" s="29">
        <f t="shared" si="10"/>
        <v>29632972</v>
      </c>
      <c r="P44" s="175">
        <f t="shared" si="8"/>
        <v>22.4</v>
      </c>
      <c r="Q44" s="160">
        <f t="shared" si="10"/>
        <v>92388753</v>
      </c>
      <c r="R44" s="31">
        <f t="shared" si="10"/>
        <v>59966920</v>
      </c>
      <c r="S44" s="31">
        <f>Q44-R44</f>
        <v>32421833</v>
      </c>
      <c r="T44" s="32">
        <f t="shared" si="9"/>
        <v>54.1</v>
      </c>
      <c r="U44" s="1" t="s">
        <v>58</v>
      </c>
      <c r="V44" s="1"/>
    </row>
    <row r="45" spans="1:22" s="4" customFormat="1" ht="14.25">
      <c r="A45" s="1"/>
      <c r="B45" s="1"/>
      <c r="C45" s="33"/>
      <c r="D45" s="100" t="s">
        <v>59</v>
      </c>
      <c r="E45" s="154">
        <f aca="true" t="shared" si="11" ref="E45:R45">SUMIF($C$13:$C$44,"超",E13:E44)</f>
        <v>12794677</v>
      </c>
      <c r="F45" s="154">
        <f t="shared" si="11"/>
        <v>0</v>
      </c>
      <c r="G45" s="154">
        <f t="shared" si="11"/>
        <v>12794677</v>
      </c>
      <c r="H45" s="154">
        <f t="shared" si="11"/>
        <v>13388531</v>
      </c>
      <c r="I45" s="154">
        <f t="shared" si="11"/>
        <v>0</v>
      </c>
      <c r="J45" s="154">
        <f t="shared" si="11"/>
        <v>13388531</v>
      </c>
      <c r="K45" s="154">
        <f t="shared" si="11"/>
        <v>-593854</v>
      </c>
      <c r="L45" s="157">
        <f t="shared" si="11"/>
        <v>0</v>
      </c>
      <c r="M45" s="159">
        <f t="shared" si="11"/>
        <v>0</v>
      </c>
      <c r="N45" s="158">
        <f t="shared" si="11"/>
        <v>0</v>
      </c>
      <c r="O45" s="155">
        <f t="shared" si="11"/>
        <v>0</v>
      </c>
      <c r="P45" s="176">
        <f t="shared" si="11"/>
        <v>0</v>
      </c>
      <c r="Q45" s="161">
        <f t="shared" si="11"/>
        <v>1108373</v>
      </c>
      <c r="R45" s="155">
        <f t="shared" si="11"/>
        <v>1105815</v>
      </c>
      <c r="S45" s="155">
        <f>Q45-R45</f>
        <v>2558</v>
      </c>
      <c r="T45" s="156">
        <f t="shared" si="9"/>
        <v>0.2</v>
      </c>
      <c r="U45" s="1" t="s">
        <v>59</v>
      </c>
      <c r="V45" s="1" t="s">
        <v>60</v>
      </c>
    </row>
    <row r="46" spans="1:22" s="4" customFormat="1" ht="14.25">
      <c r="A46" s="1"/>
      <c r="B46" s="1"/>
      <c r="C46" s="254" t="s">
        <v>115</v>
      </c>
      <c r="D46" s="262"/>
      <c r="E46" s="34">
        <f>SUM(E13:E43)</f>
        <v>717298573</v>
      </c>
      <c r="F46" s="34">
        <f aca="true" t="shared" si="12" ref="F46:K46">SUM(F13:F43)</f>
        <v>-483175</v>
      </c>
      <c r="G46" s="34">
        <f t="shared" si="12"/>
        <v>716815398</v>
      </c>
      <c r="H46" s="34">
        <f t="shared" si="12"/>
        <v>554945971</v>
      </c>
      <c r="I46" s="34">
        <f t="shared" si="12"/>
        <v>59299</v>
      </c>
      <c r="J46" s="34">
        <f t="shared" si="12"/>
        <v>555005270</v>
      </c>
      <c r="K46" s="34">
        <f t="shared" si="12"/>
        <v>161810128</v>
      </c>
      <c r="L46" s="34">
        <f>SUM(L13:L43)</f>
        <v>576842</v>
      </c>
      <c r="M46" s="65">
        <f>SUM(M13:M43)</f>
        <v>161827140</v>
      </c>
      <c r="N46" s="55">
        <v>132194168</v>
      </c>
      <c r="O46" s="35">
        <f>SUM(O13:O43)</f>
        <v>29632972</v>
      </c>
      <c r="P46" s="177">
        <f t="shared" si="8"/>
        <v>22.4</v>
      </c>
      <c r="Q46" s="162">
        <f>SUM(Q13:Q43)</f>
        <v>93497126</v>
      </c>
      <c r="R46" s="35">
        <f>SUM(R13:R43)</f>
        <v>61072735</v>
      </c>
      <c r="S46" s="35">
        <f>Q46-R46</f>
        <v>32424391</v>
      </c>
      <c r="T46" s="36">
        <f t="shared" si="9"/>
        <v>53.1</v>
      </c>
      <c r="U46" s="1" t="s">
        <v>61</v>
      </c>
      <c r="V46" s="1" t="s">
        <v>114</v>
      </c>
    </row>
    <row r="47" spans="1:22" s="4" customFormat="1" ht="14.25">
      <c r="A47" s="1">
        <v>36</v>
      </c>
      <c r="B47" s="1">
        <v>34</v>
      </c>
      <c r="C47" s="42">
        <f aca="true" t="shared" si="13" ref="C47:C56">IF(K47&lt;0,"不","")</f>
      </c>
      <c r="D47" s="100" t="s">
        <v>101</v>
      </c>
      <c r="E47" s="123">
        <v>4305057</v>
      </c>
      <c r="F47" s="123">
        <v>7849</v>
      </c>
      <c r="G47" s="29">
        <f aca="true" t="shared" si="14" ref="G47:G56">E47+F47</f>
        <v>4312906</v>
      </c>
      <c r="H47" s="123">
        <v>3402078</v>
      </c>
      <c r="I47" s="123">
        <v>-304</v>
      </c>
      <c r="J47" s="30">
        <f aca="true" t="shared" si="15" ref="J47:J56">H47+I47</f>
        <v>3401774</v>
      </c>
      <c r="K47" s="37">
        <f aca="true" t="shared" si="16" ref="K47:K56">G47-J47</f>
        <v>911132</v>
      </c>
      <c r="L47" s="37">
        <f aca="true" t="shared" si="17" ref="L47:L56">IF(K47&lt;0,"",ROUND(G47*$J$4,0))</f>
        <v>3534</v>
      </c>
      <c r="M47" s="58">
        <f aca="true" t="shared" si="18" ref="M47:M56">IF(+K47-L47&lt;=0,0,+K47-L47)</f>
        <v>907598</v>
      </c>
      <c r="N47" s="56">
        <v>716814</v>
      </c>
      <c r="O47" s="31">
        <f aca="true" t="shared" si="19" ref="O47:O65">M47-N47</f>
        <v>190784</v>
      </c>
      <c r="P47" s="175">
        <f t="shared" si="8"/>
        <v>26.6</v>
      </c>
      <c r="Q47" s="56">
        <v>648053</v>
      </c>
      <c r="R47" s="56">
        <v>428469</v>
      </c>
      <c r="S47" s="31">
        <f t="shared" si="7"/>
        <v>219584</v>
      </c>
      <c r="T47" s="32">
        <f t="shared" si="9"/>
        <v>51.2</v>
      </c>
      <c r="U47" s="1" t="s">
        <v>62</v>
      </c>
      <c r="V47" s="1"/>
    </row>
    <row r="48" spans="1:22" s="4" customFormat="1" ht="14.25">
      <c r="A48" s="1">
        <v>37</v>
      </c>
      <c r="B48" s="1">
        <v>35</v>
      </c>
      <c r="C48" s="41">
        <f t="shared" si="13"/>
      </c>
      <c r="D48" s="96" t="s">
        <v>102</v>
      </c>
      <c r="E48" s="118">
        <v>3544802</v>
      </c>
      <c r="F48" s="118">
        <v>1448</v>
      </c>
      <c r="G48" s="14">
        <f t="shared" si="14"/>
        <v>3546250</v>
      </c>
      <c r="H48" s="118">
        <v>2048399</v>
      </c>
      <c r="I48" s="118">
        <v>-270</v>
      </c>
      <c r="J48" s="15">
        <f t="shared" si="15"/>
        <v>2048129</v>
      </c>
      <c r="K48" s="16">
        <f t="shared" si="16"/>
        <v>1498121</v>
      </c>
      <c r="L48" s="16">
        <f t="shared" si="17"/>
        <v>2906</v>
      </c>
      <c r="M48" s="61">
        <f t="shared" si="18"/>
        <v>1495215</v>
      </c>
      <c r="N48" s="50">
        <v>1298548</v>
      </c>
      <c r="O48" s="13">
        <f t="shared" si="19"/>
        <v>196667</v>
      </c>
      <c r="P48" s="172">
        <f t="shared" si="8"/>
        <v>15.1</v>
      </c>
      <c r="Q48" s="50">
        <v>543909</v>
      </c>
      <c r="R48" s="50">
        <v>376106</v>
      </c>
      <c r="S48" s="13">
        <f t="shared" si="7"/>
        <v>167803</v>
      </c>
      <c r="T48" s="17">
        <f t="shared" si="9"/>
        <v>44.6</v>
      </c>
      <c r="U48" s="1" t="s">
        <v>63</v>
      </c>
      <c r="V48" s="1"/>
    </row>
    <row r="49" spans="1:22" s="4" customFormat="1" ht="14.25">
      <c r="A49" s="1">
        <v>41</v>
      </c>
      <c r="B49" s="1">
        <v>36</v>
      </c>
      <c r="C49" s="41">
        <f t="shared" si="13"/>
      </c>
      <c r="D49" s="96" t="s">
        <v>103</v>
      </c>
      <c r="E49" s="118">
        <v>2688175</v>
      </c>
      <c r="F49" s="118">
        <v>0</v>
      </c>
      <c r="G49" s="14">
        <f t="shared" si="14"/>
        <v>2688175</v>
      </c>
      <c r="H49" s="118">
        <v>1215118</v>
      </c>
      <c r="I49" s="118">
        <v>0</v>
      </c>
      <c r="J49" s="15">
        <f t="shared" si="15"/>
        <v>1215118</v>
      </c>
      <c r="K49" s="16">
        <f t="shared" si="16"/>
        <v>1473057</v>
      </c>
      <c r="L49" s="16">
        <f t="shared" si="17"/>
        <v>2203</v>
      </c>
      <c r="M49" s="61">
        <f t="shared" si="18"/>
        <v>1470854</v>
      </c>
      <c r="N49" s="50">
        <v>1368477</v>
      </c>
      <c r="O49" s="13">
        <f t="shared" si="19"/>
        <v>102377</v>
      </c>
      <c r="P49" s="172">
        <f t="shared" si="8"/>
        <v>7.5</v>
      </c>
      <c r="Q49" s="50">
        <v>366388</v>
      </c>
      <c r="R49" s="50">
        <v>258602</v>
      </c>
      <c r="S49" s="13">
        <f t="shared" si="7"/>
        <v>107786</v>
      </c>
      <c r="T49" s="17">
        <f t="shared" si="9"/>
        <v>41.7</v>
      </c>
      <c r="U49" s="1" t="s">
        <v>64</v>
      </c>
      <c r="V49" s="1"/>
    </row>
    <row r="50" spans="1:22" s="4" customFormat="1" ht="14.25">
      <c r="A50" s="1">
        <v>39</v>
      </c>
      <c r="B50" s="1">
        <v>37</v>
      </c>
      <c r="C50" s="41">
        <f t="shared" si="13"/>
      </c>
      <c r="D50" s="96" t="s">
        <v>104</v>
      </c>
      <c r="E50" s="118">
        <v>3054578</v>
      </c>
      <c r="F50" s="118">
        <v>0</v>
      </c>
      <c r="G50" s="14">
        <f t="shared" si="14"/>
        <v>3054578</v>
      </c>
      <c r="H50" s="118">
        <v>1829061</v>
      </c>
      <c r="I50" s="118">
        <v>956</v>
      </c>
      <c r="J50" s="15">
        <f t="shared" si="15"/>
        <v>1830017</v>
      </c>
      <c r="K50" s="16">
        <f t="shared" si="16"/>
        <v>1224561</v>
      </c>
      <c r="L50" s="16">
        <f t="shared" si="17"/>
        <v>2503</v>
      </c>
      <c r="M50" s="62">
        <f t="shared" si="18"/>
        <v>1222058</v>
      </c>
      <c r="N50" s="50">
        <v>1186637</v>
      </c>
      <c r="O50" s="13">
        <f t="shared" si="19"/>
        <v>35421</v>
      </c>
      <c r="P50" s="172">
        <f t="shared" si="8"/>
        <v>3</v>
      </c>
      <c r="Q50" s="50">
        <v>438792</v>
      </c>
      <c r="R50" s="50">
        <v>314944</v>
      </c>
      <c r="S50" s="13">
        <f t="shared" si="7"/>
        <v>123848</v>
      </c>
      <c r="T50" s="17">
        <f t="shared" si="9"/>
        <v>39.3</v>
      </c>
      <c r="U50" s="1" t="s">
        <v>65</v>
      </c>
      <c r="V50" s="1"/>
    </row>
    <row r="51" spans="1:22" s="4" customFormat="1" ht="14.25">
      <c r="A51" s="1">
        <v>34</v>
      </c>
      <c r="B51" s="1">
        <v>38</v>
      </c>
      <c r="C51" s="42">
        <f t="shared" si="13"/>
      </c>
      <c r="D51" s="100" t="s">
        <v>105</v>
      </c>
      <c r="E51" s="120">
        <v>5620475</v>
      </c>
      <c r="F51" s="120">
        <v>0</v>
      </c>
      <c r="G51" s="19">
        <f t="shared" si="14"/>
        <v>5620475</v>
      </c>
      <c r="H51" s="120">
        <v>3816578</v>
      </c>
      <c r="I51" s="120">
        <v>0</v>
      </c>
      <c r="J51" s="20">
        <f t="shared" si="15"/>
        <v>3816578</v>
      </c>
      <c r="K51" s="21">
        <f t="shared" si="16"/>
        <v>1803897</v>
      </c>
      <c r="L51" s="21">
        <f t="shared" si="17"/>
        <v>4605</v>
      </c>
      <c r="M51" s="62">
        <f t="shared" si="18"/>
        <v>1799292</v>
      </c>
      <c r="N51" s="51">
        <v>1671704</v>
      </c>
      <c r="O51" s="18">
        <f t="shared" si="19"/>
        <v>127588</v>
      </c>
      <c r="P51" s="173">
        <f t="shared" si="8"/>
        <v>7.6</v>
      </c>
      <c r="Q51" s="51">
        <v>874748</v>
      </c>
      <c r="R51" s="51">
        <v>605797</v>
      </c>
      <c r="S51" s="18">
        <f t="shared" si="7"/>
        <v>268951</v>
      </c>
      <c r="T51" s="22">
        <f t="shared" si="9"/>
        <v>44.4</v>
      </c>
      <c r="U51" s="1" t="s">
        <v>66</v>
      </c>
      <c r="V51" s="1"/>
    </row>
    <row r="52" spans="1:22" s="4" customFormat="1" ht="14.25">
      <c r="A52" s="1">
        <v>44</v>
      </c>
      <c r="B52" s="1">
        <v>39</v>
      </c>
      <c r="C52" s="41" t="s">
        <v>128</v>
      </c>
      <c r="D52" s="96" t="s">
        <v>106</v>
      </c>
      <c r="E52" s="118">
        <v>1836681</v>
      </c>
      <c r="F52" s="118">
        <v>0</v>
      </c>
      <c r="G52" s="14">
        <f t="shared" si="14"/>
        <v>1836681</v>
      </c>
      <c r="H52" s="118">
        <v>2578141</v>
      </c>
      <c r="I52" s="118">
        <v>0</v>
      </c>
      <c r="J52" s="15">
        <f t="shared" si="15"/>
        <v>2578141</v>
      </c>
      <c r="K52" s="16">
        <f t="shared" si="16"/>
        <v>-741460</v>
      </c>
      <c r="L52" s="16">
        <f t="shared" si="17"/>
      </c>
      <c r="M52" s="61">
        <f t="shared" si="18"/>
        <v>0</v>
      </c>
      <c r="N52" s="50">
        <v>0</v>
      </c>
      <c r="O52" s="13">
        <f t="shared" si="19"/>
        <v>0</v>
      </c>
      <c r="P52" s="172">
        <f t="shared" si="8"/>
      </c>
      <c r="Q52" s="50">
        <v>201502</v>
      </c>
      <c r="R52" s="50">
        <v>201040</v>
      </c>
      <c r="S52" s="13">
        <f t="shared" si="7"/>
        <v>462</v>
      </c>
      <c r="T52" s="17">
        <f t="shared" si="9"/>
        <v>0.2</v>
      </c>
      <c r="U52" s="1" t="s">
        <v>67</v>
      </c>
      <c r="V52" s="1"/>
    </row>
    <row r="53" spans="1:21" s="4" customFormat="1" ht="14.25">
      <c r="A53" s="1">
        <v>38</v>
      </c>
      <c r="B53" s="1">
        <v>40</v>
      </c>
      <c r="C53" s="41">
        <f t="shared" si="13"/>
      </c>
      <c r="D53" s="96" t="s">
        <v>107</v>
      </c>
      <c r="E53" s="118">
        <v>3397771</v>
      </c>
      <c r="F53" s="118">
        <v>0</v>
      </c>
      <c r="G53" s="14">
        <f t="shared" si="14"/>
        <v>3397771</v>
      </c>
      <c r="H53" s="118">
        <v>1835880</v>
      </c>
      <c r="I53" s="118">
        <v>0</v>
      </c>
      <c r="J53" s="15">
        <f t="shared" si="15"/>
        <v>1835880</v>
      </c>
      <c r="K53" s="16">
        <f t="shared" si="16"/>
        <v>1561891</v>
      </c>
      <c r="L53" s="16">
        <f t="shared" si="17"/>
        <v>2784</v>
      </c>
      <c r="M53" s="61">
        <f t="shared" si="18"/>
        <v>1559107</v>
      </c>
      <c r="N53" s="50">
        <v>1469433</v>
      </c>
      <c r="O53" s="13">
        <f t="shared" si="19"/>
        <v>89674</v>
      </c>
      <c r="P53" s="172">
        <f t="shared" si="8"/>
        <v>6.1</v>
      </c>
      <c r="Q53" s="50">
        <v>448014</v>
      </c>
      <c r="R53" s="50">
        <v>310348</v>
      </c>
      <c r="S53" s="13">
        <f t="shared" si="7"/>
        <v>137666</v>
      </c>
      <c r="T53" s="17">
        <f t="shared" si="9"/>
        <v>44.4</v>
      </c>
      <c r="U53" s="1" t="s">
        <v>68</v>
      </c>
    </row>
    <row r="54" spans="1:21" s="4" customFormat="1" ht="14.25">
      <c r="A54" s="1">
        <v>42</v>
      </c>
      <c r="B54" s="1">
        <v>41</v>
      </c>
      <c r="C54" s="41">
        <f t="shared" si="13"/>
      </c>
      <c r="D54" s="96" t="s">
        <v>108</v>
      </c>
      <c r="E54" s="118">
        <v>2386248</v>
      </c>
      <c r="F54" s="118">
        <v>0</v>
      </c>
      <c r="G54" s="14">
        <f t="shared" si="14"/>
        <v>2386248</v>
      </c>
      <c r="H54" s="118">
        <v>1330945</v>
      </c>
      <c r="I54" s="118">
        <v>0</v>
      </c>
      <c r="J54" s="15">
        <f t="shared" si="15"/>
        <v>1330945</v>
      </c>
      <c r="K54" s="16">
        <f t="shared" si="16"/>
        <v>1055303</v>
      </c>
      <c r="L54" s="16">
        <f t="shared" si="17"/>
        <v>1955</v>
      </c>
      <c r="M54" s="61">
        <f t="shared" si="18"/>
        <v>1053348</v>
      </c>
      <c r="N54" s="50">
        <v>923952</v>
      </c>
      <c r="O54" s="13">
        <f t="shared" si="19"/>
        <v>129396</v>
      </c>
      <c r="P54" s="172">
        <f t="shared" si="8"/>
        <v>14</v>
      </c>
      <c r="Q54" s="50">
        <v>396797</v>
      </c>
      <c r="R54" s="50">
        <v>282349</v>
      </c>
      <c r="S54" s="13">
        <f t="shared" si="7"/>
        <v>114448</v>
      </c>
      <c r="T54" s="17">
        <f t="shared" si="9"/>
        <v>40.5</v>
      </c>
      <c r="U54" s="1" t="s">
        <v>69</v>
      </c>
    </row>
    <row r="55" spans="1:21" s="4" customFormat="1" ht="14.25">
      <c r="A55" s="1">
        <v>40</v>
      </c>
      <c r="B55" s="1">
        <v>42</v>
      </c>
      <c r="C55" s="41">
        <f t="shared" si="13"/>
      </c>
      <c r="D55" s="96" t="s">
        <v>109</v>
      </c>
      <c r="E55" s="118">
        <v>3002563</v>
      </c>
      <c r="F55" s="118">
        <v>0</v>
      </c>
      <c r="G55" s="14">
        <f t="shared" si="14"/>
        <v>3002563</v>
      </c>
      <c r="H55" s="118">
        <v>1500360</v>
      </c>
      <c r="I55" s="118">
        <v>0</v>
      </c>
      <c r="J55" s="15">
        <f t="shared" si="15"/>
        <v>1500360</v>
      </c>
      <c r="K55" s="16">
        <f t="shared" si="16"/>
        <v>1502203</v>
      </c>
      <c r="L55" s="16">
        <f t="shared" si="17"/>
        <v>2460</v>
      </c>
      <c r="M55" s="61">
        <f t="shared" si="18"/>
        <v>1499743</v>
      </c>
      <c r="N55" s="50">
        <v>1419501</v>
      </c>
      <c r="O55" s="13">
        <f t="shared" si="19"/>
        <v>80242</v>
      </c>
      <c r="P55" s="172">
        <f t="shared" si="8"/>
        <v>5.7</v>
      </c>
      <c r="Q55" s="50">
        <v>428346</v>
      </c>
      <c r="R55" s="50">
        <v>309425</v>
      </c>
      <c r="S55" s="13">
        <f t="shared" si="7"/>
        <v>118921</v>
      </c>
      <c r="T55" s="17">
        <f t="shared" si="9"/>
        <v>38.4</v>
      </c>
      <c r="U55" s="1" t="s">
        <v>70</v>
      </c>
    </row>
    <row r="56" spans="1:21" s="4" customFormat="1" ht="14.25">
      <c r="A56" s="1">
        <v>43</v>
      </c>
      <c r="B56" s="1">
        <v>43</v>
      </c>
      <c r="C56" s="41">
        <f t="shared" si="13"/>
      </c>
      <c r="D56" s="96" t="s">
        <v>71</v>
      </c>
      <c r="E56" s="118">
        <v>1551167</v>
      </c>
      <c r="F56" s="118">
        <v>0</v>
      </c>
      <c r="G56" s="14">
        <f t="shared" si="14"/>
        <v>1551167</v>
      </c>
      <c r="H56" s="118">
        <v>566181</v>
      </c>
      <c r="I56" s="118">
        <v>0</v>
      </c>
      <c r="J56" s="15">
        <f t="shared" si="15"/>
        <v>566181</v>
      </c>
      <c r="K56" s="16">
        <f t="shared" si="16"/>
        <v>984986</v>
      </c>
      <c r="L56" s="16">
        <f t="shared" si="17"/>
        <v>1271</v>
      </c>
      <c r="M56" s="61">
        <f t="shared" si="18"/>
        <v>983715</v>
      </c>
      <c r="N56" s="50">
        <v>919637</v>
      </c>
      <c r="O56" s="13">
        <f t="shared" si="19"/>
        <v>64078</v>
      </c>
      <c r="P56" s="172">
        <f t="shared" si="8"/>
        <v>7</v>
      </c>
      <c r="Q56" s="50">
        <v>231784</v>
      </c>
      <c r="R56" s="50">
        <v>183866</v>
      </c>
      <c r="S56" s="13">
        <f t="shared" si="7"/>
        <v>47918</v>
      </c>
      <c r="T56" s="17">
        <f t="shared" si="9"/>
        <v>26.1</v>
      </c>
      <c r="U56" s="1" t="s">
        <v>72</v>
      </c>
    </row>
    <row r="57" spans="1:21" s="4" customFormat="1" ht="14.25">
      <c r="A57" s="1"/>
      <c r="B57" s="1"/>
      <c r="C57" s="28"/>
      <c r="D57" s="100" t="s">
        <v>58</v>
      </c>
      <c r="E57" s="29">
        <f aca="true" t="shared" si="20" ref="E57:N57">E59-E58</f>
        <v>29550836</v>
      </c>
      <c r="F57" s="29">
        <f t="shared" si="20"/>
        <v>9297</v>
      </c>
      <c r="G57" s="29">
        <f t="shared" si="20"/>
        <v>29560133</v>
      </c>
      <c r="H57" s="29">
        <f t="shared" si="20"/>
        <v>17544600</v>
      </c>
      <c r="I57" s="29">
        <f t="shared" si="20"/>
        <v>382</v>
      </c>
      <c r="J57" s="29">
        <f t="shared" si="20"/>
        <v>17544982</v>
      </c>
      <c r="K57" s="29">
        <f t="shared" si="20"/>
        <v>12015151</v>
      </c>
      <c r="L57" s="29">
        <f t="shared" si="20"/>
        <v>24221</v>
      </c>
      <c r="M57" s="64">
        <f t="shared" si="20"/>
        <v>11990930</v>
      </c>
      <c r="N57" s="53">
        <f t="shared" si="20"/>
        <v>10974703</v>
      </c>
      <c r="O57" s="30">
        <f t="shared" si="19"/>
        <v>1016227</v>
      </c>
      <c r="P57" s="175">
        <f t="shared" si="8"/>
        <v>9.3</v>
      </c>
      <c r="Q57" s="56">
        <f>Q59-Q58</f>
        <v>4376831</v>
      </c>
      <c r="R57" s="53">
        <f>R59-R58</f>
        <v>3069906</v>
      </c>
      <c r="S57" s="30">
        <f>Q57-R57</f>
        <v>1306925</v>
      </c>
      <c r="T57" s="32">
        <f t="shared" si="9"/>
        <v>42.6</v>
      </c>
      <c r="U57" s="1" t="s">
        <v>58</v>
      </c>
    </row>
    <row r="58" spans="1:21" s="4" customFormat="1" ht="14.25">
      <c r="A58" s="1"/>
      <c r="B58" s="1"/>
      <c r="C58" s="33"/>
      <c r="D58" s="100" t="s">
        <v>59</v>
      </c>
      <c r="E58" s="130">
        <f>SUMIF($C$47:$C$56,"超",E47:E56)</f>
        <v>1836681</v>
      </c>
      <c r="F58" s="130">
        <f aca="true" t="shared" si="21" ref="F58:R58">SUMIF($C$47:$C$56,"超",F47:F56)</f>
        <v>0</v>
      </c>
      <c r="G58" s="130">
        <f t="shared" si="21"/>
        <v>1836681</v>
      </c>
      <c r="H58" s="130">
        <f t="shared" si="21"/>
        <v>2578141</v>
      </c>
      <c r="I58" s="130">
        <f t="shared" si="21"/>
        <v>0</v>
      </c>
      <c r="J58" s="130">
        <f t="shared" si="21"/>
        <v>2578141</v>
      </c>
      <c r="K58" s="130">
        <f t="shared" si="21"/>
        <v>-741460</v>
      </c>
      <c r="L58" s="130">
        <f t="shared" si="21"/>
        <v>0</v>
      </c>
      <c r="M58" s="66">
        <f t="shared" si="21"/>
        <v>0</v>
      </c>
      <c r="N58" s="54">
        <f t="shared" si="21"/>
        <v>0</v>
      </c>
      <c r="O58" s="25">
        <f t="shared" si="21"/>
        <v>0</v>
      </c>
      <c r="P58" s="174">
        <f t="shared" si="8"/>
      </c>
      <c r="Q58" s="52">
        <f t="shared" si="21"/>
        <v>201502</v>
      </c>
      <c r="R58" s="54">
        <f t="shared" si="21"/>
        <v>201040</v>
      </c>
      <c r="S58" s="25">
        <f t="shared" si="7"/>
        <v>462</v>
      </c>
      <c r="T58" s="27">
        <f t="shared" si="9"/>
        <v>0.2</v>
      </c>
      <c r="U58" s="1" t="s">
        <v>59</v>
      </c>
    </row>
    <row r="59" spans="1:21" s="4" customFormat="1" ht="14.25">
      <c r="A59" s="1"/>
      <c r="B59" s="1"/>
      <c r="C59" s="124" t="s">
        <v>73</v>
      </c>
      <c r="D59" s="125"/>
      <c r="E59" s="34">
        <f aca="true" t="shared" si="22" ref="E59:N59">SUM(E47:E56)</f>
        <v>31387517</v>
      </c>
      <c r="F59" s="34">
        <f t="shared" si="22"/>
        <v>9297</v>
      </c>
      <c r="G59" s="34">
        <f t="shared" si="22"/>
        <v>31396814</v>
      </c>
      <c r="H59" s="34">
        <f t="shared" si="22"/>
        <v>20122741</v>
      </c>
      <c r="I59" s="34">
        <f t="shared" si="22"/>
        <v>382</v>
      </c>
      <c r="J59" s="34">
        <f t="shared" si="22"/>
        <v>20123123</v>
      </c>
      <c r="K59" s="34">
        <f t="shared" si="22"/>
        <v>11273691</v>
      </c>
      <c r="L59" s="34">
        <f t="shared" si="22"/>
        <v>24221</v>
      </c>
      <c r="M59" s="65">
        <f t="shared" si="22"/>
        <v>11990930</v>
      </c>
      <c r="N59" s="55">
        <f t="shared" si="22"/>
        <v>10974703</v>
      </c>
      <c r="O59" s="35">
        <f t="shared" si="19"/>
        <v>1016227</v>
      </c>
      <c r="P59" s="177">
        <f t="shared" si="8"/>
        <v>9.3</v>
      </c>
      <c r="Q59" s="162">
        <f>SUM(Q47:Q56)</f>
        <v>4578333</v>
      </c>
      <c r="R59" s="55">
        <f>SUM(R47:R56)</f>
        <v>3270946</v>
      </c>
      <c r="S59" s="35">
        <f t="shared" si="7"/>
        <v>1307387</v>
      </c>
      <c r="T59" s="36">
        <f t="shared" si="9"/>
        <v>40</v>
      </c>
      <c r="U59" s="1" t="s">
        <v>74</v>
      </c>
    </row>
    <row r="60" spans="1:21" s="4" customFormat="1" ht="14.25">
      <c r="A60" s="1"/>
      <c r="B60" s="1"/>
      <c r="C60" s="28"/>
      <c r="D60" s="100" t="s">
        <v>58</v>
      </c>
      <c r="E60" s="29">
        <f aca="true" t="shared" si="23" ref="E60:O62">E44+E57</f>
        <v>734054732</v>
      </c>
      <c r="F60" s="29">
        <f t="shared" si="23"/>
        <v>-473878</v>
      </c>
      <c r="G60" s="29">
        <f t="shared" si="23"/>
        <v>733580854</v>
      </c>
      <c r="H60" s="29">
        <f t="shared" si="23"/>
        <v>559102040</v>
      </c>
      <c r="I60" s="29">
        <f t="shared" si="23"/>
        <v>59681</v>
      </c>
      <c r="J60" s="29">
        <f t="shared" si="23"/>
        <v>559161721</v>
      </c>
      <c r="K60" s="29">
        <f t="shared" si="23"/>
        <v>174419133</v>
      </c>
      <c r="L60" s="29">
        <f>L44+L57</f>
        <v>601063</v>
      </c>
      <c r="M60" s="64">
        <f t="shared" si="23"/>
        <v>173818070</v>
      </c>
      <c r="N60" s="53">
        <f t="shared" si="23"/>
        <v>143168871</v>
      </c>
      <c r="O60" s="30">
        <f t="shared" si="23"/>
        <v>30649199</v>
      </c>
      <c r="P60" s="175">
        <f t="shared" si="8"/>
        <v>21.4</v>
      </c>
      <c r="Q60" s="56">
        <f aca="true" t="shared" si="24" ref="Q60:R62">Q44+Q57</f>
        <v>96765584</v>
      </c>
      <c r="R60" s="53">
        <f t="shared" si="24"/>
        <v>63036826</v>
      </c>
      <c r="S60" s="30">
        <f t="shared" si="7"/>
        <v>33728758</v>
      </c>
      <c r="T60" s="32">
        <f t="shared" si="9"/>
        <v>53.5</v>
      </c>
      <c r="U60" s="1" t="s">
        <v>58</v>
      </c>
    </row>
    <row r="61" spans="1:21" s="4" customFormat="1" ht="14.25">
      <c r="A61" s="1"/>
      <c r="B61" s="1"/>
      <c r="C61" s="33"/>
      <c r="D61" s="100" t="s">
        <v>59</v>
      </c>
      <c r="E61" s="24">
        <f t="shared" si="23"/>
        <v>14631358</v>
      </c>
      <c r="F61" s="24">
        <f t="shared" si="23"/>
        <v>0</v>
      </c>
      <c r="G61" s="24">
        <f t="shared" si="23"/>
        <v>14631358</v>
      </c>
      <c r="H61" s="24">
        <f t="shared" si="23"/>
        <v>15966672</v>
      </c>
      <c r="I61" s="24">
        <f t="shared" si="23"/>
        <v>0</v>
      </c>
      <c r="J61" s="24">
        <f t="shared" si="23"/>
        <v>15966672</v>
      </c>
      <c r="K61" s="24">
        <f t="shared" si="23"/>
        <v>-1335314</v>
      </c>
      <c r="L61" s="24">
        <f t="shared" si="23"/>
        <v>0</v>
      </c>
      <c r="M61" s="66">
        <f t="shared" si="23"/>
        <v>0</v>
      </c>
      <c r="N61" s="54">
        <f>N45+N58</f>
        <v>0</v>
      </c>
      <c r="O61" s="25">
        <f>O45+O58</f>
        <v>0</v>
      </c>
      <c r="P61" s="174">
        <f t="shared" si="8"/>
      </c>
      <c r="Q61" s="52">
        <f t="shared" si="24"/>
        <v>1309875</v>
      </c>
      <c r="R61" s="54">
        <f t="shared" si="24"/>
        <v>1306855</v>
      </c>
      <c r="S61" s="25">
        <f t="shared" si="7"/>
        <v>3020</v>
      </c>
      <c r="T61" s="27">
        <f t="shared" si="9"/>
        <v>0.2</v>
      </c>
      <c r="U61" s="1" t="s">
        <v>59</v>
      </c>
    </row>
    <row r="62" spans="1:21" s="4" customFormat="1" ht="14.25">
      <c r="A62" s="1"/>
      <c r="B62" s="1"/>
      <c r="C62" s="254" t="s">
        <v>116</v>
      </c>
      <c r="D62" s="262"/>
      <c r="E62" s="34">
        <f t="shared" si="23"/>
        <v>748686090</v>
      </c>
      <c r="F62" s="34">
        <f t="shared" si="23"/>
        <v>-473878</v>
      </c>
      <c r="G62" s="34">
        <f t="shared" si="23"/>
        <v>748212212</v>
      </c>
      <c r="H62" s="34">
        <f t="shared" si="23"/>
        <v>575068712</v>
      </c>
      <c r="I62" s="34">
        <f t="shared" si="23"/>
        <v>59681</v>
      </c>
      <c r="J62" s="34">
        <f t="shared" si="23"/>
        <v>575128393</v>
      </c>
      <c r="K62" s="34">
        <f t="shared" si="23"/>
        <v>173083819</v>
      </c>
      <c r="L62" s="34">
        <f t="shared" si="23"/>
        <v>601063</v>
      </c>
      <c r="M62" s="65">
        <f t="shared" si="23"/>
        <v>173818070</v>
      </c>
      <c r="N62" s="55">
        <f>N46+N59</f>
        <v>143168871</v>
      </c>
      <c r="O62" s="35">
        <f>O46+O59</f>
        <v>30649199</v>
      </c>
      <c r="P62" s="177">
        <f t="shared" si="8"/>
        <v>21.4</v>
      </c>
      <c r="Q62" s="162">
        <f t="shared" si="24"/>
        <v>98075459</v>
      </c>
      <c r="R62" s="55">
        <f t="shared" si="24"/>
        <v>64343681</v>
      </c>
      <c r="S62" s="35">
        <f t="shared" si="7"/>
        <v>33731778</v>
      </c>
      <c r="T62" s="36">
        <f t="shared" si="9"/>
        <v>52.4</v>
      </c>
      <c r="U62" s="1" t="s">
        <v>75</v>
      </c>
    </row>
    <row r="63" spans="1:21" s="4" customFormat="1" ht="14.25">
      <c r="A63" s="1"/>
      <c r="B63" s="1"/>
      <c r="C63" s="28"/>
      <c r="D63" s="100" t="s">
        <v>58</v>
      </c>
      <c r="E63" s="29">
        <f aca="true" t="shared" si="25" ref="E63:M63">E60+E8+E9</f>
        <v>1363768276</v>
      </c>
      <c r="F63" s="29">
        <f t="shared" si="25"/>
        <v>-163441</v>
      </c>
      <c r="G63" s="29">
        <f t="shared" si="25"/>
        <v>1363604835</v>
      </c>
      <c r="H63" s="29">
        <f t="shared" si="25"/>
        <v>1119206810</v>
      </c>
      <c r="I63" s="29">
        <f t="shared" si="25"/>
        <v>187581</v>
      </c>
      <c r="J63" s="29">
        <f t="shared" si="25"/>
        <v>1119394391</v>
      </c>
      <c r="K63" s="29">
        <f t="shared" si="25"/>
        <v>244210444</v>
      </c>
      <c r="L63" s="29">
        <f t="shared" si="25"/>
        <v>1117276</v>
      </c>
      <c r="M63" s="64">
        <f t="shared" si="25"/>
        <v>243093168</v>
      </c>
      <c r="N63" s="126">
        <f>N60+N8+N9</f>
        <v>203722633</v>
      </c>
      <c r="O63" s="88">
        <f t="shared" si="19"/>
        <v>39370535</v>
      </c>
      <c r="P63" s="175">
        <f t="shared" si="8"/>
        <v>19.3</v>
      </c>
      <c r="Q63" s="95">
        <f>Q60+Q8+Q9</f>
        <v>204657135</v>
      </c>
      <c r="R63" s="126">
        <f>R60+R8+R9</f>
        <v>111643323</v>
      </c>
      <c r="S63" s="88">
        <f t="shared" si="7"/>
        <v>93013812</v>
      </c>
      <c r="T63" s="32">
        <f t="shared" si="9"/>
        <v>83.3</v>
      </c>
      <c r="U63" s="1" t="s">
        <v>58</v>
      </c>
    </row>
    <row r="64" spans="1:21" s="4" customFormat="1" ht="14.25">
      <c r="A64" s="1"/>
      <c r="B64" s="1"/>
      <c r="C64" s="33"/>
      <c r="D64" s="100" t="s">
        <v>59</v>
      </c>
      <c r="E64" s="24">
        <f aca="true" t="shared" si="26" ref="E64:M64">E61</f>
        <v>14631358</v>
      </c>
      <c r="F64" s="24">
        <f t="shared" si="26"/>
        <v>0</v>
      </c>
      <c r="G64" s="24">
        <f t="shared" si="26"/>
        <v>14631358</v>
      </c>
      <c r="H64" s="24">
        <f t="shared" si="26"/>
        <v>15966672</v>
      </c>
      <c r="I64" s="24">
        <f t="shared" si="26"/>
        <v>0</v>
      </c>
      <c r="J64" s="24">
        <f t="shared" si="26"/>
        <v>15966672</v>
      </c>
      <c r="K64" s="24">
        <f t="shared" si="26"/>
        <v>-1335314</v>
      </c>
      <c r="L64" s="24">
        <f t="shared" si="26"/>
        <v>0</v>
      </c>
      <c r="M64" s="66">
        <f t="shared" si="26"/>
        <v>0</v>
      </c>
      <c r="N64" s="54">
        <f>N61</f>
        <v>0</v>
      </c>
      <c r="O64" s="25">
        <f t="shared" si="19"/>
        <v>0</v>
      </c>
      <c r="P64" s="174">
        <f t="shared" si="8"/>
      </c>
      <c r="Q64" s="52">
        <f>Q61</f>
        <v>1309875</v>
      </c>
      <c r="R64" s="54">
        <f>R61</f>
        <v>1306855</v>
      </c>
      <c r="S64" s="25">
        <f t="shared" si="7"/>
        <v>3020</v>
      </c>
      <c r="T64" s="27">
        <f t="shared" si="9"/>
        <v>0.2</v>
      </c>
      <c r="U64" s="1" t="s">
        <v>59</v>
      </c>
    </row>
    <row r="65" spans="1:21" s="4" customFormat="1" ht="15" thickBot="1">
      <c r="A65" s="1"/>
      <c r="B65" s="1"/>
      <c r="C65" s="127" t="s">
        <v>76</v>
      </c>
      <c r="D65" s="128"/>
      <c r="E65" s="38">
        <f aca="true" t="shared" si="27" ref="E65:N65">E63+E64</f>
        <v>1378399634</v>
      </c>
      <c r="F65" s="38">
        <f t="shared" si="27"/>
        <v>-163441</v>
      </c>
      <c r="G65" s="38">
        <f t="shared" si="27"/>
        <v>1378236193</v>
      </c>
      <c r="H65" s="38">
        <f t="shared" si="27"/>
        <v>1135173482</v>
      </c>
      <c r="I65" s="38">
        <f t="shared" si="27"/>
        <v>187581</v>
      </c>
      <c r="J65" s="38">
        <f t="shared" si="27"/>
        <v>1135361063</v>
      </c>
      <c r="K65" s="38">
        <f t="shared" si="27"/>
        <v>242875130</v>
      </c>
      <c r="L65" s="38">
        <f t="shared" si="27"/>
        <v>1117276</v>
      </c>
      <c r="M65" s="67">
        <f t="shared" si="27"/>
        <v>243093168</v>
      </c>
      <c r="N65" s="57">
        <f t="shared" si="27"/>
        <v>203722633</v>
      </c>
      <c r="O65" s="39">
        <f t="shared" si="19"/>
        <v>39370535</v>
      </c>
      <c r="P65" s="178">
        <f t="shared" si="8"/>
        <v>19.3</v>
      </c>
      <c r="Q65" s="163">
        <f>Q63+Q64</f>
        <v>205967010</v>
      </c>
      <c r="R65" s="57">
        <f>R63+R64</f>
        <v>112950178</v>
      </c>
      <c r="S65" s="39">
        <f t="shared" si="7"/>
        <v>93016832</v>
      </c>
      <c r="T65" s="40">
        <f t="shared" si="9"/>
        <v>82.4</v>
      </c>
      <c r="U65" s="1" t="s">
        <v>77</v>
      </c>
    </row>
    <row r="66" spans="1:21" s="4" customFormat="1" ht="14.25">
      <c r="A66" s="1"/>
      <c r="B66" s="1"/>
      <c r="C66" s="136" t="s">
        <v>132</v>
      </c>
      <c r="D66" s="133"/>
      <c r="E66" s="134"/>
      <c r="F66" s="134"/>
      <c r="G66" s="134"/>
      <c r="H66" s="134"/>
      <c r="I66" s="134"/>
      <c r="J66" s="134"/>
      <c r="K66" s="134"/>
      <c r="L66" s="134"/>
      <c r="M66" s="101"/>
      <c r="N66" s="134"/>
      <c r="O66" s="134"/>
      <c r="P66" s="135"/>
      <c r="Q66" s="134"/>
      <c r="R66" s="134"/>
      <c r="S66" s="134"/>
      <c r="T66" s="135"/>
      <c r="U66" s="1"/>
    </row>
    <row r="67" ht="14.25">
      <c r="C67" s="1" t="s">
        <v>131</v>
      </c>
    </row>
  </sheetData>
  <sheetProtection/>
  <mergeCells count="3">
    <mergeCell ref="C46:D46"/>
    <mergeCell ref="C62:D62"/>
    <mergeCell ref="C12:D12"/>
  </mergeCells>
  <printOptions/>
  <pageMargins left="0.7874015748031497" right="0.7480314960629921" top="0.64" bottom="0.2" header="0.5118110236220472" footer="0.3"/>
  <pageSetup horizontalDpi="600" verticalDpi="600" orientation="portrait" paperSize="9" scale="60" r:id="rId1"/>
  <colBreaks count="1" manualBreakCount="1">
    <brk id="11" min="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2020-03-30T06:02:49Z</cp:lastPrinted>
  <dcterms:created xsi:type="dcterms:W3CDTF">2004-06-21T01:32:10Z</dcterms:created>
  <dcterms:modified xsi:type="dcterms:W3CDTF">2020-03-30T06:02:54Z</dcterms:modified>
  <cp:category/>
  <cp:version/>
  <cp:contentType/>
  <cp:contentStatus/>
</cp:coreProperties>
</file>