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915" windowWidth="15255" windowHeight="4530" activeTab="0"/>
  </bookViews>
  <sheets>
    <sheet name="比較ＰＬ（監査）百万円" sheetId="1" r:id="rId1"/>
  </sheets>
  <definedNames>
    <definedName name="_xlnm.Print_Area" localSheetId="0">'比較ＰＬ（監査）百万円'!$A$1:$K$45</definedName>
  </definedNames>
  <calcPr fullCalcOnLoad="1"/>
</workbook>
</file>

<file path=xl/comments1.xml><?xml version="1.0" encoding="utf-8"?>
<comments xmlns="http://schemas.openxmlformats.org/spreadsheetml/2006/main">
  <authors>
    <author>事務局</author>
  </authors>
  <commentList>
    <comment ref="G30" authorId="0">
      <text>
        <r>
          <rPr>
            <b/>
            <sz val="11"/>
            <rFont val="ＭＳ Ｐゴシック"/>
            <family val="3"/>
          </rPr>
          <t>調整＋１</t>
        </r>
      </text>
    </comment>
    <comment ref="E30" authorId="0">
      <text>
        <r>
          <rPr>
            <b/>
            <sz val="11"/>
            <rFont val="ＭＳ Ｐゴシック"/>
            <family val="3"/>
          </rPr>
          <t>調整＋１</t>
        </r>
      </text>
    </comment>
    <comment ref="G8" authorId="0">
      <text>
        <r>
          <rPr>
            <b/>
            <sz val="11"/>
            <rFont val="ＭＳ Ｐゴシック"/>
            <family val="3"/>
          </rPr>
          <t>調整
-1</t>
        </r>
      </text>
    </comment>
  </commentList>
</comments>
</file>

<file path=xl/sharedStrings.xml><?xml version="1.0" encoding="utf-8"?>
<sst xmlns="http://schemas.openxmlformats.org/spreadsheetml/2006/main" count="66" uniqueCount="56">
  <si>
    <t>平成20年度</t>
  </si>
  <si>
    <t>計</t>
  </si>
  <si>
    <t>研究経費</t>
  </si>
  <si>
    <t>教育研究支援経費</t>
  </si>
  <si>
    <t>受託研究費</t>
  </si>
  <si>
    <t>受託事業費</t>
  </si>
  <si>
    <t>役員人件費</t>
  </si>
  <si>
    <t>教員人件費</t>
  </si>
  <si>
    <t>職員人件費</t>
  </si>
  <si>
    <t>一般管理費</t>
  </si>
  <si>
    <t>財務費用</t>
  </si>
  <si>
    <t>運営費交付金収益</t>
  </si>
  <si>
    <t>授業料収益</t>
  </si>
  <si>
    <t>入学金収益</t>
  </si>
  <si>
    <t>検定料収益</t>
  </si>
  <si>
    <t>受託研究等収益</t>
  </si>
  <si>
    <t>受託事業等収益</t>
  </si>
  <si>
    <t>寄附金収益</t>
  </si>
  <si>
    <t>資産見返負債戻入</t>
  </si>
  <si>
    <t>雑益</t>
  </si>
  <si>
    <t>経常費用</t>
  </si>
  <si>
    <t>業務費</t>
  </si>
  <si>
    <t>臨時損失</t>
  </si>
  <si>
    <t>教育経費</t>
  </si>
  <si>
    <t>財務収益</t>
  </si>
  <si>
    <t>目的積立金取崩額</t>
  </si>
  <si>
    <t>臨時利益</t>
  </si>
  <si>
    <t>（単位：百万円/％）</t>
  </si>
  <si>
    <t>人</t>
  </si>
  <si>
    <t>件</t>
  </si>
  <si>
    <t>経常収益</t>
  </si>
  <si>
    <t>学</t>
  </si>
  <si>
    <t>納</t>
  </si>
  <si>
    <t>金</t>
  </si>
  <si>
    <t>小計</t>
  </si>
  <si>
    <t>当期総利益</t>
  </si>
  <si>
    <t>勘　定　科　目</t>
  </si>
  <si>
    <t>構成比</t>
  </si>
  <si>
    <t>対前年度増減額</t>
  </si>
  <si>
    <t>対前年度比</t>
  </si>
  <si>
    <t>備　　　　考</t>
  </si>
  <si>
    <t>経常費用合計</t>
  </si>
  <si>
    <t>金額</t>
  </si>
  <si>
    <t>経常利益</t>
  </si>
  <si>
    <t>当期純利益</t>
  </si>
  <si>
    <t>平成21年度</t>
  </si>
  <si>
    <t>補助金等収益</t>
  </si>
  <si>
    <t>(国等）</t>
  </si>
  <si>
    <t>(府施設整備）</t>
  </si>
  <si>
    <t>－</t>
  </si>
  <si>
    <t>－</t>
  </si>
  <si>
    <t>費</t>
  </si>
  <si>
    <t>　　うち常勤</t>
  </si>
  <si>
    <t xml:space="preserve">  　うち非常勤</t>
  </si>
  <si>
    <t xml:space="preserve">  　うち常勤</t>
  </si>
  <si>
    <t>損益計算書（前年度比較）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</si>
</sst>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0_);\(0\)"/>
    <numFmt numFmtId="180" formatCode="0_ "/>
    <numFmt numFmtId="181" formatCode="#,##0_ "/>
    <numFmt numFmtId="182" formatCode="_-* #,##0\ _¥_-;\-* #,##0\ _¥_-;_-* &quot;-&quot;\ _¥_-;_-@_-"/>
    <numFmt numFmtId="183" formatCode="0.00_ "/>
    <numFmt numFmtId="184" formatCode="#,##0.00_ ;[Red]\-#,##0.00\ "/>
    <numFmt numFmtId="185" formatCode="0.00_);[Red]\(0.00\)"/>
    <numFmt numFmtId="186" formatCode="0###"/>
    <numFmt numFmtId="187" formatCode="0#\-##"/>
    <numFmt numFmtId="188" formatCode="0####"/>
    <numFmt numFmtId="189" formatCode="0#\-00"/>
    <numFmt numFmtId="190" formatCode="0*-**"/>
    <numFmt numFmtId="191" formatCode="0****"/>
    <numFmt numFmtId="192" formatCode="0#####"/>
    <numFmt numFmtId="193" formatCode="0.E+00"/>
    <numFmt numFmtId="194" formatCode="mmm\-yyyy"/>
    <numFmt numFmtId="195" formatCode="0_);[Red]\(0\)"/>
    <numFmt numFmtId="196" formatCode="##\ ##"/>
    <numFmt numFmtId="197" formatCode="0#\ ##"/>
    <numFmt numFmtId="198" formatCode="#\ ##"/>
    <numFmt numFmtId="199" formatCode="0#\ 00"/>
    <numFmt numFmtId="200" formatCode="0#0#"/>
    <numFmt numFmtId="201" formatCode="\N\o.#####"/>
    <numFmt numFmtId="202" formatCode="\N\o.00000"/>
    <numFmt numFmtId="203" formatCode="\N\o."/>
    <numFmt numFmtId="204" formatCode="\N\o"/>
    <numFmt numFmtId="205" formatCode="[$-411]ggge&quot;年&quot;m&quot;月&quot;d&quot;日&quot;;@"/>
    <numFmt numFmtId="206" formatCode="0.000%"/>
    <numFmt numFmtId="207" formatCode="##,###\-;[Red]\-#,###\-"/>
    <numFmt numFmtId="208" formatCode="#,###\-;[Red]\-#,##0"/>
    <numFmt numFmtId="209" formatCode="#,###\-;[Red]\-#,###\-"/>
    <numFmt numFmtId="210" formatCode="##\-"/>
    <numFmt numFmtId="211" formatCode="#,##0.0;[Red]\-#,##0.0"/>
    <numFmt numFmtId="212" formatCode="#,##0.000;[Red]\-#,##0.000"/>
    <numFmt numFmtId="213" formatCode="#,##0.0000;[Red]\-#,##0.0000"/>
    <numFmt numFmtId="214" formatCode="#,##0.00000;[Red]\-#,##0.00000"/>
    <numFmt numFmtId="215" formatCode="#,##0.000000;[Red]\-#,##0.000000"/>
    <numFmt numFmtId="216" formatCode="#,##0.00000_ ;[Red]\-#,##0.00000\ "/>
    <numFmt numFmtId="217" formatCode="#,##0.000_ ;[Red]\-#,##0.000\ "/>
    <numFmt numFmtId="218" formatCode="#,##0.0000000;[Red]\-#,##0.0000000"/>
    <numFmt numFmtId="219" formatCode="0.0_ "/>
    <numFmt numFmtId="220" formatCode="#,##0.0;&quot;△ &quot;#,##0.0"/>
    <numFmt numFmtId="221" formatCode="0.0%"/>
    <numFmt numFmtId="222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28"/>
      <name val="ＭＳ Ｐゴシック"/>
      <family val="3"/>
    </font>
    <font>
      <sz val="36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ck"/>
      <bottom style="thick"/>
    </border>
    <border>
      <left style="double"/>
      <right style="thin"/>
      <top style="thin"/>
      <bottom style="thin"/>
    </border>
    <border>
      <left style="thin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76" fontId="4" fillId="0" borderId="0" xfId="17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9" xfId="17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4" fillId="0" borderId="3" xfId="17" applyFont="1" applyFill="1" applyBorder="1" applyAlignment="1">
      <alignment vertical="center"/>
    </xf>
    <xf numFmtId="38" fontId="4" fillId="2" borderId="11" xfId="17" applyFont="1" applyFill="1" applyBorder="1" applyAlignment="1">
      <alignment vertical="center"/>
    </xf>
    <xf numFmtId="38" fontId="4" fillId="2" borderId="11" xfId="0" applyNumberFormat="1" applyFont="1" applyFill="1" applyBorder="1" applyAlignment="1">
      <alignment vertical="center"/>
    </xf>
    <xf numFmtId="38" fontId="4" fillId="0" borderId="12" xfId="17" applyFont="1" applyBorder="1" applyAlignment="1">
      <alignment horizontal="center" vertical="center"/>
    </xf>
    <xf numFmtId="211" fontId="4" fillId="0" borderId="0" xfId="17" applyNumberFormat="1" applyFont="1" applyAlignment="1">
      <alignment vertical="center"/>
    </xf>
    <xf numFmtId="176" fontId="4" fillId="0" borderId="3" xfId="17" applyNumberFormat="1" applyFont="1" applyBorder="1" applyAlignment="1">
      <alignment vertical="center"/>
    </xf>
    <xf numFmtId="176" fontId="4" fillId="0" borderId="13" xfId="17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1" xfId="17" applyNumberFormat="1" applyFont="1" applyFill="1" applyBorder="1" applyAlignment="1">
      <alignment vertical="center"/>
    </xf>
    <xf numFmtId="211" fontId="4" fillId="0" borderId="15" xfId="17" applyNumberFormat="1" applyFont="1" applyBorder="1" applyAlignment="1">
      <alignment horizontal="center" vertical="center"/>
    </xf>
    <xf numFmtId="211" fontId="4" fillId="0" borderId="16" xfId="17" applyNumberFormat="1" applyFont="1" applyBorder="1" applyAlignment="1">
      <alignment vertical="center"/>
    </xf>
    <xf numFmtId="211" fontId="4" fillId="0" borderId="17" xfId="17" applyNumberFormat="1" applyFont="1" applyBorder="1" applyAlignment="1">
      <alignment vertical="center"/>
    </xf>
    <xf numFmtId="211" fontId="4" fillId="0" borderId="18" xfId="17" applyNumberFormat="1" applyFont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211" fontId="4" fillId="0" borderId="19" xfId="0" applyNumberFormat="1" applyFont="1" applyFill="1" applyBorder="1" applyAlignment="1">
      <alignment horizontal="right" vertical="center"/>
    </xf>
    <xf numFmtId="176" fontId="4" fillId="0" borderId="20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211" fontId="4" fillId="0" borderId="21" xfId="0" applyNumberFormat="1" applyFont="1" applyFill="1" applyBorder="1" applyAlignment="1">
      <alignment horizontal="right" vertical="center"/>
    </xf>
    <xf numFmtId="211" fontId="4" fillId="0" borderId="18" xfId="0" applyNumberFormat="1" applyFont="1" applyFill="1" applyBorder="1" applyAlignment="1">
      <alignment horizontal="right" vertical="center"/>
    </xf>
    <xf numFmtId="176" fontId="4" fillId="0" borderId="9" xfId="17" applyNumberFormat="1" applyFont="1" applyBorder="1" applyAlignment="1">
      <alignment vertical="center"/>
    </xf>
    <xf numFmtId="38" fontId="4" fillId="0" borderId="22" xfId="17" applyFont="1" applyBorder="1" applyAlignment="1">
      <alignment vertical="center"/>
    </xf>
    <xf numFmtId="38" fontId="4" fillId="0" borderId="23" xfId="17" applyFont="1" applyBorder="1" applyAlignment="1">
      <alignment vertical="center"/>
    </xf>
    <xf numFmtId="38" fontId="4" fillId="0" borderId="24" xfId="17" applyFont="1" applyBorder="1" applyAlignment="1">
      <alignment vertical="center"/>
    </xf>
    <xf numFmtId="38" fontId="4" fillId="2" borderId="25" xfId="17" applyFont="1" applyFill="1" applyBorder="1" applyAlignment="1">
      <alignment vertical="center"/>
    </xf>
    <xf numFmtId="38" fontId="4" fillId="0" borderId="24" xfId="17" applyFont="1" applyFill="1" applyBorder="1" applyAlignment="1">
      <alignment vertical="center"/>
    </xf>
    <xf numFmtId="38" fontId="4" fillId="0" borderId="26" xfId="17" applyFont="1" applyBorder="1" applyAlignment="1">
      <alignment vertical="center"/>
    </xf>
    <xf numFmtId="38" fontId="4" fillId="2" borderId="25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7" xfId="17" applyFont="1" applyBorder="1" applyAlignment="1">
      <alignment vertical="center"/>
    </xf>
    <xf numFmtId="211" fontId="4" fillId="0" borderId="28" xfId="17" applyNumberFormat="1" applyFont="1" applyBorder="1" applyAlignment="1">
      <alignment vertical="center"/>
    </xf>
    <xf numFmtId="211" fontId="4" fillId="0" borderId="29" xfId="17" applyNumberFormat="1" applyFont="1" applyBorder="1" applyAlignment="1">
      <alignment vertical="center"/>
    </xf>
    <xf numFmtId="211" fontId="4" fillId="0" borderId="30" xfId="17" applyNumberFormat="1" applyFont="1" applyBorder="1" applyAlignment="1">
      <alignment vertical="center"/>
    </xf>
    <xf numFmtId="211" fontId="4" fillId="0" borderId="30" xfId="17" applyNumberFormat="1" applyFont="1" applyFill="1" applyBorder="1" applyAlignment="1">
      <alignment vertical="center"/>
    </xf>
    <xf numFmtId="220" fontId="4" fillId="0" borderId="30" xfId="17" applyNumberFormat="1" applyFont="1" applyBorder="1" applyAlignment="1">
      <alignment vertical="center"/>
    </xf>
    <xf numFmtId="220" fontId="4" fillId="0" borderId="29" xfId="17" applyNumberFormat="1" applyFont="1" applyBorder="1" applyAlignment="1">
      <alignment vertical="center"/>
    </xf>
    <xf numFmtId="211" fontId="4" fillId="0" borderId="31" xfId="17" applyNumberFormat="1" applyFont="1" applyBorder="1" applyAlignment="1">
      <alignment vertical="center"/>
    </xf>
    <xf numFmtId="38" fontId="4" fillId="2" borderId="32" xfId="17" applyFont="1" applyFill="1" applyBorder="1" applyAlignment="1">
      <alignment vertical="center"/>
    </xf>
    <xf numFmtId="38" fontId="4" fillId="0" borderId="33" xfId="17" applyFont="1" applyFill="1" applyBorder="1" applyAlignment="1">
      <alignment vertical="center"/>
    </xf>
    <xf numFmtId="211" fontId="4" fillId="2" borderId="34" xfId="0" applyNumberFormat="1" applyFont="1" applyFill="1" applyBorder="1" applyAlignment="1">
      <alignment horizontal="right" vertical="center"/>
    </xf>
    <xf numFmtId="176" fontId="4" fillId="2" borderId="11" xfId="17" applyNumberFormat="1" applyFont="1" applyFill="1" applyBorder="1" applyAlignment="1">
      <alignment vertical="center"/>
    </xf>
    <xf numFmtId="211" fontId="4" fillId="2" borderId="3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11" fontId="4" fillId="0" borderId="36" xfId="17" applyNumberFormat="1" applyFont="1" applyBorder="1" applyAlignment="1">
      <alignment vertical="center"/>
    </xf>
    <xf numFmtId="176" fontId="4" fillId="3" borderId="37" xfId="17" applyNumberFormat="1" applyFont="1" applyFill="1" applyBorder="1" applyAlignment="1">
      <alignment vertical="center"/>
    </xf>
    <xf numFmtId="211" fontId="4" fillId="3" borderId="38" xfId="17" applyNumberFormat="1" applyFont="1" applyFill="1" applyBorder="1" applyAlignment="1">
      <alignment vertical="center"/>
    </xf>
    <xf numFmtId="176" fontId="4" fillId="3" borderId="38" xfId="17" applyNumberFormat="1" applyFont="1" applyFill="1" applyBorder="1" applyAlignment="1">
      <alignment vertical="center"/>
    </xf>
    <xf numFmtId="220" fontId="4" fillId="3" borderId="38" xfId="17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8" fontId="4" fillId="0" borderId="45" xfId="17" applyFont="1" applyBorder="1" applyAlignment="1">
      <alignment vertical="center"/>
    </xf>
    <xf numFmtId="0" fontId="7" fillId="0" borderId="6" xfId="0" applyFont="1" applyBorder="1" applyAlignment="1">
      <alignment vertical="center"/>
    </xf>
    <xf numFmtId="211" fontId="4" fillId="0" borderId="46" xfId="17" applyNumberFormat="1" applyFont="1" applyFill="1" applyBorder="1" applyAlignment="1">
      <alignment vertical="center"/>
    </xf>
    <xf numFmtId="211" fontId="4" fillId="3" borderId="34" xfId="17" applyNumberFormat="1" applyFont="1" applyFill="1" applyBorder="1" applyAlignment="1">
      <alignment vertical="center"/>
    </xf>
    <xf numFmtId="211" fontId="4" fillId="0" borderId="46" xfId="0" applyNumberFormat="1" applyFont="1" applyFill="1" applyBorder="1" applyAlignment="1" quotePrefix="1">
      <alignment horizontal="right" vertical="center"/>
    </xf>
    <xf numFmtId="38" fontId="4" fillId="2" borderId="37" xfId="0" applyNumberFormat="1" applyFont="1" applyFill="1" applyBorder="1" applyAlignment="1">
      <alignment vertical="center"/>
    </xf>
    <xf numFmtId="211" fontId="4" fillId="3" borderId="36" xfId="17" applyNumberFormat="1" applyFont="1" applyFill="1" applyBorder="1" applyAlignment="1">
      <alignment vertical="center"/>
    </xf>
    <xf numFmtId="211" fontId="4" fillId="0" borderId="47" xfId="17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8" fontId="4" fillId="0" borderId="54" xfId="17" applyFont="1" applyBorder="1" applyAlignment="1">
      <alignment horizontal="center" vertical="center"/>
    </xf>
    <xf numFmtId="38" fontId="4" fillId="0" borderId="55" xfId="17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76" fontId="4" fillId="0" borderId="51" xfId="17" applyNumberFormat="1" applyFont="1" applyBorder="1" applyAlignment="1">
      <alignment horizontal="center" vertical="center"/>
    </xf>
    <xf numFmtId="176" fontId="4" fillId="0" borderId="53" xfId="17" applyNumberFormat="1" applyFont="1" applyBorder="1" applyAlignment="1">
      <alignment horizontal="center" vertical="center"/>
    </xf>
    <xf numFmtId="211" fontId="4" fillId="0" borderId="58" xfId="17" applyNumberFormat="1" applyFont="1" applyBorder="1" applyAlignment="1">
      <alignment horizontal="center" vertical="center"/>
    </xf>
    <xf numFmtId="211" fontId="4" fillId="0" borderId="59" xfId="17" applyNumberFormat="1" applyFont="1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1162050</xdr:colOff>
      <xdr:row>0</xdr:row>
      <xdr:rowOff>133350</xdr:rowOff>
    </xdr:from>
    <xdr:to>
      <xdr:col>10</xdr:col>
      <xdr:colOff>3162300</xdr:colOff>
      <xdr:row>1</xdr:row>
      <xdr:rowOff>400050</xdr:rowOff>
    </xdr:to>
    <xdr:sp>
      <xdr:nvSpPr>
        <xdr:cNvPr id="1" name="Rectangle 7"/>
        <xdr:cNvSpPr>
          <a:spLocks/>
        </xdr:cNvSpPr>
      </xdr:nvSpPr>
      <xdr:spPr>
        <a:xfrm>
          <a:off x="15163800" y="133350"/>
          <a:ext cx="20002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K45"/>
  <sheetViews>
    <sheetView tabSelected="1" zoomScale="50" zoomScaleNormal="50" workbookViewId="0" topLeftCell="A1">
      <selection activeCell="A1" sqref="A1"/>
      <selection activeCell="A1" sqref="A1"/>
    </sheetView>
  </sheetViews>
  <sheetFormatPr defaultColWidth="9.00390625" defaultRowHeight="13.5"/>
  <cols>
    <col min="1" max="1" width="7.75390625" style="1" customWidth="1"/>
    <col min="2" max="2" width="5.75390625" style="1" customWidth="1"/>
    <col min="3" max="3" width="5.00390625" style="1" customWidth="1"/>
    <col min="4" max="4" width="32.875" style="1" customWidth="1"/>
    <col min="5" max="5" width="27.625" style="2" customWidth="1"/>
    <col min="6" max="6" width="16.125" style="19" customWidth="1"/>
    <col min="7" max="7" width="27.50390625" style="2" customWidth="1"/>
    <col min="8" max="8" width="16.125" style="19" customWidth="1"/>
    <col min="9" max="9" width="26.25390625" style="9" customWidth="1"/>
    <col min="10" max="10" width="18.75390625" style="19" customWidth="1"/>
    <col min="11" max="11" width="42.625" style="2" customWidth="1"/>
    <col min="12" max="16384" width="9.00390625" style="1" customWidth="1"/>
  </cols>
  <sheetData>
    <row r="1" spans="2:11" ht="37.5" customHeight="1">
      <c r="B1" s="79"/>
      <c r="C1" s="104"/>
      <c r="D1" s="104"/>
      <c r="E1" s="104"/>
      <c r="F1" s="104"/>
      <c r="G1" s="104"/>
      <c r="H1" s="104"/>
      <c r="I1" s="104"/>
      <c r="J1" s="104"/>
      <c r="K1" s="104"/>
    </row>
    <row r="2" spans="2:11" ht="41.25" customHeight="1">
      <c r="B2" s="79" t="s">
        <v>55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39.75" customHeight="1" thickBot="1">
      <c r="B3" s="72"/>
      <c r="C3" s="10"/>
      <c r="D3" s="10"/>
      <c r="K3" s="3" t="s">
        <v>27</v>
      </c>
    </row>
    <row r="4" spans="2:11" ht="48.75" customHeight="1" thickTop="1">
      <c r="B4" s="84" t="s">
        <v>36</v>
      </c>
      <c r="C4" s="85"/>
      <c r="D4" s="85"/>
      <c r="E4" s="88" t="s">
        <v>0</v>
      </c>
      <c r="F4" s="89"/>
      <c r="G4" s="88" t="s">
        <v>45</v>
      </c>
      <c r="H4" s="89"/>
      <c r="I4" s="111" t="s">
        <v>38</v>
      </c>
      <c r="J4" s="113" t="s">
        <v>39</v>
      </c>
      <c r="K4" s="115" t="s">
        <v>40</v>
      </c>
    </row>
    <row r="5" spans="2:11" ht="48.75" customHeight="1" thickBot="1">
      <c r="B5" s="86"/>
      <c r="C5" s="87"/>
      <c r="D5" s="87"/>
      <c r="E5" s="18" t="s">
        <v>42</v>
      </c>
      <c r="F5" s="25" t="s">
        <v>37</v>
      </c>
      <c r="G5" s="18" t="s">
        <v>42</v>
      </c>
      <c r="H5" s="25" t="s">
        <v>37</v>
      </c>
      <c r="I5" s="112"/>
      <c r="J5" s="114"/>
      <c r="K5" s="116"/>
    </row>
    <row r="6" spans="2:11" ht="44.25" customHeight="1" thickTop="1">
      <c r="B6" s="105" t="s">
        <v>20</v>
      </c>
      <c r="C6" s="106"/>
      <c r="D6" s="106"/>
      <c r="E6" s="71"/>
      <c r="F6" s="51"/>
      <c r="G6" s="8"/>
      <c r="H6" s="26"/>
      <c r="I6" s="21"/>
      <c r="J6" s="45"/>
      <c r="K6" s="36"/>
    </row>
    <row r="7" spans="2:11" ht="44.25" customHeight="1">
      <c r="B7" s="107" t="s">
        <v>21</v>
      </c>
      <c r="C7" s="108"/>
      <c r="D7" s="108"/>
      <c r="E7" s="13">
        <f>SUM(E8:E12,E20)</f>
        <v>17921</v>
      </c>
      <c r="F7" s="27">
        <f>E7/$E$23*100</f>
        <v>91.89313916521382</v>
      </c>
      <c r="G7" s="13">
        <f>SUM(G8:G12,G20)</f>
        <v>17140</v>
      </c>
      <c r="H7" s="27">
        <f aca="true" t="shared" si="0" ref="H7:H23">G7/$G$23*100</f>
        <v>91.41333333333334</v>
      </c>
      <c r="I7" s="23">
        <f>G7-E7</f>
        <v>-781</v>
      </c>
      <c r="J7" s="46">
        <f>G7/E7*100</f>
        <v>95.64198426427096</v>
      </c>
      <c r="K7" s="37"/>
    </row>
    <row r="8" spans="2:11" ht="44.25" customHeight="1">
      <c r="B8" s="12"/>
      <c r="C8" s="5" t="s">
        <v>23</v>
      </c>
      <c r="D8" s="4"/>
      <c r="E8" s="6">
        <v>2459</v>
      </c>
      <c r="F8" s="27">
        <f aca="true" t="shared" si="1" ref="F8:F23">E8/$E$23*100</f>
        <v>12.608963183263256</v>
      </c>
      <c r="G8" s="6">
        <f>2150-1</f>
        <v>2149</v>
      </c>
      <c r="H8" s="27">
        <f t="shared" si="0"/>
        <v>11.461333333333332</v>
      </c>
      <c r="I8" s="23">
        <f>G8-E8</f>
        <v>-310</v>
      </c>
      <c r="J8" s="46">
        <f aca="true" t="shared" si="2" ref="J8:J23">G8/E8*100</f>
        <v>87.39324928832859</v>
      </c>
      <c r="K8" s="38"/>
    </row>
    <row r="9" spans="2:11" ht="44.25" customHeight="1">
      <c r="B9" s="12"/>
      <c r="C9" s="5" t="s">
        <v>2</v>
      </c>
      <c r="D9" s="4"/>
      <c r="E9" s="6">
        <v>2141</v>
      </c>
      <c r="F9" s="27">
        <f t="shared" si="1"/>
        <v>10.978361193723721</v>
      </c>
      <c r="G9" s="6">
        <v>1950</v>
      </c>
      <c r="H9" s="27">
        <f t="shared" si="0"/>
        <v>10.4</v>
      </c>
      <c r="I9" s="23">
        <f aca="true" t="shared" si="3" ref="I9:I23">G9-E9</f>
        <v>-191</v>
      </c>
      <c r="J9" s="46">
        <f t="shared" si="2"/>
        <v>91.07893507706679</v>
      </c>
      <c r="K9" s="38"/>
    </row>
    <row r="10" spans="2:11" ht="44.25" customHeight="1">
      <c r="B10" s="12"/>
      <c r="C10" s="5" t="s">
        <v>3</v>
      </c>
      <c r="D10" s="4"/>
      <c r="E10" s="6">
        <v>387</v>
      </c>
      <c r="F10" s="27">
        <f t="shared" si="1"/>
        <v>1.984411855194339</v>
      </c>
      <c r="G10" s="6">
        <v>472</v>
      </c>
      <c r="H10" s="27">
        <f t="shared" si="0"/>
        <v>2.517333333333333</v>
      </c>
      <c r="I10" s="23">
        <f t="shared" si="3"/>
        <v>85</v>
      </c>
      <c r="J10" s="46">
        <f t="shared" si="2"/>
        <v>121.9638242894057</v>
      </c>
      <c r="K10" s="38"/>
    </row>
    <row r="11" spans="2:11" ht="44.25" customHeight="1">
      <c r="B11" s="12"/>
      <c r="C11" s="5" t="s">
        <v>4</v>
      </c>
      <c r="D11" s="4"/>
      <c r="E11" s="6">
        <v>974</v>
      </c>
      <c r="F11" s="27">
        <f t="shared" si="1"/>
        <v>4.9943595528663725</v>
      </c>
      <c r="G11" s="6">
        <v>1327</v>
      </c>
      <c r="H11" s="27">
        <f t="shared" si="0"/>
        <v>7.077333333333333</v>
      </c>
      <c r="I11" s="23">
        <f t="shared" si="3"/>
        <v>353</v>
      </c>
      <c r="J11" s="46">
        <f t="shared" si="2"/>
        <v>136.2422997946612</v>
      </c>
      <c r="K11" s="38"/>
    </row>
    <row r="12" spans="2:11" ht="44.25" customHeight="1">
      <c r="B12" s="12"/>
      <c r="C12" s="5" t="s">
        <v>5</v>
      </c>
      <c r="D12" s="4"/>
      <c r="E12" s="6">
        <v>243</v>
      </c>
      <c r="F12" s="27">
        <f t="shared" si="1"/>
        <v>1.246026048610399</v>
      </c>
      <c r="G12" s="6">
        <v>93</v>
      </c>
      <c r="H12" s="27">
        <f t="shared" si="0"/>
        <v>0.496</v>
      </c>
      <c r="I12" s="23">
        <f t="shared" si="3"/>
        <v>-150</v>
      </c>
      <c r="J12" s="46">
        <f t="shared" si="2"/>
        <v>38.2716049382716</v>
      </c>
      <c r="K12" s="38"/>
    </row>
    <row r="13" spans="2:11" ht="44.25" customHeight="1">
      <c r="B13" s="12"/>
      <c r="C13" s="70" t="s">
        <v>28</v>
      </c>
      <c r="D13" s="5" t="s">
        <v>6</v>
      </c>
      <c r="E13" s="6">
        <v>202</v>
      </c>
      <c r="F13" s="27">
        <f t="shared" si="1"/>
        <v>1.0357912009024715</v>
      </c>
      <c r="G13" s="6">
        <v>89</v>
      </c>
      <c r="H13" s="27">
        <f t="shared" si="0"/>
        <v>0.4746666666666666</v>
      </c>
      <c r="I13" s="23">
        <f t="shared" si="3"/>
        <v>-113</v>
      </c>
      <c r="J13" s="46">
        <f t="shared" si="2"/>
        <v>44.05940594059406</v>
      </c>
      <c r="K13" s="38"/>
    </row>
    <row r="14" spans="2:11" ht="44.25" customHeight="1">
      <c r="B14" s="12"/>
      <c r="C14" s="58"/>
      <c r="D14" s="5" t="s">
        <v>7</v>
      </c>
      <c r="E14" s="6">
        <f>SUM(E15:E16)</f>
        <v>8926</v>
      </c>
      <c r="F14" s="27">
        <f t="shared" si="1"/>
        <v>45.769664649779514</v>
      </c>
      <c r="G14" s="6">
        <f>SUM(G15:G16)</f>
        <v>8423</v>
      </c>
      <c r="H14" s="27">
        <f t="shared" si="0"/>
        <v>44.922666666666665</v>
      </c>
      <c r="I14" s="23">
        <f t="shared" si="3"/>
        <v>-503</v>
      </c>
      <c r="J14" s="46">
        <f t="shared" si="2"/>
        <v>94.36477705579208</v>
      </c>
      <c r="K14" s="38"/>
    </row>
    <row r="15" spans="2:11" ht="44.25" customHeight="1">
      <c r="B15" s="12"/>
      <c r="C15" s="58" t="s">
        <v>29</v>
      </c>
      <c r="D15" s="5" t="s">
        <v>52</v>
      </c>
      <c r="E15" s="6">
        <v>8741</v>
      </c>
      <c r="F15" s="27">
        <f t="shared" si="1"/>
        <v>44.82104399548764</v>
      </c>
      <c r="G15" s="6">
        <v>8231</v>
      </c>
      <c r="H15" s="27">
        <f t="shared" si="0"/>
        <v>43.89866666666667</v>
      </c>
      <c r="I15" s="23">
        <f t="shared" si="3"/>
        <v>-510</v>
      </c>
      <c r="J15" s="46">
        <f t="shared" si="2"/>
        <v>94.16542729664799</v>
      </c>
      <c r="K15" s="38"/>
    </row>
    <row r="16" spans="2:11" ht="44.25" customHeight="1">
      <c r="B16" s="12"/>
      <c r="C16" s="58"/>
      <c r="D16" s="5" t="s">
        <v>53</v>
      </c>
      <c r="E16" s="6">
        <v>185</v>
      </c>
      <c r="F16" s="27">
        <f t="shared" si="1"/>
        <v>0.9486206542918676</v>
      </c>
      <c r="G16" s="6">
        <v>192</v>
      </c>
      <c r="H16" s="27">
        <f t="shared" si="0"/>
        <v>1.024</v>
      </c>
      <c r="I16" s="23">
        <f t="shared" si="3"/>
        <v>7</v>
      </c>
      <c r="J16" s="46">
        <f t="shared" si="2"/>
        <v>103.78378378378379</v>
      </c>
      <c r="K16" s="38"/>
    </row>
    <row r="17" spans="2:11" ht="44.25" customHeight="1">
      <c r="B17" s="12"/>
      <c r="C17" s="58" t="s">
        <v>51</v>
      </c>
      <c r="D17" s="5" t="s">
        <v>8</v>
      </c>
      <c r="E17" s="6">
        <f>SUM(E18:E19)</f>
        <v>2589</v>
      </c>
      <c r="F17" s="27">
        <f t="shared" si="1"/>
        <v>13.275561480873757</v>
      </c>
      <c r="G17" s="6">
        <v>2637</v>
      </c>
      <c r="H17" s="27">
        <f t="shared" si="0"/>
        <v>14.063999999999998</v>
      </c>
      <c r="I17" s="23">
        <f t="shared" si="3"/>
        <v>48</v>
      </c>
      <c r="J17" s="46">
        <f t="shared" si="2"/>
        <v>101.8539976825029</v>
      </c>
      <c r="K17" s="38"/>
    </row>
    <row r="18" spans="2:11" ht="44.25" customHeight="1">
      <c r="B18" s="12"/>
      <c r="C18" s="14"/>
      <c r="D18" s="64" t="s">
        <v>54</v>
      </c>
      <c r="E18" s="6">
        <v>1951</v>
      </c>
      <c r="F18" s="27">
        <f t="shared" si="1"/>
        <v>10.004102143369911</v>
      </c>
      <c r="G18" s="6">
        <v>1712</v>
      </c>
      <c r="H18" s="27">
        <f t="shared" si="0"/>
        <v>9.130666666666666</v>
      </c>
      <c r="I18" s="23">
        <f t="shared" si="3"/>
        <v>-239</v>
      </c>
      <c r="J18" s="46">
        <f t="shared" si="2"/>
        <v>87.74987186058432</v>
      </c>
      <c r="K18" s="38"/>
    </row>
    <row r="19" spans="2:11" ht="44.25" customHeight="1">
      <c r="B19" s="12"/>
      <c r="C19" s="14"/>
      <c r="D19" s="64" t="s">
        <v>53</v>
      </c>
      <c r="E19" s="6">
        <v>638</v>
      </c>
      <c r="F19" s="27">
        <f t="shared" si="1"/>
        <v>3.271459337503846</v>
      </c>
      <c r="G19" s="6">
        <v>925</v>
      </c>
      <c r="H19" s="27">
        <f t="shared" si="0"/>
        <v>4.933333333333334</v>
      </c>
      <c r="I19" s="23">
        <f t="shared" si="3"/>
        <v>287</v>
      </c>
      <c r="J19" s="46">
        <f t="shared" si="2"/>
        <v>144.9843260188088</v>
      </c>
      <c r="K19" s="38"/>
    </row>
    <row r="20" spans="2:11" ht="44.25" customHeight="1">
      <c r="B20" s="12"/>
      <c r="C20" s="58"/>
      <c r="D20" s="57" t="s">
        <v>1</v>
      </c>
      <c r="E20" s="6">
        <f>SUM(E13,E14,E17)</f>
        <v>11717</v>
      </c>
      <c r="F20" s="27">
        <f t="shared" si="1"/>
        <v>60.08101733155574</v>
      </c>
      <c r="G20" s="6">
        <f>SUM(G13,G14,G17)</f>
        <v>11149</v>
      </c>
      <c r="H20" s="27">
        <f t="shared" si="0"/>
        <v>59.461333333333336</v>
      </c>
      <c r="I20" s="20">
        <f>SUM(I13,I14,I17)</f>
        <v>-568</v>
      </c>
      <c r="J20" s="46">
        <f t="shared" si="2"/>
        <v>95.15234274985065</v>
      </c>
      <c r="K20" s="38"/>
    </row>
    <row r="21" spans="2:11" ht="44.25" customHeight="1">
      <c r="B21" s="94" t="s">
        <v>9</v>
      </c>
      <c r="C21" s="95"/>
      <c r="D21" s="117"/>
      <c r="E21" s="6">
        <v>1473</v>
      </c>
      <c r="F21" s="27">
        <f t="shared" si="1"/>
        <v>7.553071479848221</v>
      </c>
      <c r="G21" s="6">
        <v>1370</v>
      </c>
      <c r="H21" s="27">
        <f t="shared" si="0"/>
        <v>7.306666666666667</v>
      </c>
      <c r="I21" s="23">
        <f t="shared" si="3"/>
        <v>-103</v>
      </c>
      <c r="J21" s="46">
        <f t="shared" si="2"/>
        <v>93.00746775288526</v>
      </c>
      <c r="K21" s="38"/>
    </row>
    <row r="22" spans="2:11" ht="44.25" customHeight="1" thickBot="1">
      <c r="B22" s="118" t="s">
        <v>10</v>
      </c>
      <c r="C22" s="119"/>
      <c r="D22" s="120"/>
      <c r="E22" s="13">
        <v>108</v>
      </c>
      <c r="F22" s="27">
        <f t="shared" si="1"/>
        <v>0.5537893549379551</v>
      </c>
      <c r="G22" s="13">
        <f>240</f>
        <v>240</v>
      </c>
      <c r="H22" s="27">
        <f t="shared" si="0"/>
        <v>1.28</v>
      </c>
      <c r="I22" s="22">
        <f t="shared" si="3"/>
        <v>132</v>
      </c>
      <c r="J22" s="46">
        <f t="shared" si="2"/>
        <v>222.22222222222223</v>
      </c>
      <c r="K22" s="37"/>
    </row>
    <row r="23" spans="2:11" ht="44.25" customHeight="1" thickBot="1" thickTop="1">
      <c r="B23" s="109" t="s">
        <v>41</v>
      </c>
      <c r="C23" s="110"/>
      <c r="D23" s="110"/>
      <c r="E23" s="52">
        <f>E22+E21+E7</f>
        <v>19502</v>
      </c>
      <c r="F23" s="74">
        <f t="shared" si="1"/>
        <v>100</v>
      </c>
      <c r="G23" s="16">
        <f>G22+G21+G7</f>
        <v>18750</v>
      </c>
      <c r="H23" s="74">
        <f t="shared" si="0"/>
        <v>100</v>
      </c>
      <c r="I23" s="60">
        <f t="shared" si="3"/>
        <v>-752</v>
      </c>
      <c r="J23" s="61">
        <f t="shared" si="2"/>
        <v>96.14398523228387</v>
      </c>
      <c r="K23" s="39"/>
    </row>
    <row r="24" spans="2:11" ht="44.25" customHeight="1" thickTop="1">
      <c r="B24" s="98" t="s">
        <v>30</v>
      </c>
      <c r="C24" s="99"/>
      <c r="D24" s="99"/>
      <c r="E24" s="53"/>
      <c r="F24" s="73"/>
      <c r="G24" s="15"/>
      <c r="H24" s="78"/>
      <c r="I24" s="24"/>
      <c r="J24" s="48"/>
      <c r="K24" s="40"/>
    </row>
    <row r="25" spans="2:11" ht="44.25" customHeight="1">
      <c r="B25" s="100" t="s">
        <v>11</v>
      </c>
      <c r="C25" s="101"/>
      <c r="D25" s="101"/>
      <c r="E25" s="7">
        <v>10763</v>
      </c>
      <c r="F25" s="28">
        <f>E25/$E$39*100</f>
        <v>55.2884368418349</v>
      </c>
      <c r="G25" s="7">
        <v>10463</v>
      </c>
      <c r="H25" s="28">
        <f aca="true" t="shared" si="4" ref="H25:H39">G25/$G$39*100</f>
        <v>54.866282118510746</v>
      </c>
      <c r="I25" s="23">
        <f aca="true" t="shared" si="5" ref="I25:I45">G25-E25</f>
        <v>-300</v>
      </c>
      <c r="J25" s="47">
        <f>G25/E25*100</f>
        <v>97.21267304654836</v>
      </c>
      <c r="K25" s="41"/>
    </row>
    <row r="26" spans="2:11" ht="44.25" customHeight="1">
      <c r="B26" s="11" t="s">
        <v>31</v>
      </c>
      <c r="C26" s="5" t="s">
        <v>12</v>
      </c>
      <c r="D26" s="4"/>
      <c r="E26" s="6">
        <v>3757</v>
      </c>
      <c r="F26" s="28">
        <f aca="true" t="shared" si="6" ref="F26:F39">E26/$E$39*100</f>
        <v>19.299327066317357</v>
      </c>
      <c r="G26" s="6">
        <v>3622</v>
      </c>
      <c r="H26" s="28">
        <f t="shared" si="4"/>
        <v>18.993183009963293</v>
      </c>
      <c r="I26" s="23">
        <f t="shared" si="5"/>
        <v>-135</v>
      </c>
      <c r="J26" s="47">
        <f aca="true" t="shared" si="7" ref="J26:J45">G26/E26*100</f>
        <v>96.40670747937183</v>
      </c>
      <c r="K26" s="38"/>
    </row>
    <row r="27" spans="2:11" ht="44.25" customHeight="1">
      <c r="B27" s="12" t="s">
        <v>32</v>
      </c>
      <c r="C27" s="5" t="s">
        <v>13</v>
      </c>
      <c r="D27" s="4"/>
      <c r="E27" s="6">
        <v>721</v>
      </c>
      <c r="F27" s="28">
        <f t="shared" si="6"/>
        <v>3.7037037037037033</v>
      </c>
      <c r="G27" s="6">
        <v>739</v>
      </c>
      <c r="H27" s="28">
        <f t="shared" si="4"/>
        <v>3.875196643943367</v>
      </c>
      <c r="I27" s="23">
        <f t="shared" si="5"/>
        <v>18</v>
      </c>
      <c r="J27" s="47">
        <f t="shared" si="7"/>
        <v>102.49653259361997</v>
      </c>
      <c r="K27" s="38"/>
    </row>
    <row r="28" spans="2:11" ht="44.25" customHeight="1">
      <c r="B28" s="12" t="s">
        <v>33</v>
      </c>
      <c r="C28" s="5" t="s">
        <v>14</v>
      </c>
      <c r="D28" s="4"/>
      <c r="E28" s="6">
        <v>223</v>
      </c>
      <c r="F28" s="28">
        <f t="shared" si="6"/>
        <v>1.1455283299943493</v>
      </c>
      <c r="G28" s="6">
        <v>346</v>
      </c>
      <c r="H28" s="28">
        <f t="shared" si="4"/>
        <v>1.8143681174619821</v>
      </c>
      <c r="I28" s="23">
        <f t="shared" si="5"/>
        <v>123</v>
      </c>
      <c r="J28" s="47">
        <f t="shared" si="7"/>
        <v>155.15695067264573</v>
      </c>
      <c r="K28" s="38"/>
    </row>
    <row r="29" spans="2:11" ht="44.25" customHeight="1">
      <c r="B29" s="102" t="s">
        <v>34</v>
      </c>
      <c r="C29" s="103"/>
      <c r="D29" s="103"/>
      <c r="E29" s="6">
        <f>SUM(E26:E28)</f>
        <v>4701</v>
      </c>
      <c r="F29" s="28">
        <f t="shared" si="6"/>
        <v>24.14855910001541</v>
      </c>
      <c r="G29" s="6">
        <f>SUM(G26:G28)</f>
        <v>4707</v>
      </c>
      <c r="H29" s="28">
        <f t="shared" si="4"/>
        <v>24.68274777136864</v>
      </c>
      <c r="I29" s="23">
        <f t="shared" si="5"/>
        <v>6</v>
      </c>
      <c r="J29" s="47">
        <f t="shared" si="7"/>
        <v>100.12763241863433</v>
      </c>
      <c r="K29" s="38"/>
    </row>
    <row r="30" spans="2:11" ht="44.25" customHeight="1">
      <c r="B30" s="65" t="s">
        <v>15</v>
      </c>
      <c r="C30" s="5"/>
      <c r="D30" s="4"/>
      <c r="E30" s="6">
        <f>1107+1</f>
        <v>1108</v>
      </c>
      <c r="F30" s="28">
        <f t="shared" si="6"/>
        <v>5.691683361586274</v>
      </c>
      <c r="G30" s="6">
        <v>1500</v>
      </c>
      <c r="H30" s="28">
        <f t="shared" si="4"/>
        <v>7.865757734661773</v>
      </c>
      <c r="I30" s="23">
        <f t="shared" si="5"/>
        <v>392</v>
      </c>
      <c r="J30" s="47">
        <f t="shared" si="7"/>
        <v>135.37906137184115</v>
      </c>
      <c r="K30" s="38"/>
    </row>
    <row r="31" spans="2:11" ht="44.25" customHeight="1">
      <c r="B31" s="65" t="s">
        <v>16</v>
      </c>
      <c r="C31" s="5"/>
      <c r="D31" s="4"/>
      <c r="E31" s="6">
        <v>307</v>
      </c>
      <c r="F31" s="28">
        <f t="shared" si="6"/>
        <v>1.5770277906200236</v>
      </c>
      <c r="G31" s="6">
        <v>95</v>
      </c>
      <c r="H31" s="28">
        <f t="shared" si="4"/>
        <v>0.4981646565285789</v>
      </c>
      <c r="I31" s="23">
        <f t="shared" si="5"/>
        <v>-212</v>
      </c>
      <c r="J31" s="47">
        <f t="shared" si="7"/>
        <v>30.944625407166125</v>
      </c>
      <c r="K31" s="38"/>
    </row>
    <row r="32" spans="2:11" ht="44.25" customHeight="1">
      <c r="B32" s="67" t="s">
        <v>46</v>
      </c>
      <c r="C32" s="5"/>
      <c r="D32" s="4"/>
      <c r="E32" s="6">
        <f>SUM(E33:E34)</f>
        <v>1285</v>
      </c>
      <c r="F32" s="28">
        <f t="shared" si="6"/>
        <v>6.600914367904659</v>
      </c>
      <c r="G32" s="6">
        <f>SUM(G33:G34)</f>
        <v>1002</v>
      </c>
      <c r="H32" s="28">
        <f t="shared" si="4"/>
        <v>5.254326166754064</v>
      </c>
      <c r="I32" s="23">
        <f t="shared" si="5"/>
        <v>-283</v>
      </c>
      <c r="J32" s="47">
        <f t="shared" si="7"/>
        <v>77.97665369649806</v>
      </c>
      <c r="K32" s="38"/>
    </row>
    <row r="33" spans="2:11" ht="44.25" customHeight="1">
      <c r="B33" s="69"/>
      <c r="C33" s="66" t="s">
        <v>47</v>
      </c>
      <c r="D33" s="4"/>
      <c r="E33" s="6">
        <v>154</v>
      </c>
      <c r="F33" s="28">
        <f t="shared" si="6"/>
        <v>0.7910823444804028</v>
      </c>
      <c r="G33" s="6">
        <v>657</v>
      </c>
      <c r="H33" s="28">
        <f t="shared" si="4"/>
        <v>3.445201887781856</v>
      </c>
      <c r="I33" s="23">
        <f t="shared" si="5"/>
        <v>503</v>
      </c>
      <c r="J33" s="47">
        <f t="shared" si="7"/>
        <v>426.6233766233766</v>
      </c>
      <c r="K33" s="38"/>
    </row>
    <row r="34" spans="2:11" ht="44.25" customHeight="1">
      <c r="B34" s="68"/>
      <c r="C34" s="66" t="s">
        <v>48</v>
      </c>
      <c r="D34" s="4"/>
      <c r="E34" s="6">
        <f>1285-E33</f>
        <v>1131</v>
      </c>
      <c r="F34" s="28">
        <f t="shared" si="6"/>
        <v>5.809832023424256</v>
      </c>
      <c r="G34" s="6">
        <f>1002-G33</f>
        <v>345</v>
      </c>
      <c r="H34" s="28">
        <f t="shared" si="4"/>
        <v>1.8091242789722077</v>
      </c>
      <c r="I34" s="23">
        <f t="shared" si="5"/>
        <v>-786</v>
      </c>
      <c r="J34" s="47">
        <f t="shared" si="7"/>
        <v>30.50397877984085</v>
      </c>
      <c r="K34" s="38"/>
    </row>
    <row r="35" spans="2:11" ht="44.25" customHeight="1">
      <c r="B35" s="65" t="s">
        <v>17</v>
      </c>
      <c r="C35" s="5"/>
      <c r="D35" s="4"/>
      <c r="E35" s="6">
        <v>158</v>
      </c>
      <c r="F35" s="28">
        <f t="shared" si="6"/>
        <v>0.8116299378435301</v>
      </c>
      <c r="G35" s="6">
        <v>127</v>
      </c>
      <c r="H35" s="28">
        <f t="shared" si="4"/>
        <v>0.6659674882013634</v>
      </c>
      <c r="I35" s="23">
        <f t="shared" si="5"/>
        <v>-31</v>
      </c>
      <c r="J35" s="47">
        <f t="shared" si="7"/>
        <v>80.37974683544303</v>
      </c>
      <c r="K35" s="38"/>
    </row>
    <row r="36" spans="2:11" ht="44.25" customHeight="1">
      <c r="B36" s="94" t="s">
        <v>18</v>
      </c>
      <c r="C36" s="95"/>
      <c r="D36" s="95"/>
      <c r="E36" s="6">
        <v>594</v>
      </c>
      <c r="F36" s="28">
        <f t="shared" si="6"/>
        <v>3.0513176144244105</v>
      </c>
      <c r="G36" s="6">
        <v>620</v>
      </c>
      <c r="H36" s="28">
        <f t="shared" si="4"/>
        <v>3.2511798636601994</v>
      </c>
      <c r="I36" s="23">
        <f t="shared" si="5"/>
        <v>26</v>
      </c>
      <c r="J36" s="47">
        <f t="shared" si="7"/>
        <v>104.37710437710437</v>
      </c>
      <c r="K36" s="38"/>
    </row>
    <row r="37" spans="2:11" ht="44.25" customHeight="1">
      <c r="B37" s="94" t="s">
        <v>24</v>
      </c>
      <c r="C37" s="95"/>
      <c r="D37" s="95"/>
      <c r="E37" s="6">
        <v>5</v>
      </c>
      <c r="F37" s="28">
        <f t="shared" si="6"/>
        <v>0.025684491703909178</v>
      </c>
      <c r="G37" s="6">
        <v>6</v>
      </c>
      <c r="H37" s="28">
        <f t="shared" si="4"/>
        <v>0.031463030938647094</v>
      </c>
      <c r="I37" s="23">
        <f t="shared" si="5"/>
        <v>1</v>
      </c>
      <c r="J37" s="47">
        <f t="shared" si="7"/>
        <v>120</v>
      </c>
      <c r="K37" s="38"/>
    </row>
    <row r="38" spans="2:11" ht="44.25" customHeight="1" thickBot="1">
      <c r="B38" s="96" t="s">
        <v>19</v>
      </c>
      <c r="C38" s="97"/>
      <c r="D38" s="97"/>
      <c r="E38" s="7">
        <v>546</v>
      </c>
      <c r="F38" s="27">
        <f t="shared" si="6"/>
        <v>2.8047464940668827</v>
      </c>
      <c r="G38" s="7">
        <v>550</v>
      </c>
      <c r="H38" s="59">
        <f t="shared" si="4"/>
        <v>2.8841111693759833</v>
      </c>
      <c r="I38" s="22">
        <f t="shared" si="5"/>
        <v>4</v>
      </c>
      <c r="J38" s="46">
        <f t="shared" si="7"/>
        <v>100.73260073260073</v>
      </c>
      <c r="K38" s="41"/>
    </row>
    <row r="39" spans="2:11" ht="44.25" customHeight="1" thickBot="1" thickTop="1">
      <c r="B39" s="82" t="s">
        <v>30</v>
      </c>
      <c r="C39" s="83"/>
      <c r="D39" s="83"/>
      <c r="E39" s="17">
        <f>SUM(E25,E29,E30,E31,E32,E35,E36,E37,E38)</f>
        <v>19467</v>
      </c>
      <c r="F39" s="74">
        <f t="shared" si="6"/>
        <v>100</v>
      </c>
      <c r="G39" s="76">
        <f>SUM(G25,G29,G30,G31,G32,G35,G36,G37,G38)</f>
        <v>19070</v>
      </c>
      <c r="H39" s="77">
        <f t="shared" si="4"/>
        <v>100</v>
      </c>
      <c r="I39" s="62">
        <f t="shared" si="5"/>
        <v>-397</v>
      </c>
      <c r="J39" s="61">
        <f t="shared" si="7"/>
        <v>97.96065135870961</v>
      </c>
      <c r="K39" s="42"/>
    </row>
    <row r="40" spans="2:11" ht="44.25" customHeight="1" thickTop="1">
      <c r="B40" s="90" t="s">
        <v>43</v>
      </c>
      <c r="C40" s="91"/>
      <c r="D40" s="91"/>
      <c r="E40" s="29">
        <f>E39-E23</f>
        <v>-35</v>
      </c>
      <c r="F40" s="75" t="s">
        <v>50</v>
      </c>
      <c r="G40" s="29">
        <f>G39-G23</f>
        <v>320</v>
      </c>
      <c r="H40" s="30" t="s">
        <v>49</v>
      </c>
      <c r="I40" s="23">
        <f t="shared" si="5"/>
        <v>355</v>
      </c>
      <c r="J40" s="49">
        <f t="shared" si="7"/>
        <v>-914.2857142857142</v>
      </c>
      <c r="K40" s="43"/>
    </row>
    <row r="41" spans="2:11" ht="44.25" customHeight="1">
      <c r="B41" s="92" t="s">
        <v>22</v>
      </c>
      <c r="C41" s="93"/>
      <c r="D41" s="93"/>
      <c r="E41" s="31">
        <v>377</v>
      </c>
      <c r="F41" s="30"/>
      <c r="G41" s="31">
        <v>8</v>
      </c>
      <c r="H41" s="30"/>
      <c r="I41" s="23">
        <f t="shared" si="5"/>
        <v>-369</v>
      </c>
      <c r="J41" s="49">
        <f t="shared" si="7"/>
        <v>2.122015915119363</v>
      </c>
      <c r="K41" s="44"/>
    </row>
    <row r="42" spans="2:11" ht="44.25" customHeight="1">
      <c r="B42" s="92" t="s">
        <v>26</v>
      </c>
      <c r="C42" s="93"/>
      <c r="D42" s="93"/>
      <c r="E42" s="32">
        <v>377</v>
      </c>
      <c r="F42" s="30"/>
      <c r="G42" s="32">
        <v>8</v>
      </c>
      <c r="H42" s="33"/>
      <c r="I42" s="23">
        <f t="shared" si="5"/>
        <v>-369</v>
      </c>
      <c r="J42" s="49">
        <f t="shared" si="7"/>
        <v>2.122015915119363</v>
      </c>
      <c r="K42" s="41"/>
    </row>
    <row r="43" spans="2:11" ht="44.25" customHeight="1">
      <c r="B43" s="90" t="s">
        <v>44</v>
      </c>
      <c r="C43" s="91"/>
      <c r="D43" s="91"/>
      <c r="E43" s="20">
        <f>E40-E41+E42</f>
        <v>-35</v>
      </c>
      <c r="F43" s="30" t="s">
        <v>49</v>
      </c>
      <c r="G43" s="20">
        <f>G40-G41+G42</f>
        <v>320</v>
      </c>
      <c r="H43" s="34" t="s">
        <v>49</v>
      </c>
      <c r="I43" s="23">
        <f t="shared" si="5"/>
        <v>355</v>
      </c>
      <c r="J43" s="49">
        <f t="shared" si="7"/>
        <v>-914.2857142857142</v>
      </c>
      <c r="K43" s="38"/>
    </row>
    <row r="44" spans="2:11" ht="44.25" customHeight="1" thickBot="1">
      <c r="B44" s="80" t="s">
        <v>25</v>
      </c>
      <c r="C44" s="81"/>
      <c r="D44" s="81"/>
      <c r="E44" s="35">
        <v>127</v>
      </c>
      <c r="F44" s="33" t="s">
        <v>49</v>
      </c>
      <c r="G44" s="35">
        <v>64</v>
      </c>
      <c r="H44" s="33" t="s">
        <v>49</v>
      </c>
      <c r="I44" s="22">
        <f t="shared" si="5"/>
        <v>-63</v>
      </c>
      <c r="J44" s="50">
        <f t="shared" si="7"/>
        <v>50.39370078740157</v>
      </c>
      <c r="K44" s="37"/>
    </row>
    <row r="45" spans="2:11" ht="44.25" customHeight="1" thickBot="1" thickTop="1">
      <c r="B45" s="82" t="s">
        <v>35</v>
      </c>
      <c r="C45" s="83"/>
      <c r="D45" s="83"/>
      <c r="E45" s="55">
        <f>E43+E44</f>
        <v>92</v>
      </c>
      <c r="F45" s="54" t="s">
        <v>49</v>
      </c>
      <c r="G45" s="55">
        <f>G43+G44</f>
        <v>384</v>
      </c>
      <c r="H45" s="56" t="s">
        <v>49</v>
      </c>
      <c r="I45" s="62">
        <f t="shared" si="5"/>
        <v>292</v>
      </c>
      <c r="J45" s="63">
        <f t="shared" si="7"/>
        <v>417.39130434782606</v>
      </c>
      <c r="K45" s="39"/>
    </row>
    <row r="46" ht="36" customHeight="1" thickTop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</sheetData>
  <mergeCells count="26">
    <mergeCell ref="B1:K1"/>
    <mergeCell ref="B6:D6"/>
    <mergeCell ref="B7:D7"/>
    <mergeCell ref="B23:D23"/>
    <mergeCell ref="G4:H4"/>
    <mergeCell ref="I4:I5"/>
    <mergeCell ref="J4:J5"/>
    <mergeCell ref="K4:K5"/>
    <mergeCell ref="B21:D21"/>
    <mergeCell ref="B22:D22"/>
    <mergeCell ref="B37:D37"/>
    <mergeCell ref="B38:D38"/>
    <mergeCell ref="B39:D39"/>
    <mergeCell ref="B24:D24"/>
    <mergeCell ref="B25:D25"/>
    <mergeCell ref="B29:D29"/>
    <mergeCell ref="B2:K2"/>
    <mergeCell ref="B44:D44"/>
    <mergeCell ref="B45:D45"/>
    <mergeCell ref="B4:D5"/>
    <mergeCell ref="E4:F4"/>
    <mergeCell ref="B40:D40"/>
    <mergeCell ref="B41:D41"/>
    <mergeCell ref="B42:D42"/>
    <mergeCell ref="B43:D43"/>
    <mergeCell ref="B36:D36"/>
  </mergeCells>
  <printOptions/>
  <pageMargins left="0.79" right="0.58" top="0.65" bottom="0.61" header="0.512" footer="0.512"/>
  <pageSetup horizontalDpi="600" verticalDpi="600" orientation="portrait" paperSize="9" scale="39" r:id="rId4"/>
  <headerFooter alignWithMargins="0">
    <oddFooter>&amp;C&amp;26 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大阪府職員端末機１７年度１２月調達</cp:lastModifiedBy>
  <cp:lastPrinted>2010-07-21T09:43:39Z</cp:lastPrinted>
  <dcterms:created xsi:type="dcterms:W3CDTF">2006-06-03T06:29:02Z</dcterms:created>
  <dcterms:modified xsi:type="dcterms:W3CDTF">2010-07-21T09:43:41Z</dcterms:modified>
  <cp:category/>
  <cp:version/>
  <cp:contentType/>
  <cp:contentStatus/>
</cp:coreProperties>
</file>